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6" activeTab="1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'McCoy'!$A$6:$R$7</definedName>
    <definedName name="_xlnm.Print_Area" localSheetId="9">'McCoy'!$A$1:$J$11</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08">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6">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8" tint="0.5999938962981048"/>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2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112" fillId="29" borderId="0"/>
    <xf numFmtId="0" fontId="112" fillId="30" borderId="0"/>
    <xf numFmtId="0" fontId="112" fillId="28" borderId="0"/>
    <xf numFmtId="0" fontId="112" fillId="25" borderId="0"/>
    <xf numFmtId="0" fontId="112" fillId="26" borderId="0"/>
    <xf numFmtId="0" fontId="112" fillId="31" borderId="0"/>
    <xf numFmtId="0" fontId="113" fillId="16" borderId="178"/>
    <xf numFmtId="0" fontId="114" fillId="22" borderId="179"/>
    <xf numFmtId="0" fontId="115" fillId="22" borderId="178"/>
    <xf numFmtId="0" fontId="116" fillId="0" borderId="14"/>
    <xf numFmtId="0" fontId="117" fillId="0" borderId="15"/>
    <xf numFmtId="0" fontId="118" fillId="0" borderId="122"/>
    <xf numFmtId="0" fontId="118" fillId="0" borderId="0"/>
    <xf numFmtId="0" fontId="119" fillId="0" borderId="180"/>
    <xf numFmtId="0" fontId="120" fillId="32" borderId="18"/>
    <xf numFmtId="0" fontId="121" fillId="0" borderId="0"/>
    <xf numFmtId="0" fontId="122" fillId="23" borderId="0"/>
    <xf numFmtId="0" fontId="110" fillId="0" borderId="0"/>
    <xf numFmtId="0" fontId="124" fillId="12" borderId="0"/>
    <xf numFmtId="0" fontId="125" fillId="0" borderId="0"/>
    <xf numFmtId="0" fontId="123" fillId="17" borderId="181"/>
    <xf numFmtId="0" fontId="126" fillId="0" borderId="20"/>
    <xf numFmtId="0" fontId="127" fillId="0" borderId="0"/>
    <xf numFmtId="0" fontId="128" fillId="13" borderId="0"/>
    <xf numFmtId="9" fontId="38" fillId="0" borderId="0"/>
    <xf numFmtId="9" fontId="38" fillId="0" borderId="0"/>
    <xf numFmtId="9" fontId="129" fillId="0" borderId="0"/>
    <xf numFmtId="38" fontId="110" fillId="0" borderId="0"/>
    <xf numFmtId="38" fontId="38" fillId="0" borderId="0"/>
    <xf numFmtId="38" fontId="110" fillId="0" borderId="0"/>
    <xf numFmtId="180" fontId="110" fillId="0" borderId="0"/>
    <xf numFmtId="38" fontId="110" fillId="0" borderId="0"/>
    <xf numFmtId="181" fontId="110" fillId="0" borderId="0"/>
    <xf numFmtId="0" fontId="111" fillId="0" borderId="0" applyAlignment="1">
      <alignment vertical="center"/>
    </xf>
    <xf numFmtId="0" fontId="38" fillId="0" borderId="0"/>
    <xf numFmtId="0" fontId="49" fillId="0" borderId="0"/>
    <xf numFmtId="0" fontId="123" fillId="0" borderId="0"/>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49" fillId="0" borderId="0"/>
    <xf numFmtId="0" fontId="282" fillId="0" borderId="0"/>
    <xf numFmtId="6" fontId="8"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82" fillId="0" borderId="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80" fillId="0" borderId="0" applyAlignment="1">
      <alignment vertical="center"/>
    </xf>
    <xf numFmtId="0" fontId="281" fillId="0" borderId="0"/>
    <xf numFmtId="9" fontId="282" fillId="0" borderId="0" applyAlignment="1">
      <alignment vertical="center"/>
    </xf>
    <xf numFmtId="180" fontId="289" fillId="0" borderId="0"/>
    <xf numFmtId="38" fontId="289" fillId="0" borderId="0"/>
    <xf numFmtId="0" fontId="290" fillId="11" borderId="0"/>
    <xf numFmtId="0" fontId="290" fillId="12" borderId="0"/>
    <xf numFmtId="0" fontId="290" fillId="13" borderId="0"/>
    <xf numFmtId="0" fontId="290" fillId="14" borderId="0"/>
    <xf numFmtId="0" fontId="290" fillId="15" borderId="0"/>
    <xf numFmtId="0" fontId="290" fillId="16" borderId="0"/>
    <xf numFmtId="0" fontId="290" fillId="18" borderId="0"/>
    <xf numFmtId="0" fontId="290" fillId="19" borderId="0"/>
    <xf numFmtId="0" fontId="290" fillId="20" borderId="0"/>
    <xf numFmtId="0" fontId="290" fillId="14" borderId="0"/>
    <xf numFmtId="0" fontId="290" fillId="18" borderId="0"/>
    <xf numFmtId="0" fontId="290" fillId="21" borderId="0"/>
    <xf numFmtId="0" fontId="291" fillId="24" borderId="0"/>
    <xf numFmtId="0" fontId="291" fillId="19" borderId="0"/>
    <xf numFmtId="0" fontId="291" fillId="20" borderId="0"/>
    <xf numFmtId="0" fontId="291" fillId="25" borderId="0"/>
    <xf numFmtId="0" fontId="291" fillId="26" borderId="0"/>
    <xf numFmtId="0" fontId="291" fillId="27" borderId="0"/>
    <xf numFmtId="0" fontId="291" fillId="29" borderId="0"/>
    <xf numFmtId="0" fontId="291" fillId="30" borderId="0"/>
    <xf numFmtId="0" fontId="291" fillId="28" borderId="0"/>
    <xf numFmtId="0" fontId="291" fillId="25" borderId="0"/>
    <xf numFmtId="0" fontId="291" fillId="26" borderId="0"/>
    <xf numFmtId="0" fontId="291" fillId="31" borderId="0"/>
    <xf numFmtId="0" fontId="292" fillId="16" borderId="178"/>
    <xf numFmtId="0" fontId="293" fillId="22" borderId="179"/>
    <xf numFmtId="0" fontId="294" fillId="22" borderId="178"/>
    <xf numFmtId="0" fontId="295" fillId="0" borderId="14"/>
    <xf numFmtId="0" fontId="296" fillId="0" borderId="15"/>
    <xf numFmtId="0" fontId="297" fillId="0" borderId="122"/>
    <xf numFmtId="0" fontId="297" fillId="0" borderId="0"/>
    <xf numFmtId="0" fontId="298" fillId="0" borderId="180"/>
    <xf numFmtId="0" fontId="299" fillId="32" borderId="18"/>
    <xf numFmtId="0" fontId="300" fillId="0" borderId="0"/>
    <xf numFmtId="0" fontId="301" fillId="23" borderId="0"/>
    <xf numFmtId="0" fontId="289" fillId="0" borderId="0"/>
    <xf numFmtId="0" fontId="302" fillId="12" borderId="0"/>
    <xf numFmtId="0" fontId="303" fillId="0" borderId="0"/>
    <xf numFmtId="0" fontId="123" fillId="17" borderId="181"/>
    <xf numFmtId="0" fontId="304" fillId="0" borderId="20"/>
    <xf numFmtId="0" fontId="305" fillId="0" borderId="0"/>
    <xf numFmtId="0" fontId="306" fillId="13" borderId="0"/>
    <xf numFmtId="38" fontId="289" fillId="0" borderId="0"/>
    <xf numFmtId="182" fontId="289" fillId="0" borderId="0"/>
    <xf numFmtId="0" fontId="307" fillId="0" borderId="0" applyAlignment="1">
      <alignment vertical="center"/>
    </xf>
    <xf numFmtId="0" fontId="307" fillId="0" borderId="0" applyAlignment="1">
      <alignment vertical="center"/>
    </xf>
    <xf numFmtId="9" fontId="49" fillId="0" borderId="0"/>
    <xf numFmtId="180" fontId="49" fillId="0" borderId="0"/>
    <xf numFmtId="166" fontId="49" fillId="0" borderId="0"/>
    <xf numFmtId="180" fontId="110" fillId="0" borderId="0"/>
    <xf numFmtId="183" fontId="49" fillId="0" borderId="0"/>
    <xf numFmtId="0" fontId="38" fillId="0" borderId="0" applyAlignment="1">
      <alignment vertical="center"/>
    </xf>
    <xf numFmtId="0" fontId="38" fillId="0" borderId="0"/>
    <xf numFmtId="180" fontId="110"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294" fillId="22" borderId="178"/>
    <xf numFmtId="0" fontId="293" fillId="22" borderId="179"/>
    <xf numFmtId="0" fontId="292" fillId="16" borderId="178"/>
    <xf numFmtId="0" fontId="113" fillId="16" borderId="178"/>
    <xf numFmtId="0" fontId="114" fillId="22" borderId="179"/>
    <xf numFmtId="0" fontId="115" fillId="22" borderId="178"/>
    <xf numFmtId="0" fontId="118" fillId="0" borderId="122"/>
    <xf numFmtId="0" fontId="119" fillId="0" borderId="180"/>
    <xf numFmtId="0" fontId="110" fillId="0" borderId="0"/>
    <xf numFmtId="38" fontId="110" fillId="0" borderId="0"/>
    <xf numFmtId="38" fontId="110" fillId="0" borderId="0"/>
    <xf numFmtId="38" fontId="110" fillId="0" borderId="0"/>
    <xf numFmtId="181" fontId="110"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0" fontId="123" fillId="17" borderId="181"/>
    <xf numFmtId="38" fontId="110" fillId="0" borderId="0"/>
    <xf numFmtId="0" fontId="111"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92" fillId="16" borderId="178"/>
    <xf numFmtId="0" fontId="293" fillId="22" borderId="179"/>
    <xf numFmtId="0" fontId="294" fillId="22" borderId="178"/>
    <xf numFmtId="0" fontId="298" fillId="0" borderId="18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6" fontId="8"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9" fontId="8" fillId="0" borderId="0" applyAlignment="1">
      <alignment vertical="center"/>
    </xf>
    <xf numFmtId="0" fontId="123" fillId="17" borderId="181"/>
    <xf numFmtId="0" fontId="119" fillId="0" borderId="180"/>
    <xf numFmtId="0" fontId="123" fillId="17" borderId="181"/>
    <xf numFmtId="0" fontId="119" fillId="0" borderId="180"/>
    <xf numFmtId="0" fontId="114" fillId="22" borderId="179"/>
    <xf numFmtId="0" fontId="119" fillId="0" borderId="180"/>
    <xf numFmtId="0" fontId="123" fillId="17" borderId="181"/>
    <xf numFmtId="0" fontId="119" fillId="0" borderId="180"/>
    <xf numFmtId="0" fontId="113" fillId="16" borderId="178"/>
    <xf numFmtId="0" fontId="123" fillId="17" borderId="181"/>
    <xf numFmtId="0" fontId="115" fillId="22" borderId="178"/>
    <xf numFmtId="0" fontId="113" fillId="16" borderId="178"/>
    <xf numFmtId="0" fontId="113" fillId="16" borderId="178"/>
    <xf numFmtId="0" fontId="114" fillId="22" borderId="179"/>
    <xf numFmtId="6" fontId="8" fillId="0" borderId="0" applyAlignment="1">
      <alignment vertical="center"/>
    </xf>
    <xf numFmtId="0" fontId="113" fillId="16" borderId="178"/>
    <xf numFmtId="0" fontId="115" fillId="22" borderId="178"/>
    <xf numFmtId="0" fontId="123" fillId="17" borderId="181"/>
    <xf numFmtId="0" fontId="119" fillId="0" borderId="180"/>
    <xf numFmtId="0" fontId="115" fillId="22" borderId="178"/>
    <xf numFmtId="0" fontId="119" fillId="0" borderId="180"/>
    <xf numFmtId="0" fontId="123" fillId="17" borderId="181"/>
    <xf numFmtId="0" fontId="113" fillId="16" borderId="178"/>
    <xf numFmtId="0" fontId="114" fillId="22" borderId="179"/>
    <xf numFmtId="0" fontId="123" fillId="17" borderId="181"/>
    <xf numFmtId="0" fontId="113" fillId="16" borderId="178"/>
    <xf numFmtId="0" fontId="114" fillId="22" borderId="179"/>
    <xf numFmtId="0" fontId="115" fillId="22" borderId="178"/>
    <xf numFmtId="0" fontId="114" fillId="22" borderId="179"/>
    <xf numFmtId="6" fontId="8" fillId="0" borderId="0" applyAlignment="1">
      <alignment vertical="center"/>
    </xf>
    <xf numFmtId="0" fontId="113" fillId="16" borderId="178"/>
    <xf numFmtId="0" fontId="123" fillId="17" borderId="181"/>
    <xf numFmtId="6" fontId="8" fillId="0" borderId="0" applyAlignment="1">
      <alignment vertical="center"/>
    </xf>
    <xf numFmtId="0" fontId="115" fillId="22" borderId="178"/>
    <xf numFmtId="0" fontId="123" fillId="17" borderId="181"/>
    <xf numFmtId="0" fontId="119" fillId="0" borderId="180"/>
    <xf numFmtId="0" fontId="115" fillId="22" borderId="178"/>
    <xf numFmtId="0" fontId="123" fillId="17" borderId="181"/>
    <xf numFmtId="0" fontId="123" fillId="17" borderId="181"/>
    <xf numFmtId="0" fontId="114" fillId="22" borderId="179"/>
    <xf numFmtId="0" fontId="113" fillId="16" borderId="178"/>
    <xf numFmtId="0" fontId="113" fillId="16" borderId="178"/>
    <xf numFmtId="0" fontId="113" fillId="16" borderId="178"/>
    <xf numFmtId="0" fontId="115" fillId="22" borderId="178"/>
    <xf numFmtId="0" fontId="115" fillId="22" borderId="178"/>
    <xf numFmtId="0" fontId="114" fillId="22" borderId="179"/>
    <xf numFmtId="0" fontId="119" fillId="0" borderId="180"/>
    <xf numFmtId="0" fontId="114" fillId="22" borderId="179"/>
    <xf numFmtId="0" fontId="113" fillId="16" borderId="178"/>
    <xf numFmtId="0" fontId="123" fillId="17" borderId="181"/>
    <xf numFmtId="0" fontId="113" fillId="16" borderId="178"/>
    <xf numFmtId="0" fontId="119" fillId="0" borderId="180"/>
    <xf numFmtId="0" fontId="114" fillId="22" borderId="179"/>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4" fillId="22" borderId="179"/>
    <xf numFmtId="0" fontId="114" fillId="22" borderId="179"/>
    <xf numFmtId="0" fontId="119" fillId="0" borderId="180"/>
    <xf numFmtId="0" fontId="123" fillId="17" borderId="181"/>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9" fillId="0" borderId="180"/>
    <xf numFmtId="0" fontId="113" fillId="16" borderId="178"/>
    <xf numFmtId="0" fontId="119" fillId="0" borderId="180"/>
    <xf numFmtId="0" fontId="123" fillId="17" borderId="181"/>
    <xf numFmtId="0" fontId="114" fillId="22" borderId="179"/>
    <xf numFmtId="0" fontId="119" fillId="0" borderId="180"/>
    <xf numFmtId="6" fontId="8"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23" fillId="17" borderId="181"/>
    <xf numFmtId="0" fontId="114" fillId="22" borderId="179"/>
    <xf numFmtId="0" fontId="294" fillId="22" borderId="178"/>
    <xf numFmtId="0" fontId="115" fillId="22" borderId="178"/>
    <xf numFmtId="0" fontId="123" fillId="17" borderId="181"/>
    <xf numFmtId="0" fontId="114" fillId="22" borderId="179"/>
    <xf numFmtId="0" fontId="119" fillId="0" borderId="180"/>
    <xf numFmtId="0" fontId="113" fillId="16" borderId="178"/>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9" fillId="0" borderId="180"/>
    <xf numFmtId="0" fontId="114" fillId="22" borderId="179"/>
    <xf numFmtId="0" fontId="114" fillId="22" borderId="179"/>
    <xf numFmtId="0" fontId="123" fillId="17" borderId="181"/>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5" fillId="22" borderId="178"/>
    <xf numFmtId="0" fontId="113" fillId="16" borderId="178"/>
    <xf numFmtId="0" fontId="114" fillId="22" borderId="179"/>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298" fillId="0" borderId="180"/>
    <xf numFmtId="0" fontId="115" fillId="22" borderId="178"/>
    <xf numFmtId="0" fontId="113" fillId="16" borderId="178"/>
    <xf numFmtId="0" fontId="114" fillId="22" borderId="179"/>
    <xf numFmtId="0" fontId="114" fillId="22" borderId="179"/>
    <xf numFmtId="0" fontId="119" fillId="0" borderId="180"/>
    <xf numFmtId="0" fontId="113" fillId="16" borderId="178"/>
    <xf numFmtId="0" fontId="114" fillId="22" borderId="179"/>
    <xf numFmtId="0" fontId="123" fillId="17" borderId="181"/>
    <xf numFmtId="0" fontId="114" fillId="22" borderId="179"/>
    <xf numFmtId="0" fontId="119" fillId="0" borderId="180"/>
    <xf numFmtId="0" fontId="123" fillId="17" borderId="181"/>
    <xf numFmtId="0" fontId="113" fillId="16" borderId="178"/>
    <xf numFmtId="0" fontId="119" fillId="0" borderId="180"/>
    <xf numFmtId="0" fontId="123" fillId="17" borderId="181"/>
    <xf numFmtId="0" fontId="113" fillId="16" borderId="178"/>
    <xf numFmtId="0" fontId="115" fillId="22" borderId="178"/>
    <xf numFmtId="0" fontId="113" fillId="16" borderId="178"/>
    <xf numFmtId="0" fontId="115" fillId="22" borderId="178"/>
    <xf numFmtId="0" fontId="115" fillId="22" borderId="178"/>
    <xf numFmtId="0" fontId="119" fillId="0" borderId="180"/>
    <xf numFmtId="0" fontId="113" fillId="16" borderId="178"/>
    <xf numFmtId="0" fontId="293" fillId="22" borderId="179"/>
    <xf numFmtId="0" fontId="114" fillId="22" borderId="179"/>
    <xf numFmtId="0" fontId="119" fillId="0" borderId="180"/>
    <xf numFmtId="0" fontId="113" fillId="16" borderId="178"/>
    <xf numFmtId="0" fontId="115" fillId="22" borderId="178"/>
    <xf numFmtId="0" fontId="123" fillId="17" borderId="181"/>
    <xf numFmtId="0" fontId="113" fillId="16" borderId="178"/>
    <xf numFmtId="0" fontId="113" fillId="16" borderId="178"/>
    <xf numFmtId="0" fontId="113" fillId="16" borderId="178"/>
    <xf numFmtId="0" fontId="119" fillId="0" borderId="180"/>
    <xf numFmtId="0" fontId="119" fillId="0" borderId="180"/>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5" fillId="22" borderId="178"/>
    <xf numFmtId="0" fontId="123" fillId="17" borderId="181"/>
    <xf numFmtId="0" fontId="114" fillId="22" borderId="179"/>
    <xf numFmtId="0" fontId="123" fillId="17" borderId="181"/>
    <xf numFmtId="0" fontId="113" fillId="16" borderId="178"/>
    <xf numFmtId="0" fontId="115" fillId="22" borderId="178"/>
    <xf numFmtId="0" fontId="123" fillId="17" borderId="181"/>
    <xf numFmtId="0" fontId="123" fillId="17" borderId="181"/>
    <xf numFmtId="0" fontId="114" fillId="22" borderId="179"/>
    <xf numFmtId="0" fontId="119" fillId="0" borderId="180"/>
    <xf numFmtId="0" fontId="113" fillId="16" borderId="178"/>
    <xf numFmtId="0" fontId="114" fillId="22" borderId="179"/>
    <xf numFmtId="0" fontId="119" fillId="0" borderId="180"/>
    <xf numFmtId="0" fontId="113" fillId="16" borderId="178"/>
    <xf numFmtId="0" fontId="115" fillId="22" borderId="178"/>
    <xf numFmtId="0" fontId="115" fillId="22" borderId="178"/>
    <xf numFmtId="0" fontId="123" fillId="17" borderId="181"/>
    <xf numFmtId="0" fontId="115" fillId="22" borderId="178"/>
    <xf numFmtId="0" fontId="123" fillId="17" borderId="181"/>
    <xf numFmtId="0" fontId="113" fillId="16" borderId="178"/>
    <xf numFmtId="0" fontId="115" fillId="22" borderId="178"/>
    <xf numFmtId="0" fontId="119" fillId="0" borderId="180"/>
    <xf numFmtId="0" fontId="114" fillId="22" borderId="179"/>
    <xf numFmtId="0" fontId="115" fillId="22" borderId="178"/>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5" fillId="22" borderId="178"/>
    <xf numFmtId="0" fontId="292" fillId="16"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19" fillId="0" borderId="180"/>
    <xf numFmtId="0" fontId="119" fillId="0" borderId="180"/>
    <xf numFmtId="0" fontId="115" fillId="22" borderId="178"/>
    <xf numFmtId="0" fontId="118" fillId="0" borderId="122"/>
    <xf numFmtId="0" fontId="114" fillId="22" borderId="179"/>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19" fillId="0" borderId="180"/>
    <xf numFmtId="0" fontId="114" fillId="22" borderId="179"/>
    <xf numFmtId="0" fontId="113" fillId="16" borderId="178"/>
    <xf numFmtId="0" fontId="114" fillId="22" borderId="179"/>
    <xf numFmtId="6" fontId="8" fillId="0" borderId="0" applyAlignment="1">
      <alignment vertical="center"/>
    </xf>
    <xf numFmtId="0" fontId="114" fillId="22" borderId="179"/>
    <xf numFmtId="0" fontId="123" fillId="17" borderId="181"/>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9" fillId="0" borderId="180"/>
    <xf numFmtId="0" fontId="115" fillId="22" borderId="178"/>
    <xf numFmtId="0" fontId="123" fillId="17" borderId="181"/>
    <xf numFmtId="0" fontId="114" fillId="22" borderId="179"/>
    <xf numFmtId="0" fontId="115" fillId="22"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5" fillId="22" borderId="178"/>
    <xf numFmtId="0" fontId="114" fillId="22" borderId="179"/>
    <xf numFmtId="0" fontId="114" fillId="22" borderId="179"/>
    <xf numFmtId="0" fontId="115" fillId="22" borderId="178"/>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23" fillId="17" borderId="181"/>
    <xf numFmtId="0" fontId="113" fillId="16" borderId="178"/>
    <xf numFmtId="0" fontId="113" fillId="16" borderId="178"/>
    <xf numFmtId="0" fontId="282" fillId="0" borderId="0"/>
    <xf numFmtId="6" fontId="8" fillId="0" borderId="0" applyAlignment="1">
      <alignment vertical="center"/>
    </xf>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5" fillId="22" borderId="178"/>
    <xf numFmtId="0" fontId="113" fillId="16" borderId="178"/>
    <xf numFmtId="0" fontId="113" fillId="16" borderId="178"/>
    <xf numFmtId="0" fontId="123" fillId="17" borderId="181"/>
    <xf numFmtId="6" fontId="8" fillId="0" borderId="0" applyAlignment="1">
      <alignment vertical="center"/>
    </xf>
    <xf numFmtId="0" fontId="115" fillId="22" borderId="178"/>
    <xf numFmtId="0" fontId="123" fillId="17" borderId="181"/>
    <xf numFmtId="0" fontId="114" fillId="22" borderId="179"/>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23" fillId="17" borderId="181"/>
    <xf numFmtId="0" fontId="113" fillId="16" borderId="178"/>
    <xf numFmtId="0" fontId="119" fillId="0" borderId="180"/>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19" fillId="0" borderId="180"/>
    <xf numFmtId="0" fontId="123" fillId="17" borderId="181"/>
    <xf numFmtId="0" fontId="118" fillId="0" borderId="122"/>
    <xf numFmtId="0" fontId="115" fillId="22" borderId="178"/>
    <xf numFmtId="0" fontId="114" fillId="22" borderId="179"/>
    <xf numFmtId="0" fontId="113" fillId="16" borderId="178"/>
    <xf numFmtId="0" fontId="123" fillId="17" borderId="181"/>
    <xf numFmtId="0" fontId="114" fillId="22" borderId="179"/>
    <xf numFmtId="0" fontId="123" fillId="17" borderId="181"/>
    <xf numFmtId="0" fontId="114" fillId="22" borderId="179"/>
    <xf numFmtId="0" fontId="123" fillId="17" borderId="181"/>
    <xf numFmtId="0" fontId="115" fillId="22" borderId="178"/>
    <xf numFmtId="0" fontId="113" fillId="16" borderId="178"/>
    <xf numFmtId="0" fontId="115" fillId="22" borderId="178"/>
    <xf numFmtId="0" fontId="115" fillId="22" borderId="178"/>
    <xf numFmtId="0" fontId="123" fillId="17" borderId="181"/>
    <xf numFmtId="0" fontId="115" fillId="22" borderId="178"/>
    <xf numFmtId="0" fontId="115" fillId="22"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9" fillId="0" borderId="180"/>
    <xf numFmtId="0" fontId="114" fillId="22" borderId="179"/>
    <xf numFmtId="0" fontId="282" fillId="0" borderId="0"/>
    <xf numFmtId="0" fontId="114" fillId="22" borderId="179"/>
    <xf numFmtId="0" fontId="119" fillId="0" borderId="180"/>
    <xf numFmtId="0" fontId="123" fillId="17" borderId="181"/>
    <xf numFmtId="0" fontId="119" fillId="0" borderId="180"/>
    <xf numFmtId="0" fontId="115" fillId="22" borderId="178"/>
    <xf numFmtId="0" fontId="119" fillId="0" borderId="180"/>
    <xf numFmtId="0" fontId="113" fillId="16" borderId="178"/>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23" fillId="17" borderId="181"/>
    <xf numFmtId="0" fontId="114" fillId="22" borderId="179"/>
    <xf numFmtId="0" fontId="113" fillId="16" borderId="178"/>
    <xf numFmtId="0" fontId="119" fillId="0" borderId="180"/>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98"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92" fillId="16" borderId="178"/>
    <xf numFmtId="0" fontId="293" fillId="22" borderId="179"/>
    <xf numFmtId="0" fontId="294" fillId="22" borderId="178"/>
    <xf numFmtId="0" fontId="298" fillId="0" borderId="180"/>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23" fillId="17" borderId="181"/>
    <xf numFmtId="0" fontId="119" fillId="0" borderId="180"/>
    <xf numFmtId="0" fontId="114" fillId="22" borderId="179"/>
    <xf numFmtId="0" fontId="119" fillId="0" borderId="180"/>
    <xf numFmtId="0" fontId="123" fillId="17" borderId="181"/>
    <xf numFmtId="0" fontId="119" fillId="0" borderId="180"/>
    <xf numFmtId="0" fontId="113" fillId="16" borderId="178"/>
    <xf numFmtId="0" fontId="123" fillId="17" borderId="181"/>
    <xf numFmtId="0" fontId="115" fillId="22" borderId="178"/>
    <xf numFmtId="0" fontId="113" fillId="16" borderId="178"/>
    <xf numFmtId="0" fontId="113" fillId="16" borderId="178"/>
    <xf numFmtId="0" fontId="114" fillId="22" borderId="179"/>
    <xf numFmtId="0" fontId="113" fillId="16" borderId="178"/>
    <xf numFmtId="0" fontId="115" fillId="22" borderId="178"/>
    <xf numFmtId="0" fontId="123" fillId="17" borderId="181"/>
    <xf numFmtId="0" fontId="119" fillId="0" borderId="180"/>
    <xf numFmtId="0" fontId="115" fillId="22" borderId="178"/>
    <xf numFmtId="0" fontId="119" fillId="0" borderId="180"/>
    <xf numFmtId="0" fontId="123" fillId="17" borderId="181"/>
    <xf numFmtId="0" fontId="113" fillId="16" borderId="178"/>
    <xf numFmtId="0" fontId="114" fillId="22" borderId="179"/>
    <xf numFmtId="0" fontId="123" fillId="17" borderId="181"/>
    <xf numFmtId="0" fontId="113" fillId="16" borderId="178"/>
    <xf numFmtId="0" fontId="114" fillId="22" borderId="179"/>
    <xf numFmtId="0" fontId="115" fillId="22" borderId="178"/>
    <xf numFmtId="0" fontId="114" fillId="22" borderId="179"/>
    <xf numFmtId="0" fontId="113" fillId="16" borderId="178"/>
    <xf numFmtId="0" fontId="123" fillId="17" borderId="181"/>
    <xf numFmtId="0" fontId="115" fillId="22" borderId="178"/>
    <xf numFmtId="0" fontId="123" fillId="17" borderId="181"/>
    <xf numFmtId="0" fontId="119" fillId="0" borderId="180"/>
    <xf numFmtId="0" fontId="115" fillId="22" borderId="178"/>
    <xf numFmtId="0" fontId="123" fillId="17" borderId="181"/>
    <xf numFmtId="0" fontId="123" fillId="17" borderId="181"/>
    <xf numFmtId="0" fontId="114" fillId="22" borderId="179"/>
    <xf numFmtId="0" fontId="113" fillId="16" borderId="178"/>
    <xf numFmtId="0" fontId="113" fillId="16" borderId="178"/>
    <xf numFmtId="0" fontId="113" fillId="16" borderId="178"/>
    <xf numFmtId="0" fontId="115" fillId="22" borderId="178"/>
    <xf numFmtId="0" fontId="115" fillId="22" borderId="178"/>
    <xf numFmtId="0" fontId="114" fillId="22" borderId="179"/>
    <xf numFmtId="0" fontId="119" fillId="0" borderId="180"/>
    <xf numFmtId="0" fontId="114" fillId="22" borderId="179"/>
    <xf numFmtId="0" fontId="113" fillId="16" borderId="178"/>
    <xf numFmtId="0" fontId="123" fillId="17" borderId="181"/>
    <xf numFmtId="0" fontId="113" fillId="16" borderId="178"/>
    <xf numFmtId="0" fontId="119" fillId="0" borderId="180"/>
    <xf numFmtId="0" fontId="114" fillId="22" borderId="179"/>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4" fillId="22" borderId="179"/>
    <xf numFmtId="0" fontId="114" fillId="22" borderId="179"/>
    <xf numFmtId="0" fontId="119" fillId="0" borderId="180"/>
    <xf numFmtId="0" fontId="123" fillId="17" borderId="181"/>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9" fillId="0" borderId="180"/>
    <xf numFmtId="0" fontId="113" fillId="16" borderId="178"/>
    <xf numFmtId="0" fontId="119" fillId="0" borderId="180"/>
    <xf numFmtId="0" fontId="123" fillId="17" borderId="181"/>
    <xf numFmtId="0" fontId="114" fillId="22" borderId="179"/>
    <xf numFmtId="0" fontId="119" fillId="0" borderId="180"/>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23" fillId="17" borderId="181"/>
    <xf numFmtId="0" fontId="114" fillId="22" borderId="179"/>
    <xf numFmtId="0" fontId="294" fillId="22" borderId="178"/>
    <xf numFmtId="0" fontId="115" fillId="22" borderId="178"/>
    <xf numFmtId="0" fontId="123" fillId="17" borderId="181"/>
    <xf numFmtId="0" fontId="114" fillId="22" borderId="179"/>
    <xf numFmtId="0" fontId="119" fillId="0" borderId="180"/>
    <xf numFmtId="0" fontId="113" fillId="16" borderId="178"/>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9" fillId="0" borderId="180"/>
    <xf numFmtId="0" fontId="114" fillId="22" borderId="179"/>
    <xf numFmtId="0" fontId="114" fillId="22" borderId="179"/>
    <xf numFmtId="0" fontId="123" fillId="17" borderId="181"/>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5" fillId="22" borderId="178"/>
    <xf numFmtId="0" fontId="113" fillId="16" borderId="178"/>
    <xf numFmtId="0" fontId="114" fillId="22" borderId="179"/>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298" fillId="0" borderId="180"/>
    <xf numFmtId="0" fontId="115" fillId="22" borderId="178"/>
    <xf numFmtId="0" fontId="113" fillId="16" borderId="178"/>
    <xf numFmtId="0" fontId="114" fillId="22" borderId="179"/>
    <xf numFmtId="0" fontId="114" fillId="22" borderId="179"/>
    <xf numFmtId="0" fontId="119" fillId="0" borderId="180"/>
    <xf numFmtId="0" fontId="113" fillId="16" borderId="178"/>
    <xf numFmtId="0" fontId="114" fillId="22" borderId="179"/>
    <xf numFmtId="0" fontId="123" fillId="17" borderId="181"/>
    <xf numFmtId="0" fontId="114" fillId="22" borderId="179"/>
    <xf numFmtId="0" fontId="119" fillId="0" borderId="180"/>
    <xf numFmtId="0" fontId="123" fillId="17" borderId="181"/>
    <xf numFmtId="0" fontId="113" fillId="16" borderId="178"/>
    <xf numFmtId="0" fontId="119" fillId="0" borderId="180"/>
    <xf numFmtId="0" fontId="123" fillId="17" borderId="181"/>
    <xf numFmtId="0" fontId="113" fillId="16" borderId="178"/>
    <xf numFmtId="0" fontId="115" fillId="22" borderId="178"/>
    <xf numFmtId="0" fontId="113" fillId="16" borderId="178"/>
    <xf numFmtId="0" fontId="115" fillId="22" borderId="178"/>
    <xf numFmtId="0" fontId="115" fillId="22" borderId="178"/>
    <xf numFmtId="0" fontId="119" fillId="0" borderId="180"/>
    <xf numFmtId="0" fontId="113" fillId="16" borderId="178"/>
    <xf numFmtId="0" fontId="293" fillId="22" borderId="179"/>
    <xf numFmtId="0" fontId="114" fillId="22" borderId="179"/>
    <xf numFmtId="0" fontId="119" fillId="0" borderId="180"/>
    <xf numFmtId="0" fontId="113" fillId="16" borderId="178"/>
    <xf numFmtId="0" fontId="115" fillId="22" borderId="178"/>
    <xf numFmtId="0" fontId="123" fillId="17" borderId="181"/>
    <xf numFmtId="0" fontId="113" fillId="16" borderId="178"/>
    <xf numFmtId="0" fontId="113" fillId="16" borderId="178"/>
    <xf numFmtId="0" fontId="113" fillId="16" borderId="178"/>
    <xf numFmtId="0" fontId="119" fillId="0" borderId="180"/>
    <xf numFmtId="0" fontId="119" fillId="0" borderId="180"/>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5" fillId="22" borderId="178"/>
    <xf numFmtId="0" fontId="123" fillId="17" borderId="181"/>
    <xf numFmtId="0" fontId="114" fillId="22" borderId="179"/>
    <xf numFmtId="0" fontId="123" fillId="17" borderId="181"/>
    <xf numFmtId="0" fontId="113" fillId="16" borderId="178"/>
    <xf numFmtId="0" fontId="115" fillId="22" borderId="178"/>
    <xf numFmtId="0" fontId="123" fillId="17" borderId="181"/>
    <xf numFmtId="0" fontId="123" fillId="17" borderId="181"/>
    <xf numFmtId="0" fontId="114" fillId="22" borderId="179"/>
    <xf numFmtId="0" fontId="119" fillId="0" borderId="180"/>
    <xf numFmtId="0" fontId="113" fillId="16" borderId="178"/>
    <xf numFmtId="0" fontId="114" fillId="22" borderId="179"/>
    <xf numFmtId="0" fontId="119" fillId="0" borderId="180"/>
    <xf numFmtId="0" fontId="113" fillId="16" borderId="178"/>
    <xf numFmtId="0" fontId="115" fillId="22" borderId="178"/>
    <xf numFmtId="0" fontId="115" fillId="22" borderId="178"/>
    <xf numFmtId="0" fontId="123" fillId="17" borderId="181"/>
    <xf numFmtId="0" fontId="115" fillId="22" borderId="178"/>
    <xf numFmtId="0" fontId="123" fillId="17" borderId="181"/>
    <xf numFmtId="0" fontId="113" fillId="16" borderId="178"/>
    <xf numFmtId="0" fontId="115" fillId="22" borderId="178"/>
    <xf numFmtId="0" fontId="119" fillId="0" borderId="180"/>
    <xf numFmtId="0" fontId="114" fillId="22" borderId="179"/>
    <xf numFmtId="0" fontId="115" fillId="22" borderId="178"/>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5" fillId="22" borderId="178"/>
    <xf numFmtId="0" fontId="292" fillId="16"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19" fillId="0" borderId="180"/>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19" fillId="0" borderId="180"/>
    <xf numFmtId="0" fontId="114" fillId="22" borderId="179"/>
    <xf numFmtId="0" fontId="113" fillId="16" borderId="178"/>
    <xf numFmtId="0" fontId="114" fillId="22" borderId="179"/>
    <xf numFmtId="0" fontId="114" fillId="22" borderId="179"/>
    <xf numFmtId="0" fontId="123" fillId="17" borderId="181"/>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9" fillId="0" borderId="180"/>
    <xf numFmtId="0" fontId="115" fillId="22" borderId="178"/>
    <xf numFmtId="0" fontId="123" fillId="17" borderId="181"/>
    <xf numFmtId="0" fontId="114" fillId="22" borderId="179"/>
    <xf numFmtId="0" fontId="115" fillId="22"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5" fillId="22" borderId="178"/>
    <xf numFmtId="0" fontId="114" fillId="22" borderId="179"/>
    <xf numFmtId="0" fontId="114" fillId="22" borderId="179"/>
    <xf numFmtId="0" fontId="115" fillId="22" borderId="178"/>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23" fillId="17" borderId="181"/>
    <xf numFmtId="0" fontId="113" fillId="16" borderId="178"/>
    <xf numFmtId="0" fontId="113" fillId="16" borderId="178"/>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5" fillId="22" borderId="178"/>
    <xf numFmtId="0" fontId="113" fillId="16" borderId="178"/>
    <xf numFmtId="0" fontId="113" fillId="16" borderId="178"/>
    <xf numFmtId="0" fontId="123" fillId="17" borderId="181"/>
    <xf numFmtId="0" fontId="115" fillId="22" borderId="178"/>
    <xf numFmtId="0" fontId="123" fillId="17" borderId="181"/>
    <xf numFmtId="0" fontId="114" fillId="22" borderId="179"/>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23" fillId="17" borderId="181"/>
    <xf numFmtId="0" fontId="113" fillId="16" borderId="178"/>
    <xf numFmtId="0" fontId="119" fillId="0" borderId="180"/>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4" fillId="22" borderId="179"/>
    <xf numFmtId="0" fontId="123" fillId="17" borderId="181"/>
    <xf numFmtId="0" fontId="114" fillId="22" borderId="179"/>
    <xf numFmtId="0" fontId="123" fillId="17" borderId="181"/>
    <xf numFmtId="0" fontId="115" fillId="22" borderId="178"/>
    <xf numFmtId="0" fontId="113" fillId="16" borderId="178"/>
    <xf numFmtId="0" fontId="115" fillId="22" borderId="178"/>
    <xf numFmtId="0" fontId="115" fillId="22" borderId="178"/>
    <xf numFmtId="0" fontId="123" fillId="17" borderId="181"/>
    <xf numFmtId="0" fontId="115" fillId="22" borderId="178"/>
    <xf numFmtId="0" fontId="115" fillId="22"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9" fillId="0" borderId="180"/>
    <xf numFmtId="0" fontId="114" fillId="22" borderId="179"/>
    <xf numFmtId="0" fontId="114" fillId="22" borderId="179"/>
    <xf numFmtId="0" fontId="119" fillId="0" borderId="180"/>
    <xf numFmtId="0" fontId="123" fillId="17" borderId="181"/>
    <xf numFmtId="0" fontId="119" fillId="0" borderId="180"/>
    <xf numFmtId="0" fontId="115" fillId="22" borderId="178"/>
    <xf numFmtId="0" fontId="119" fillId="0" borderId="180"/>
    <xf numFmtId="0" fontId="113" fillId="16" borderId="178"/>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23" fillId="17" borderId="181"/>
    <xf numFmtId="0" fontId="114" fillId="22" borderId="179"/>
    <xf numFmtId="0" fontId="113" fillId="16" borderId="178"/>
    <xf numFmtId="0" fontId="119" fillId="0" borderId="180"/>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3" fillId="16" borderId="178"/>
    <xf numFmtId="38" fontId="8" fillId="0" borderId="0" applyAlignment="1">
      <alignment vertical="center"/>
    </xf>
    <xf numFmtId="0" fontId="119" fillId="0" borderId="180"/>
    <xf numFmtId="0" fontId="114" fillId="22" borderId="179"/>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5" fillId="22" borderId="178"/>
    <xf numFmtId="0" fontId="115" fillId="22" borderId="178"/>
    <xf numFmtId="0" fontId="114" fillId="22" borderId="179"/>
    <xf numFmtId="0" fontId="113" fillId="16" borderId="178"/>
    <xf numFmtId="0" fontId="123" fillId="17" borderId="181"/>
    <xf numFmtId="0" fontId="119" fillId="0" borderId="180"/>
    <xf numFmtId="0" fontId="114" fillId="22" borderId="179"/>
    <xf numFmtId="0" fontId="123" fillId="17" borderId="181"/>
    <xf numFmtId="0" fontId="119" fillId="0" borderId="180"/>
    <xf numFmtId="0" fontId="115" fillId="22" borderId="178"/>
    <xf numFmtId="0" fontId="119" fillId="0" borderId="180"/>
    <xf numFmtId="0" fontId="115" fillId="22" borderId="178"/>
    <xf numFmtId="0" fontId="114" fillId="22" borderId="179"/>
    <xf numFmtId="0" fontId="114" fillId="22" borderId="179"/>
    <xf numFmtId="38" fontId="8" fillId="0" borderId="0" applyAlignment="1">
      <alignment vertical="center"/>
    </xf>
    <xf numFmtId="0" fontId="114" fillId="22" borderId="179"/>
    <xf numFmtId="0" fontId="113" fillId="16" borderId="178"/>
    <xf numFmtId="0" fontId="119" fillId="0" borderId="180"/>
    <xf numFmtId="0" fontId="123" fillId="17" borderId="181"/>
    <xf numFmtId="0" fontId="123" fillId="17" borderId="181"/>
    <xf numFmtId="0" fontId="115" fillId="22" borderId="178"/>
    <xf numFmtId="0" fontId="113" fillId="16" borderId="178"/>
    <xf numFmtId="0" fontId="119" fillId="0" borderId="180"/>
    <xf numFmtId="0" fontId="115" fillId="22" borderId="178"/>
    <xf numFmtId="0" fontId="115" fillId="22" borderId="178"/>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3" fillId="16" borderId="178"/>
    <xf numFmtId="0" fontId="123" fillId="17" borderId="181"/>
    <xf numFmtId="0" fontId="115" fillId="22" borderId="178"/>
    <xf numFmtId="0" fontId="119" fillId="0" borderId="180"/>
    <xf numFmtId="0" fontId="113" fillId="16" borderId="178"/>
    <xf numFmtId="0" fontId="119" fillId="0" borderId="180"/>
    <xf numFmtId="0" fontId="119" fillId="0" borderId="180"/>
    <xf numFmtId="0" fontId="114" fillId="22" borderId="179"/>
    <xf numFmtId="0" fontId="119" fillId="0" borderId="180"/>
    <xf numFmtId="0" fontId="115" fillId="22" borderId="178"/>
    <xf numFmtId="0" fontId="113" fillId="16" borderId="178"/>
    <xf numFmtId="0" fontId="123" fillId="17" borderId="181"/>
    <xf numFmtId="0" fontId="115" fillId="22" borderId="178"/>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14" fillId="22" borderId="179"/>
    <xf numFmtId="0" fontId="123" fillId="17" borderId="181"/>
    <xf numFmtId="0" fontId="119" fillId="0" borderId="180"/>
    <xf numFmtId="0" fontId="114" fillId="22" borderId="179"/>
    <xf numFmtId="0" fontId="115" fillId="22" borderId="178"/>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19" fillId="0" borderId="180"/>
    <xf numFmtId="0" fontId="113" fillId="16" borderId="178"/>
    <xf numFmtId="0" fontId="119" fillId="0" borderId="180"/>
    <xf numFmtId="0" fontId="123" fillId="17" borderId="181"/>
    <xf numFmtId="0" fontId="115" fillId="22" borderId="178"/>
    <xf numFmtId="0" fontId="119" fillId="0" borderId="180"/>
    <xf numFmtId="0" fontId="114" fillId="22" borderId="179"/>
    <xf numFmtId="0" fontId="115" fillId="22" borderId="178"/>
    <xf numFmtId="0" fontId="123" fillId="17" borderId="181"/>
    <xf numFmtId="0" fontId="119" fillId="0" borderId="180"/>
    <xf numFmtId="0" fontId="114" fillId="22" borderId="179"/>
    <xf numFmtId="0" fontId="119" fillId="0" borderId="180"/>
    <xf numFmtId="0" fontId="113" fillId="16" borderId="178"/>
    <xf numFmtId="0" fontId="123" fillId="17" borderId="181"/>
    <xf numFmtId="0" fontId="115" fillId="22" borderId="178"/>
    <xf numFmtId="0" fontId="113" fillId="16" borderId="178"/>
    <xf numFmtId="0" fontId="114" fillId="22" borderId="179"/>
    <xf numFmtId="0" fontId="113" fillId="16" borderId="178"/>
    <xf numFmtId="38" fontId="8" fillId="0" borderId="0" applyAlignment="1">
      <alignment vertical="center"/>
    </xf>
    <xf numFmtId="0" fontId="113" fillId="16" borderId="178"/>
    <xf numFmtId="0" fontId="123" fillId="17" borderId="181"/>
    <xf numFmtId="0" fontId="114" fillId="22" borderId="179"/>
    <xf numFmtId="0" fontId="113" fillId="16" borderId="178"/>
    <xf numFmtId="0" fontId="114" fillId="22" borderId="179"/>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5" fillId="22" borderId="178"/>
    <xf numFmtId="0" fontId="123" fillId="17" borderId="181"/>
    <xf numFmtId="0" fontId="119" fillId="0" borderId="180"/>
    <xf numFmtId="0" fontId="123" fillId="17" borderId="181"/>
    <xf numFmtId="0" fontId="123" fillId="17" borderId="181"/>
    <xf numFmtId="0" fontId="119" fillId="0" borderId="180"/>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5" fillId="22" borderId="178"/>
    <xf numFmtId="0" fontId="114" fillId="22" borderId="179"/>
    <xf numFmtId="0" fontId="123" fillId="17" borderId="181"/>
    <xf numFmtId="0" fontId="119" fillId="0" borderId="180"/>
    <xf numFmtId="0" fontId="114" fillId="22" borderId="179"/>
    <xf numFmtId="0" fontId="115" fillId="22" borderId="178"/>
    <xf numFmtId="0" fontId="113" fillId="16" borderId="178"/>
    <xf numFmtId="0" fontId="119" fillId="0" borderId="180"/>
    <xf numFmtId="0" fontId="114" fillId="22" borderId="179"/>
    <xf numFmtId="0" fontId="113" fillId="16" borderId="178"/>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3" fillId="16" borderId="178"/>
    <xf numFmtId="0" fontId="119" fillId="0" borderId="180"/>
    <xf numFmtId="0" fontId="123" fillId="17" borderId="181"/>
    <xf numFmtId="0" fontId="114" fillId="22" borderId="179"/>
    <xf numFmtId="0" fontId="113" fillId="16" borderId="178"/>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15" fillId="22" borderId="178"/>
    <xf numFmtId="0" fontId="113" fillId="16" borderId="178"/>
    <xf numFmtId="0" fontId="114" fillId="22" borderId="179"/>
    <xf numFmtId="0" fontId="113" fillId="16" borderId="178"/>
    <xf numFmtId="0" fontId="115" fillId="22" borderId="178"/>
    <xf numFmtId="0" fontId="113" fillId="16" borderId="178"/>
    <xf numFmtId="0" fontId="119" fillId="0" borderId="180"/>
    <xf numFmtId="0" fontId="123" fillId="17" borderId="181"/>
    <xf numFmtId="0" fontId="119" fillId="0" borderId="180"/>
    <xf numFmtId="0" fontId="114" fillId="22" borderId="179"/>
    <xf numFmtId="0" fontId="113" fillId="16" borderId="178"/>
    <xf numFmtId="0" fontId="113" fillId="16" borderId="178"/>
    <xf numFmtId="0" fontId="123" fillId="17" borderId="181"/>
    <xf numFmtId="0" fontId="119" fillId="0" borderId="180"/>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113" fillId="16" borderId="178"/>
    <xf numFmtId="0" fontId="119" fillId="0" borderId="180"/>
    <xf numFmtId="0" fontId="119" fillId="0" borderId="180"/>
    <xf numFmtId="0" fontId="119" fillId="0" borderId="180"/>
    <xf numFmtId="0" fontId="115" fillId="22" borderId="178"/>
    <xf numFmtId="0" fontId="119" fillId="0" borderId="180"/>
    <xf numFmtId="0" fontId="123" fillId="17" borderId="181"/>
    <xf numFmtId="0" fontId="115" fillId="22" borderId="178"/>
    <xf numFmtId="0" fontId="113" fillId="16" borderId="178"/>
    <xf numFmtId="0" fontId="115" fillId="22" borderId="178"/>
    <xf numFmtId="0" fontId="119" fillId="0" borderId="180"/>
    <xf numFmtId="0" fontId="114" fillId="22" borderId="179"/>
    <xf numFmtId="0" fontId="114" fillId="22" borderId="179"/>
    <xf numFmtId="0" fontId="123" fillId="17" borderId="181"/>
    <xf numFmtId="0" fontId="114" fillId="22" borderId="179"/>
    <xf numFmtId="0" fontId="113" fillId="16" borderId="178"/>
    <xf numFmtId="0" fontId="119" fillId="0" borderId="180"/>
    <xf numFmtId="0" fontId="115" fillId="22" borderId="178"/>
    <xf numFmtId="0" fontId="113" fillId="16" borderId="178"/>
    <xf numFmtId="0" fontId="114" fillId="22" borderId="179"/>
    <xf numFmtId="0" fontId="115" fillId="22" borderId="178"/>
    <xf numFmtId="0" fontId="113" fillId="16" borderId="178"/>
    <xf numFmtId="0" fontId="114" fillId="22" borderId="179"/>
    <xf numFmtId="0" fontId="123" fillId="17" borderId="181"/>
    <xf numFmtId="0" fontId="119" fillId="0" borderId="180"/>
    <xf numFmtId="0" fontId="119" fillId="0" borderId="180"/>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23" fillId="17" borderId="181"/>
    <xf numFmtId="0" fontId="115" fillId="22" borderId="178"/>
    <xf numFmtId="0" fontId="113" fillId="16" borderId="178"/>
    <xf numFmtId="0" fontId="114" fillId="22" borderId="179"/>
    <xf numFmtId="0" fontId="113" fillId="16" borderId="178"/>
    <xf numFmtId="0" fontId="114" fillId="22" borderId="179"/>
    <xf numFmtId="0" fontId="119" fillId="0" borderId="180"/>
    <xf numFmtId="0" fontId="114" fillId="22" borderId="179"/>
    <xf numFmtId="0" fontId="115" fillId="22" borderId="178"/>
    <xf numFmtId="0" fontId="119" fillId="0" borderId="180"/>
    <xf numFmtId="0" fontId="114" fillId="22" borderId="179"/>
    <xf numFmtId="0" fontId="123" fillId="17" borderId="181"/>
    <xf numFmtId="0" fontId="113" fillId="16" borderId="178"/>
    <xf numFmtId="0" fontId="119" fillId="0" borderId="180"/>
    <xf numFmtId="0" fontId="114" fillId="22" borderId="179"/>
    <xf numFmtId="0" fontId="123" fillId="17" borderId="181"/>
    <xf numFmtId="0" fontId="113" fillId="16" borderId="178"/>
    <xf numFmtId="0" fontId="119" fillId="0" borderId="180"/>
    <xf numFmtId="0" fontId="115" fillId="22" borderId="178"/>
    <xf numFmtId="0" fontId="113" fillId="16" borderId="178"/>
    <xf numFmtId="0" fontId="114" fillId="22" borderId="179"/>
    <xf numFmtId="0" fontId="123" fillId="17" borderId="181"/>
    <xf numFmtId="9" fontId="282" fillId="0" borderId="0" applyAlignment="1">
      <alignment vertical="center"/>
    </xf>
    <xf numFmtId="0" fontId="119" fillId="0" borderId="180"/>
    <xf numFmtId="0" fontId="123" fillId="17" borderId="181"/>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82" fillId="0" borderId="0"/>
    <xf numFmtId="0" fontId="293" fillId="43" borderId="179"/>
    <xf numFmtId="0" fontId="293" fillId="43" borderId="179"/>
    <xf numFmtId="0" fontId="293" fillId="43" borderId="179"/>
    <xf numFmtId="0" fontId="292" fillId="41" borderId="178"/>
    <xf numFmtId="0" fontId="292" fillId="41" borderId="178"/>
    <xf numFmtId="0" fontId="292" fillId="41" borderId="178"/>
    <xf numFmtId="0" fontId="326" fillId="42" borderId="181"/>
    <xf numFmtId="0" fontId="293" fillId="43" borderId="179"/>
    <xf numFmtId="0" fontId="292" fillId="41" borderId="178"/>
    <xf numFmtId="0" fontId="293" fillId="43" borderId="179"/>
    <xf numFmtId="0" fontId="326" fillId="42" borderId="181"/>
    <xf numFmtId="0" fontId="293" fillId="43" borderId="179"/>
    <xf numFmtId="0" fontId="292" fillId="41" borderId="178"/>
    <xf numFmtId="0" fontId="292" fillId="41" borderId="178"/>
    <xf numFmtId="0" fontId="298" fillId="0" borderId="180"/>
    <xf numFmtId="0" fontId="290" fillId="46" borderId="0"/>
    <xf numFmtId="0" fontId="294" fillId="43" borderId="178"/>
    <xf numFmtId="0" fontId="291" fillId="55" borderId="0"/>
    <xf numFmtId="0" fontId="298" fillId="0" borderId="180"/>
    <xf numFmtId="0" fontId="293" fillId="43" borderId="179"/>
    <xf numFmtId="0" fontId="293" fillId="43" borderId="179"/>
    <xf numFmtId="0" fontId="326" fillId="42" borderId="181"/>
    <xf numFmtId="0" fontId="292" fillId="41" borderId="178"/>
    <xf numFmtId="0" fontId="294" fillId="43" borderId="178"/>
    <xf numFmtId="0" fontId="294" fillId="43" borderId="178"/>
    <xf numFmtId="0" fontId="292" fillId="41" borderId="178"/>
    <xf numFmtId="0" fontId="293" fillId="43" borderId="179"/>
    <xf numFmtId="0" fontId="290" fillId="49" borderId="0"/>
    <xf numFmtId="0" fontId="293" fillId="43" borderId="179"/>
    <xf numFmtId="0" fontId="292" fillId="41" borderId="178"/>
    <xf numFmtId="0" fontId="294" fillId="43" borderId="178"/>
    <xf numFmtId="0" fontId="298" fillId="0" borderId="180"/>
    <xf numFmtId="0" fontId="298" fillId="0" borderId="180"/>
    <xf numFmtId="0" fontId="292" fillId="41" borderId="178"/>
    <xf numFmtId="0" fontId="294" fillId="43" borderId="178"/>
    <xf numFmtId="0" fontId="292" fillId="41" borderId="178"/>
    <xf numFmtId="0" fontId="292" fillId="41" borderId="178"/>
    <xf numFmtId="0" fontId="298" fillId="0" borderId="180"/>
    <xf numFmtId="0" fontId="292" fillId="41" borderId="178"/>
    <xf numFmtId="0" fontId="292" fillId="41" borderId="178"/>
    <xf numFmtId="0" fontId="294" fillId="43" borderId="178"/>
    <xf numFmtId="0" fontId="292" fillId="41" borderId="178"/>
    <xf numFmtId="0" fontId="293" fillId="43" borderId="179"/>
    <xf numFmtId="0" fontId="294" fillId="43" borderId="178"/>
    <xf numFmtId="0" fontId="293" fillId="43" borderId="179"/>
    <xf numFmtId="0" fontId="292" fillId="41" borderId="178"/>
    <xf numFmtId="0" fontId="292" fillId="41" borderId="178"/>
    <xf numFmtId="0" fontId="294" fillId="43" borderId="178"/>
    <xf numFmtId="0" fontId="293" fillId="43" borderId="179"/>
    <xf numFmtId="0" fontId="293" fillId="43" borderId="179"/>
    <xf numFmtId="0" fontId="294" fillId="43" borderId="178"/>
    <xf numFmtId="0" fontId="293" fillId="43" borderId="179"/>
    <xf numFmtId="0" fontId="293" fillId="43" borderId="179"/>
    <xf numFmtId="0" fontId="294" fillId="43" borderId="178"/>
    <xf numFmtId="0" fontId="293" fillId="43" borderId="179"/>
    <xf numFmtId="0" fontId="293" fillId="43" borderId="179"/>
    <xf numFmtId="0" fontId="290" fillId="56" borderId="0"/>
    <xf numFmtId="0" fontId="292" fillId="41" borderId="178"/>
    <xf numFmtId="0" fontId="290" fillId="44" borderId="0"/>
    <xf numFmtId="0" fontId="293" fillId="43" borderId="179"/>
    <xf numFmtId="0" fontId="290" fillId="44" borderId="0"/>
    <xf numFmtId="0" fontId="291" fillId="45" borderId="0"/>
    <xf numFmtId="0" fontId="293" fillId="43" borderId="179"/>
    <xf numFmtId="0" fontId="290" fillId="41" borderId="0"/>
    <xf numFmtId="0" fontId="292" fillId="41" borderId="178"/>
    <xf numFmtId="0" fontId="291" fillId="49" borderId="0"/>
    <xf numFmtId="0" fontId="292" fillId="41" borderId="178"/>
    <xf numFmtId="0" fontId="326" fillId="42" borderId="181"/>
    <xf numFmtId="0" fontId="172" fillId="0" borderId="0"/>
    <xf numFmtId="0" fontId="292" fillId="41" borderId="178"/>
    <xf numFmtId="0" fontId="290" fillId="53" borderId="0"/>
    <xf numFmtId="0" fontId="290" fillId="52" borderId="0"/>
    <xf numFmtId="0" fontId="290" fillId="47" borderId="0"/>
    <xf numFmtId="0" fontId="294" fillId="43" borderId="178"/>
    <xf numFmtId="0" fontId="293" fillId="43" borderId="179"/>
    <xf numFmtId="0" fontId="290" fillId="45" borderId="0"/>
    <xf numFmtId="0" fontId="290" fillId="46" borderId="0"/>
    <xf numFmtId="0" fontId="293" fillId="43" borderId="179"/>
    <xf numFmtId="0" fontId="290" fillId="51" borderId="0"/>
    <xf numFmtId="0" fontId="293" fillId="43" borderId="179"/>
    <xf numFmtId="0" fontId="291" fillId="58" borderId="0"/>
    <xf numFmtId="0" fontId="292" fillId="41" borderId="178"/>
    <xf numFmtId="0" fontId="291" fillId="48" borderId="0"/>
    <xf numFmtId="0" fontId="293" fillId="43" borderId="179"/>
    <xf numFmtId="0" fontId="292" fillId="41" borderId="178"/>
    <xf numFmtId="0" fontId="292" fillId="41" borderId="178"/>
    <xf numFmtId="0" fontId="291" fillId="57" borderId="0"/>
    <xf numFmtId="0" fontId="293" fillId="43" borderId="179"/>
    <xf numFmtId="0" fontId="292" fillId="41" borderId="178"/>
    <xf numFmtId="0" fontId="292" fillId="41" borderId="178"/>
    <xf numFmtId="0" fontId="294" fillId="43" borderId="178"/>
    <xf numFmtId="0" fontId="172" fillId="0" borderId="0"/>
    <xf numFmtId="0" fontId="292" fillId="41" borderId="178"/>
    <xf numFmtId="0" fontId="291" fillId="54" borderId="0"/>
    <xf numFmtId="0" fontId="298" fillId="0" borderId="180"/>
    <xf numFmtId="0" fontId="292" fillId="41" borderId="178"/>
    <xf numFmtId="0" fontId="298" fillId="0" borderId="180"/>
    <xf numFmtId="0" fontId="291" fillId="59" borderId="0"/>
    <xf numFmtId="0" fontId="293" fillId="43" borderId="179"/>
    <xf numFmtId="0" fontId="292" fillId="41" borderId="178"/>
    <xf numFmtId="0" fontId="292" fillId="41" borderId="178"/>
    <xf numFmtId="0" fontId="292" fillId="41" borderId="178"/>
    <xf numFmtId="0" fontId="298" fillId="0" borderId="180"/>
    <xf numFmtId="0" fontId="294" fillId="43" borderId="178"/>
    <xf numFmtId="0" fontId="291" fillId="60" borderId="0"/>
    <xf numFmtId="0" fontId="292" fillId="41" borderId="178"/>
    <xf numFmtId="0" fontId="292" fillId="41" borderId="178"/>
    <xf numFmtId="0" fontId="292" fillId="41" borderId="178"/>
    <xf numFmtId="0" fontId="293" fillId="43" borderId="179"/>
    <xf numFmtId="0" fontId="294" fillId="43" borderId="178"/>
    <xf numFmtId="0" fontId="291" fillId="58" borderId="0"/>
    <xf numFmtId="0" fontId="293" fillId="43" borderId="179"/>
    <xf numFmtId="6" fontId="282" fillId="0" borderId="0" applyAlignment="1">
      <alignment vertical="center"/>
    </xf>
    <xf numFmtId="0" fontId="294" fillId="43" borderId="178"/>
    <xf numFmtId="0" fontId="291" fillId="48" borderId="0"/>
    <xf numFmtId="0" fontId="293" fillId="43" borderId="179"/>
    <xf numFmtId="0" fontId="294" fillId="43" borderId="178"/>
    <xf numFmtId="0" fontId="291" fillId="50" borderId="0"/>
    <xf numFmtId="0" fontId="293" fillId="43" borderId="179"/>
    <xf numFmtId="0" fontId="292" fillId="41" borderId="178"/>
    <xf numFmtId="0" fontId="326" fillId="42" borderId="181"/>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306" fillId="47" borderId="0"/>
    <xf numFmtId="0" fontId="293" fillId="43" borderId="179"/>
    <xf numFmtId="0" fontId="292" fillId="41" borderId="178"/>
    <xf numFmtId="0" fontId="292" fillId="41" borderId="178"/>
    <xf numFmtId="0" fontId="326" fillId="42" borderId="181"/>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3" fillId="43" borderId="179"/>
    <xf numFmtId="0" fontId="292" fillId="41" borderId="178"/>
    <xf numFmtId="0" fontId="292" fillId="41" borderId="178"/>
    <xf numFmtId="0" fontId="293" fillId="43" borderId="179"/>
    <xf numFmtId="0" fontId="292" fillId="41" borderId="178"/>
    <xf numFmtId="0" fontId="292" fillId="41" borderId="178"/>
    <xf numFmtId="0" fontId="293" fillId="43" borderId="179"/>
    <xf numFmtId="0" fontId="294" fillId="43" borderId="178"/>
    <xf numFmtId="0" fontId="292" fillId="41" borderId="178"/>
    <xf numFmtId="0" fontId="292" fillId="41" borderId="178"/>
    <xf numFmtId="0" fontId="293" fillId="43" borderId="179"/>
    <xf numFmtId="0" fontId="326" fillId="42" borderId="181"/>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4" fillId="43" borderId="178"/>
    <xf numFmtId="0" fontId="292" fillId="41" borderId="178"/>
    <xf numFmtId="0" fontId="326" fillId="42" borderId="181"/>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3" fillId="43" borderId="179"/>
    <xf numFmtId="0" fontId="292" fillId="41" borderId="178"/>
    <xf numFmtId="0" fontId="292" fillId="41" borderId="178"/>
    <xf numFmtId="0" fontId="298" fillId="0" borderId="180"/>
    <xf numFmtId="0" fontId="292" fillId="41" borderId="178"/>
    <xf numFmtId="0" fontId="293" fillId="43" borderId="179"/>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3" fillId="43" borderId="179"/>
    <xf numFmtId="0" fontId="292" fillId="41" borderId="178"/>
    <xf numFmtId="0" fontId="292" fillId="41" borderId="178"/>
    <xf numFmtId="0" fontId="298" fillId="0" borderId="180"/>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292" fillId="41" borderId="178"/>
    <xf numFmtId="9" fontId="282" fillId="0" borderId="0" applyAlignment="1">
      <alignment vertical="center"/>
    </xf>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302" fillId="52" borderId="0"/>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327" fillId="0" borderId="0" applyAlignment="1">
      <alignment vertical="center"/>
    </xf>
    <xf numFmtId="0" fontId="292" fillId="41" borderId="178"/>
    <xf numFmtId="0" fontId="292" fillId="41" borderId="178"/>
    <xf numFmtId="0" fontId="292" fillId="41" borderId="178"/>
    <xf numFmtId="0" fontId="293" fillId="43" borderId="179"/>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3" fillId="43" borderId="179"/>
    <xf numFmtId="0" fontId="292" fillId="41" borderId="178"/>
    <xf numFmtId="0" fontId="326" fillId="42" borderId="181"/>
    <xf numFmtId="0" fontId="292" fillId="41" borderId="178"/>
    <xf numFmtId="0" fontId="292" fillId="41" borderId="178"/>
    <xf numFmtId="0" fontId="326" fillId="42" borderId="181"/>
    <xf numFmtId="0" fontId="292" fillId="41" borderId="178"/>
    <xf numFmtId="0" fontId="292" fillId="41" borderId="178"/>
    <xf numFmtId="0" fontId="326" fillId="42" borderId="181"/>
    <xf numFmtId="0" fontId="292" fillId="41" borderId="178"/>
    <xf numFmtId="0" fontId="292" fillId="41" borderId="178"/>
    <xf numFmtId="0" fontId="292" fillId="41" borderId="178"/>
    <xf numFmtId="0" fontId="292" fillId="41" borderId="178"/>
    <xf numFmtId="0" fontId="294" fillId="43"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4" fillId="43"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8" fillId="0" borderId="180"/>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326" fillId="42" borderId="181"/>
    <xf numFmtId="0" fontId="292" fillId="41" borderId="178"/>
    <xf numFmtId="9" fontId="282" fillId="0" borderId="0" applyAlignment="1">
      <alignment vertical="center"/>
    </xf>
    <xf numFmtId="0" fontId="292" fillId="41" borderId="178"/>
    <xf numFmtId="0" fontId="292" fillId="41" borderId="178"/>
    <xf numFmtId="0" fontId="292" fillId="41" borderId="178"/>
    <xf numFmtId="0" fontId="292" fillId="41" borderId="178"/>
    <xf numFmtId="0" fontId="292" fillId="41" borderId="178"/>
    <xf numFmtId="0" fontId="326" fillId="42" borderId="181"/>
    <xf numFmtId="0" fontId="298" fillId="0" borderId="180"/>
    <xf numFmtId="0" fontId="292" fillId="41" borderId="178"/>
    <xf numFmtId="0" fontId="294" fillId="43" borderId="178"/>
    <xf numFmtId="0" fontId="292" fillId="41" borderId="178"/>
    <xf numFmtId="0" fontId="293" fillId="43" borderId="179"/>
    <xf numFmtId="0" fontId="294" fillId="43" borderId="178"/>
    <xf numFmtId="0" fontId="292" fillId="41" borderId="178"/>
    <xf numFmtId="0" fontId="293" fillId="43" borderId="179"/>
    <xf numFmtId="0" fontId="292" fillId="41" borderId="178"/>
    <xf numFmtId="0" fontId="293" fillId="43" borderId="179"/>
    <xf numFmtId="0" fontId="292" fillId="41" borderId="178"/>
    <xf numFmtId="0" fontId="293" fillId="43" borderId="179"/>
    <xf numFmtId="0" fontId="326" fillId="42" borderId="181"/>
    <xf numFmtId="0" fontId="298" fillId="0" borderId="180"/>
    <xf numFmtId="0" fontId="292" fillId="41" borderId="178"/>
    <xf numFmtId="0" fontId="294" fillId="43" borderId="178"/>
    <xf numFmtId="0" fontId="292" fillId="41" borderId="178"/>
    <xf numFmtId="0" fontId="293" fillId="43" borderId="179"/>
    <xf numFmtId="0" fontId="294" fillId="43" borderId="178"/>
    <xf numFmtId="0" fontId="292" fillId="41" borderId="178"/>
    <xf numFmtId="0" fontId="293" fillId="43" borderId="179"/>
    <xf numFmtId="0" fontId="294" fillId="43" borderId="178"/>
    <xf numFmtId="0" fontId="292" fillId="41" borderId="178"/>
    <xf numFmtId="0" fontId="293" fillId="43" borderId="179"/>
    <xf numFmtId="0" fontId="292" fillId="41" borderId="178"/>
    <xf numFmtId="0" fontId="293" fillId="43" borderId="179"/>
    <xf numFmtId="0" fontId="292" fillId="41" borderId="178"/>
    <xf numFmtId="0" fontId="293" fillId="43" borderId="179"/>
    <xf numFmtId="0" fontId="326" fillId="42" borderId="181"/>
    <xf numFmtId="0" fontId="298" fillId="0" borderId="180"/>
    <xf numFmtId="0" fontId="292" fillId="41" borderId="178"/>
    <xf numFmtId="0" fontId="292" fillId="41" borderId="178"/>
    <xf numFmtId="0" fontId="292" fillId="41" borderId="178"/>
    <xf numFmtId="0" fontId="292" fillId="41" borderId="178"/>
    <xf numFmtId="0" fontId="292" fillId="41" borderId="178"/>
    <xf numFmtId="0" fontId="298" fillId="0" borderId="180"/>
    <xf numFmtId="0" fontId="292" fillId="41" borderId="178"/>
    <xf numFmtId="0" fontId="292" fillId="41" borderId="178"/>
    <xf numFmtId="0" fontId="292" fillId="41" borderId="178"/>
    <xf numFmtId="0" fontId="292" fillId="41" borderId="178"/>
    <xf numFmtId="0" fontId="292" fillId="41" borderId="178"/>
    <xf numFmtId="0" fontId="298" fillId="0" borderId="180"/>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8" fillId="0" borderId="180"/>
    <xf numFmtId="0" fontId="292" fillId="41" borderId="178"/>
    <xf numFmtId="0" fontId="292" fillId="41" borderId="178"/>
    <xf numFmtId="0" fontId="292" fillId="41" borderId="178"/>
    <xf numFmtId="0" fontId="292" fillId="41" borderId="178"/>
    <xf numFmtId="0" fontId="292" fillId="41" borderId="178"/>
    <xf numFmtId="0" fontId="298" fillId="0" borderId="180"/>
    <xf numFmtId="0" fontId="292" fillId="41" borderId="178"/>
    <xf numFmtId="0" fontId="292" fillId="41" borderId="178"/>
    <xf numFmtId="0" fontId="293" fillId="43" borderId="179"/>
    <xf numFmtId="0" fontId="292" fillId="41" borderId="178"/>
    <xf numFmtId="0" fontId="293" fillId="43" borderId="179"/>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8" fillId="0" borderId="180"/>
    <xf numFmtId="0" fontId="292" fillId="41" borderId="178"/>
    <xf numFmtId="0" fontId="298" fillId="0" borderId="180"/>
    <xf numFmtId="0" fontId="292" fillId="41" borderId="178"/>
    <xf numFmtId="0" fontId="292" fillId="41" borderId="178"/>
    <xf numFmtId="0" fontId="298" fillId="0" borderId="180"/>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3" fillId="43" borderId="179"/>
    <xf numFmtId="0" fontId="326" fillId="42" borderId="181"/>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4" fillId="43" borderId="178"/>
    <xf numFmtId="0" fontId="292" fillId="41" borderId="178"/>
    <xf numFmtId="0" fontId="292" fillId="41" borderId="178"/>
    <xf numFmtId="0" fontId="294" fillId="43" borderId="178"/>
    <xf numFmtId="0" fontId="292" fillId="41" borderId="178"/>
    <xf numFmtId="0" fontId="292" fillId="41" borderId="178"/>
    <xf numFmtId="0" fontId="292" fillId="41" borderId="178"/>
    <xf numFmtId="0" fontId="292" fillId="41" borderId="178"/>
    <xf numFmtId="0" fontId="292" fillId="41" borderId="178"/>
    <xf numFmtId="0" fontId="292" fillId="41" borderId="178"/>
    <xf numFmtId="0" fontId="294" fillId="43" borderId="178"/>
    <xf numFmtId="0" fontId="292" fillId="41" borderId="178"/>
    <xf numFmtId="0" fontId="292" fillId="41" borderId="178"/>
    <xf numFmtId="0" fontId="292" fillId="41" borderId="178"/>
    <xf numFmtId="0" fontId="292" fillId="41" borderId="178"/>
    <xf numFmtId="0" fontId="292" fillId="41" borderId="178"/>
    <xf numFmtId="0" fontId="293" fillId="43" borderId="179"/>
    <xf numFmtId="0" fontId="292" fillId="41" borderId="178"/>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4" fillId="43" borderId="178"/>
    <xf numFmtId="0" fontId="293" fillId="43" borderId="179"/>
    <xf numFmtId="0" fontId="293" fillId="43" borderId="179"/>
    <xf numFmtId="0" fontId="294" fillId="43" borderId="178"/>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4" fillId="43" borderId="178"/>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7" fillId="0" borderId="0"/>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8" fillId="0" borderId="180"/>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8" fillId="0" borderId="180"/>
    <xf numFmtId="0" fontId="293" fillId="43" borderId="179"/>
    <xf numFmtId="0" fontId="293" fillId="43" borderId="179"/>
    <xf numFmtId="0" fontId="293" fillId="43" borderId="179"/>
    <xf numFmtId="0" fontId="293" fillId="43" borderId="179"/>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8" fillId="0" borderId="180"/>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3" fillId="43" borderId="179"/>
    <xf numFmtId="0" fontId="294" fillId="43" borderId="178"/>
    <xf numFmtId="0" fontId="294" fillId="43" borderId="178"/>
    <xf numFmtId="0" fontId="326" fillId="42" borderId="181"/>
    <xf numFmtId="0" fontId="294" fillId="43" borderId="178"/>
    <xf numFmtId="0" fontId="326" fillId="42" borderId="181"/>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38" fontId="328" fillId="0" borderId="0"/>
    <xf numFmtId="0" fontId="294" fillId="43" borderId="178"/>
    <xf numFmtId="38" fontId="289" fillId="0" borderId="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5" fillId="0" borderId="14"/>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326" fillId="42" borderId="181"/>
    <xf numFmtId="0" fontId="294" fillId="43" borderId="178"/>
    <xf numFmtId="0" fontId="298" fillId="0" borderId="180"/>
    <xf numFmtId="0" fontId="326" fillId="42" borderId="181"/>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8" fillId="0" borderId="180"/>
    <xf numFmtId="0" fontId="294" fillId="43" borderId="178"/>
    <xf numFmtId="0" fontId="298" fillId="0" borderId="180"/>
    <xf numFmtId="0" fontId="294" fillId="43" borderId="178"/>
    <xf numFmtId="0" fontId="298" fillId="0" borderId="180"/>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4" fillId="43" borderId="178"/>
    <xf numFmtId="0" fontId="296" fillId="0" borderId="15"/>
    <xf numFmtId="0" fontId="297" fillId="0" borderId="122"/>
    <xf numFmtId="0" fontId="297" fillId="0" borderId="122"/>
    <xf numFmtId="0" fontId="297" fillId="0" borderId="122"/>
    <xf numFmtId="0" fontId="297" fillId="0" borderId="122"/>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326" fillId="42" borderId="181"/>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181" fontId="289" fillId="0" borderId="0"/>
    <xf numFmtId="0" fontId="298" fillId="0" borderId="180"/>
    <xf numFmtId="0" fontId="326" fillId="42" borderId="181"/>
    <xf numFmtId="6" fontId="282" fillId="0" borderId="0" applyAlignment="1">
      <alignment vertical="center"/>
    </xf>
    <xf numFmtId="0" fontId="298" fillId="0" borderId="180"/>
    <xf numFmtId="0" fontId="326" fillId="42" borderId="181"/>
    <xf numFmtId="6" fontId="282" fillId="0" borderId="0" applyAlignment="1">
      <alignment vertical="center"/>
    </xf>
    <xf numFmtId="0" fontId="298" fillId="0" borderId="180"/>
    <xf numFmtId="0" fontId="326" fillId="42" borderId="181"/>
    <xf numFmtId="6" fontId="282" fillId="0" borderId="0" applyAlignment="1">
      <alignment vertical="center"/>
    </xf>
    <xf numFmtId="0" fontId="298" fillId="0" borderId="180"/>
    <xf numFmtId="0" fontId="326" fillId="42" borderId="181"/>
    <xf numFmtId="0" fontId="298" fillId="0" borderId="180"/>
    <xf numFmtId="0" fontId="298" fillId="0" borderId="180"/>
    <xf numFmtId="0" fontId="298" fillId="0" borderId="180"/>
    <xf numFmtId="0" fontId="326" fillId="42" borderId="181"/>
    <xf numFmtId="0" fontId="298" fillId="0" borderId="180"/>
    <xf numFmtId="0" fontId="326" fillId="42" borderId="181"/>
    <xf numFmtId="0" fontId="298" fillId="0" borderId="180"/>
    <xf numFmtId="0" fontId="326" fillId="42" borderId="181"/>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326" fillId="42" borderId="181"/>
    <xf numFmtId="0" fontId="298" fillId="0" borderId="180"/>
    <xf numFmtId="0" fontId="326" fillId="42" borderId="181"/>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298" fillId="0" borderId="180"/>
    <xf numFmtId="0" fontId="326" fillId="42" borderId="181"/>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326" fillId="42" borderId="181"/>
    <xf numFmtId="0" fontId="298" fillId="0" borderId="180"/>
    <xf numFmtId="0" fontId="326" fillId="42" borderId="181"/>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8" fillId="0" borderId="180"/>
    <xf numFmtId="0" fontId="299" fillId="61" borderId="18"/>
    <xf numFmtId="0" fontId="300" fillId="0" borderId="0"/>
    <xf numFmtId="0" fontId="301" fillId="62" borderId="0"/>
    <xf numFmtId="0" fontId="119" fillId="0" borderId="180"/>
    <xf numFmtId="0" fontId="329" fillId="0" borderId="0" applyAlignment="1">
      <alignment vertical="center"/>
    </xf>
    <xf numFmtId="0" fontId="282" fillId="0" borderId="0"/>
    <xf numFmtId="0" fontId="282" fillId="0" borderId="0"/>
    <xf numFmtId="0" fontId="303" fillId="0" borderId="0"/>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26" fillId="42" borderId="181"/>
    <xf numFmtId="0" fontId="304" fillId="0" borderId="20"/>
    <xf numFmtId="0" fontId="305" fillId="0" borderId="0"/>
    <xf numFmtId="9" fontId="328" fillId="0" borderId="0"/>
    <xf numFmtId="9" fontId="328" fillId="0" borderId="0"/>
    <xf numFmtId="9" fontId="332" fillId="0" borderId="0"/>
    <xf numFmtId="38" fontId="282" fillId="0" borderId="0" applyAlignment="1">
      <alignment vertical="center"/>
    </xf>
    <xf numFmtId="166" fontId="172" fillId="0" borderId="0"/>
    <xf numFmtId="0" fontId="114" fillId="22" borderId="179"/>
    <xf numFmtId="0" fontId="123" fillId="17" borderId="181"/>
    <xf numFmtId="38" fontId="282" fillId="0" borderId="0" applyAlignment="1">
      <alignment vertical="center"/>
    </xf>
    <xf numFmtId="38" fontId="282" fillId="0" borderId="0" applyAlignment="1">
      <alignment vertical="center"/>
    </xf>
    <xf numFmtId="38" fontId="282" fillId="0" borderId="0" applyAlignment="1">
      <alignment vertical="center"/>
    </xf>
    <xf numFmtId="38" fontId="282" fillId="0" borderId="0" applyAlignment="1">
      <alignment vertical="center"/>
    </xf>
    <xf numFmtId="38" fontId="282" fillId="0" borderId="0" applyAlignment="1">
      <alignment vertical="center"/>
    </xf>
    <xf numFmtId="0" fontId="328" fillId="0" borderId="0" applyAlignment="1">
      <alignment vertical="center"/>
    </xf>
    <xf numFmtId="0" fontId="290" fillId="0" borderId="0" applyAlignment="1">
      <alignment vertical="center"/>
    </xf>
    <xf numFmtId="0" fontId="328" fillId="0" borderId="0"/>
    <xf numFmtId="0" fontId="172" fillId="0" borderId="0"/>
    <xf numFmtId="0" fontId="331" fillId="0" borderId="0" applyAlignment="1">
      <alignment vertical="center"/>
    </xf>
    <xf numFmtId="0" fontId="326" fillId="0" borderId="0"/>
    <xf numFmtId="0" fontId="282" fillId="0" borderId="0" applyAlignment="1">
      <alignment vertical="center"/>
    </xf>
    <xf numFmtId="0" fontId="282" fillId="0" borderId="0"/>
    <xf numFmtId="6" fontId="282" fillId="0" borderId="0" applyAlignment="1">
      <alignment vertical="center"/>
    </xf>
    <xf numFmtId="9" fontId="282" fillId="0" borderId="0" applyAlignment="1">
      <alignment vertical="center"/>
    </xf>
    <xf numFmtId="9" fontId="282" fillId="0" borderId="0" applyAlignment="1">
      <alignment vertical="center"/>
    </xf>
    <xf numFmtId="38" fontId="328" fillId="0" borderId="0"/>
    <xf numFmtId="38" fontId="289" fillId="0" borderId="0"/>
    <xf numFmtId="181" fontId="289" fillId="0" borderId="0"/>
    <xf numFmtId="6" fontId="282" fillId="0" borderId="0" applyAlignment="1">
      <alignment vertical="center"/>
    </xf>
    <xf numFmtId="6" fontId="282" fillId="0" borderId="0" applyAlignment="1">
      <alignment vertical="center"/>
    </xf>
    <xf numFmtId="6" fontId="282" fillId="0" borderId="0" applyAlignment="1">
      <alignment vertical="center"/>
    </xf>
    <xf numFmtId="0" fontId="289" fillId="0" borderId="0"/>
    <xf numFmtId="0" fontId="329" fillId="0" borderId="0" applyAlignment="1">
      <alignment vertical="center"/>
    </xf>
    <xf numFmtId="0" fontId="282" fillId="0" borderId="0"/>
    <xf numFmtId="0" fontId="282" fillId="0" borderId="0"/>
    <xf numFmtId="9" fontId="328" fillId="0" borderId="0"/>
    <xf numFmtId="9" fontId="328" fillId="0" borderId="0"/>
    <xf numFmtId="9" fontId="332" fillId="0" borderId="0"/>
    <xf numFmtId="38" fontId="282" fillId="0" borderId="0" applyAlignment="1">
      <alignment vertical="center"/>
    </xf>
    <xf numFmtId="180" fontId="289" fillId="0" borderId="0"/>
    <xf numFmtId="38" fontId="289" fillId="0" borderId="0"/>
    <xf numFmtId="38" fontId="282" fillId="0" borderId="0" applyAlignment="1">
      <alignment vertical="center"/>
    </xf>
    <xf numFmtId="38" fontId="282" fillId="0" borderId="0" applyAlignment="1">
      <alignment vertical="center"/>
    </xf>
    <xf numFmtId="38" fontId="282" fillId="0" borderId="0" applyAlignment="1">
      <alignment vertical="center"/>
    </xf>
    <xf numFmtId="38" fontId="282" fillId="0" borderId="0" applyAlignment="1">
      <alignment vertical="center"/>
    </xf>
    <xf numFmtId="38" fontId="282" fillId="0" borderId="0" applyAlignment="1">
      <alignment vertical="center"/>
    </xf>
    <xf numFmtId="0" fontId="328" fillId="0" borderId="0" applyAlignment="1">
      <alignment vertical="center"/>
    </xf>
    <xf numFmtId="0" fontId="328" fillId="0" borderId="0"/>
    <xf numFmtId="0" fontId="331" fillId="0" borderId="0" applyAlignment="1">
      <alignment vertical="center"/>
    </xf>
    <xf numFmtId="0" fontId="282" fillId="0" borderId="0" applyAlignment="1">
      <alignment vertical="center"/>
    </xf>
    <xf numFmtId="0" fontId="119" fillId="0" borderId="180"/>
    <xf numFmtId="0" fontId="119" fillId="0" borderId="180"/>
    <xf numFmtId="0" fontId="114" fillId="22" borderId="179"/>
    <xf numFmtId="0" fontId="113" fillId="16" borderId="178"/>
    <xf numFmtId="0" fontId="123" fillId="17" borderId="181"/>
    <xf numFmtId="0" fontId="114" fillId="22" borderId="179"/>
    <xf numFmtId="0" fontId="123" fillId="17" borderId="181"/>
    <xf numFmtId="0" fontId="113" fillId="16" borderId="178"/>
    <xf numFmtId="0" fontId="123" fillId="17" borderId="181"/>
    <xf numFmtId="0" fontId="119" fillId="0" borderId="180"/>
    <xf numFmtId="0" fontId="119" fillId="0" borderId="180"/>
    <xf numFmtId="0" fontId="114" fillId="22" borderId="179"/>
    <xf numFmtId="0" fontId="114" fillId="22" borderId="179"/>
    <xf numFmtId="0" fontId="113" fillId="16" borderId="178"/>
    <xf numFmtId="0" fontId="113" fillId="16" borderId="178"/>
    <xf numFmtId="0" fontId="119" fillId="0" borderId="180"/>
    <xf numFmtId="0" fontId="115" fillId="22" borderId="178"/>
    <xf numFmtId="0" fontId="119" fillId="0" borderId="180"/>
    <xf numFmtId="0" fontId="114" fillId="22" borderId="179"/>
    <xf numFmtId="0" fontId="113" fillId="16" borderId="178"/>
    <xf numFmtId="0" fontId="113" fillId="16" borderId="178"/>
    <xf numFmtId="0" fontId="123" fillId="17" borderId="181"/>
    <xf numFmtId="0" fontId="115" fillId="22" borderId="178"/>
    <xf numFmtId="0" fontId="123" fillId="17" borderId="181"/>
    <xf numFmtId="0" fontId="114" fillId="22" borderId="179"/>
    <xf numFmtId="0" fontId="119" fillId="0" borderId="180"/>
    <xf numFmtId="0" fontId="298" fillId="0" borderId="180"/>
    <xf numFmtId="0" fontId="115" fillId="22" borderId="178"/>
    <xf numFmtId="0" fontId="114" fillId="22" borderId="179"/>
    <xf numFmtId="0" fontId="113" fillId="16" borderId="178"/>
    <xf numFmtId="0" fontId="113" fillId="16" borderId="178"/>
    <xf numFmtId="0" fontId="119" fillId="0" borderId="180"/>
    <xf numFmtId="0" fontId="123" fillId="17" borderId="181"/>
    <xf numFmtId="0" fontId="123" fillId="17" borderId="181"/>
    <xf numFmtId="0" fontId="123" fillId="17" borderId="181"/>
    <xf numFmtId="0" fontId="113" fillId="16" borderId="178"/>
    <xf numFmtId="0" fontId="123" fillId="17" borderId="181"/>
    <xf numFmtId="0" fontId="119" fillId="0" borderId="180"/>
    <xf numFmtId="0" fontId="115" fillId="22" borderId="178"/>
    <xf numFmtId="0" fontId="115" fillId="22" borderId="178"/>
    <xf numFmtId="0" fontId="115" fillId="22" borderId="178"/>
    <xf numFmtId="0" fontId="119" fillId="0" borderId="180"/>
    <xf numFmtId="0" fontId="115" fillId="22" borderId="178"/>
    <xf numFmtId="0" fontId="114" fillId="22" borderId="179"/>
    <xf numFmtId="0" fontId="114" fillId="22" borderId="179"/>
    <xf numFmtId="0" fontId="119" fillId="0" borderId="180"/>
    <xf numFmtId="0" fontId="113" fillId="16" borderId="178"/>
    <xf numFmtId="0" fontId="113" fillId="16" borderId="178"/>
    <xf numFmtId="0" fontId="115" fillId="22" borderId="178"/>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3" fillId="16" borderId="178"/>
    <xf numFmtId="0" fontId="123" fillId="17" borderId="181"/>
    <xf numFmtId="0" fontId="119" fillId="0" borderId="180"/>
    <xf numFmtId="0" fontId="119" fillId="0" borderId="180"/>
    <xf numFmtId="0" fontId="115" fillId="22" borderId="178"/>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5" fillId="22" borderId="178"/>
    <xf numFmtId="0" fontId="114" fillId="22" borderId="179"/>
    <xf numFmtId="0" fontId="113" fillId="16" borderId="178"/>
    <xf numFmtId="0" fontId="114" fillId="22" borderId="179"/>
    <xf numFmtId="0" fontId="114" fillId="22" borderId="179"/>
    <xf numFmtId="0" fontId="113" fillId="16" borderId="178"/>
    <xf numFmtId="0" fontId="115" fillId="22" borderId="178"/>
    <xf numFmtId="0" fontId="123" fillId="17" borderId="181"/>
    <xf numFmtId="0" fontId="114" fillId="22" borderId="179"/>
    <xf numFmtId="0" fontId="119" fillId="0" borderId="180"/>
    <xf numFmtId="0" fontId="119" fillId="0" borderId="180"/>
    <xf numFmtId="0" fontId="114" fillId="22" borderId="179"/>
    <xf numFmtId="0" fontId="115" fillId="22" borderId="178"/>
    <xf numFmtId="0" fontId="119" fillId="0" borderId="180"/>
    <xf numFmtId="0" fontId="119" fillId="0" borderId="180"/>
    <xf numFmtId="0" fontId="119" fillId="0" borderId="180"/>
    <xf numFmtId="0" fontId="114" fillId="22" borderId="179"/>
    <xf numFmtId="0" fontId="115" fillId="22" borderId="178"/>
    <xf numFmtId="0" fontId="113" fillId="16" borderId="178"/>
    <xf numFmtId="0" fontId="113" fillId="16" borderId="178"/>
    <xf numFmtId="0" fontId="115" fillId="22" borderId="178"/>
    <xf numFmtId="0" fontId="113" fillId="16" borderId="178"/>
    <xf numFmtId="0" fontId="115" fillId="22" borderId="178"/>
    <xf numFmtId="0" fontId="123" fillId="17" borderId="181"/>
    <xf numFmtId="0" fontId="119" fillId="0" borderId="180"/>
    <xf numFmtId="0" fontId="123" fillId="17" borderId="181"/>
    <xf numFmtId="0" fontId="119" fillId="0" borderId="180"/>
    <xf numFmtId="0" fontId="119" fillId="0" borderId="180"/>
    <xf numFmtId="0" fontId="123" fillId="17" borderId="181"/>
    <xf numFmtId="0" fontId="119" fillId="0" borderId="180"/>
    <xf numFmtId="0" fontId="123" fillId="17" borderId="181"/>
    <xf numFmtId="0" fontId="113" fillId="16" borderId="178"/>
    <xf numFmtId="0" fontId="115" fillId="22" borderId="178"/>
    <xf numFmtId="0" fontId="115" fillId="22" borderId="178"/>
    <xf numFmtId="0" fontId="115" fillId="22" borderId="178"/>
    <xf numFmtId="0" fontId="119" fillId="0" borderId="180"/>
    <xf numFmtId="0" fontId="114" fillId="22" borderId="179"/>
    <xf numFmtId="0" fontId="119" fillId="0" borderId="180"/>
    <xf numFmtId="0" fontId="114" fillId="22" borderId="179"/>
    <xf numFmtId="0" fontId="123" fillId="17" borderId="181"/>
    <xf numFmtId="0" fontId="114" fillId="22" borderId="179"/>
    <xf numFmtId="0" fontId="119" fillId="0" borderId="180"/>
    <xf numFmtId="0" fontId="114" fillId="22" borderId="179"/>
    <xf numFmtId="0" fontId="113" fillId="16" borderId="178"/>
    <xf numFmtId="0" fontId="113" fillId="16" borderId="178"/>
    <xf numFmtId="0" fontId="123" fillId="17" borderId="181"/>
    <xf numFmtId="0" fontId="123" fillId="17" borderId="181"/>
    <xf numFmtId="0" fontId="115" fillId="22" borderId="178"/>
    <xf numFmtId="0" fontId="119" fillId="0" borderId="180"/>
    <xf numFmtId="0" fontId="115" fillId="22" borderId="178"/>
    <xf numFmtId="0" fontId="123" fillId="17" borderId="181"/>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5" fillId="22" borderId="178"/>
    <xf numFmtId="0" fontId="123" fillId="17" borderId="181"/>
    <xf numFmtId="0" fontId="119" fillId="0" borderId="180"/>
    <xf numFmtId="0" fontId="123" fillId="17" borderId="181"/>
    <xf numFmtId="0" fontId="114" fillId="22" borderId="179"/>
    <xf numFmtId="0" fontId="114" fillId="22" borderId="179"/>
    <xf numFmtId="0" fontId="114" fillId="22" borderId="179"/>
    <xf numFmtId="0" fontId="113" fillId="16" borderId="178"/>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15" fillId="22" borderId="178"/>
    <xf numFmtId="0" fontId="119" fillId="0" borderId="180"/>
    <xf numFmtId="0" fontId="115" fillId="22" borderId="178"/>
    <xf numFmtId="0" fontId="123" fillId="17" borderId="181"/>
    <xf numFmtId="0" fontId="114" fillId="22" borderId="179"/>
    <xf numFmtId="0" fontId="114" fillId="22" borderId="179"/>
    <xf numFmtId="0" fontId="123" fillId="17" borderId="181"/>
    <xf numFmtId="0" fontId="113" fillId="16" borderId="178"/>
    <xf numFmtId="0" fontId="119" fillId="0" borderId="180"/>
    <xf numFmtId="0" fontId="113" fillId="16" borderId="178"/>
    <xf numFmtId="0" fontId="113" fillId="16" borderId="178"/>
    <xf numFmtId="0" fontId="113" fillId="16" borderId="178"/>
    <xf numFmtId="0" fontId="123" fillId="17" borderId="181"/>
    <xf numFmtId="0" fontId="113" fillId="16" borderId="178"/>
    <xf numFmtId="0" fontId="123" fillId="17" borderId="181"/>
    <xf numFmtId="0" fontId="119" fillId="0" borderId="180"/>
    <xf numFmtId="0" fontId="113" fillId="16" borderId="178"/>
    <xf numFmtId="0" fontId="113" fillId="16" borderId="178"/>
    <xf numFmtId="0" fontId="123" fillId="17" borderId="181"/>
    <xf numFmtId="0" fontId="115" fillId="22" borderId="178"/>
    <xf numFmtId="0" fontId="119" fillId="0" borderId="180"/>
    <xf numFmtId="0" fontId="114" fillId="22" borderId="179"/>
    <xf numFmtId="0" fontId="119" fillId="0" borderId="180"/>
    <xf numFmtId="0" fontId="114" fillId="22" borderId="179"/>
    <xf numFmtId="0" fontId="115" fillId="22" borderId="178"/>
    <xf numFmtId="0" fontId="113" fillId="16" borderId="178"/>
    <xf numFmtId="0" fontId="119" fillId="0" borderId="180"/>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5" fillId="22" borderId="178"/>
    <xf numFmtId="0" fontId="115" fillId="22" borderId="178"/>
    <xf numFmtId="0" fontId="114" fillId="22" borderId="179"/>
    <xf numFmtId="0" fontId="113" fillId="16" borderId="178"/>
    <xf numFmtId="0" fontId="113" fillId="16" borderId="178"/>
    <xf numFmtId="0" fontId="113" fillId="16" borderId="178"/>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9" fillId="0" borderId="180"/>
    <xf numFmtId="0" fontId="114" fillId="22" borderId="179"/>
    <xf numFmtId="0" fontId="115" fillId="22" borderId="178"/>
    <xf numFmtId="0" fontId="123" fillId="17" borderId="181"/>
    <xf numFmtId="0" fontId="114" fillId="22" borderId="179"/>
    <xf numFmtId="0" fontId="114" fillId="22" borderId="179"/>
    <xf numFmtId="0" fontId="123" fillId="17" borderId="181"/>
    <xf numFmtId="0" fontId="113" fillId="16" borderId="178"/>
    <xf numFmtId="0" fontId="113" fillId="16" borderId="178"/>
    <xf numFmtId="0" fontId="115" fillId="22" borderId="178"/>
    <xf numFmtId="0" fontId="119" fillId="0" borderId="180"/>
    <xf numFmtId="0" fontId="114" fillId="22" borderId="179"/>
    <xf numFmtId="0" fontId="123" fillId="17" borderId="181"/>
    <xf numFmtId="0" fontId="123" fillId="17" borderId="181"/>
    <xf numFmtId="0" fontId="119" fillId="0" borderId="180"/>
    <xf numFmtId="0" fontId="115" fillId="22" borderId="178"/>
    <xf numFmtId="0" fontId="119" fillId="0" borderId="180"/>
    <xf numFmtId="0" fontId="115" fillId="22" borderId="178"/>
    <xf numFmtId="0" fontId="115" fillId="22" borderId="178"/>
    <xf numFmtId="0" fontId="123" fillId="17" borderId="181"/>
    <xf numFmtId="0" fontId="114" fillId="22" borderId="179"/>
    <xf numFmtId="6" fontId="8" fillId="0" borderId="0" applyAlignment="1">
      <alignment vertical="center"/>
    </xf>
    <xf numFmtId="0" fontId="113" fillId="16" borderId="178"/>
    <xf numFmtId="0" fontId="113" fillId="16" borderId="178"/>
    <xf numFmtId="0" fontId="123" fillId="17" borderId="181"/>
    <xf numFmtId="0" fontId="114" fillId="22" borderId="179"/>
    <xf numFmtId="0" fontId="123" fillId="17" borderId="181"/>
    <xf numFmtId="0" fontId="113" fillId="16" borderId="178"/>
    <xf numFmtId="0" fontId="115" fillId="22" borderId="178"/>
    <xf numFmtId="0" fontId="113" fillId="16" borderId="178"/>
    <xf numFmtId="0" fontId="115" fillId="22" borderId="178"/>
    <xf numFmtId="0" fontId="123" fillId="17" borderId="181"/>
    <xf numFmtId="6" fontId="8" fillId="0" borderId="0" applyAlignment="1">
      <alignment vertical="center"/>
    </xf>
    <xf numFmtId="0" fontId="115" fillId="22" borderId="178"/>
    <xf numFmtId="0" fontId="115" fillId="22" borderId="178"/>
    <xf numFmtId="0" fontId="115" fillId="22" borderId="178"/>
    <xf numFmtId="0" fontId="115" fillId="22" borderId="178"/>
    <xf numFmtId="0" fontId="123" fillId="17" borderId="181"/>
    <xf numFmtId="0" fontId="115" fillId="22" borderId="178"/>
    <xf numFmtId="0" fontId="114" fillId="22" borderId="179"/>
    <xf numFmtId="0" fontId="114" fillId="22" borderId="179"/>
    <xf numFmtId="0" fontId="113" fillId="16" borderId="178"/>
    <xf numFmtId="0" fontId="113" fillId="16" borderId="178"/>
    <xf numFmtId="0" fontId="123" fillId="17" borderId="181"/>
    <xf numFmtId="0" fontId="114" fillId="22" borderId="179"/>
    <xf numFmtId="0" fontId="114" fillId="22" borderId="179"/>
    <xf numFmtId="0" fontId="115" fillId="22" borderId="178"/>
    <xf numFmtId="0" fontId="113" fillId="16" borderId="178"/>
    <xf numFmtId="0" fontId="123" fillId="17" borderId="181"/>
    <xf numFmtId="0" fontId="123" fillId="17" borderId="181"/>
    <xf numFmtId="0" fontId="115" fillId="22" borderId="178"/>
    <xf numFmtId="0" fontId="119" fillId="0" borderId="180"/>
    <xf numFmtId="0" fontId="115" fillId="22" borderId="178"/>
    <xf numFmtId="0" fontId="119" fillId="0" borderId="180"/>
    <xf numFmtId="0" fontId="113" fillId="16" borderId="178"/>
    <xf numFmtId="0" fontId="114" fillId="22" borderId="179"/>
    <xf numFmtId="0" fontId="123" fillId="17" borderId="181"/>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23" fillId="17" borderId="181"/>
    <xf numFmtId="0" fontId="115" fillId="22" borderId="178"/>
    <xf numFmtId="0" fontId="119" fillId="0" borderId="180"/>
    <xf numFmtId="0" fontId="114" fillId="22" borderId="179"/>
    <xf numFmtId="0" fontId="123" fillId="17" borderId="181"/>
    <xf numFmtId="0" fontId="113" fillId="16" borderId="178"/>
    <xf numFmtId="0" fontId="115" fillId="22" borderId="178"/>
    <xf numFmtId="6" fontId="8" fillId="0" borderId="0" applyAlignment="1">
      <alignment vertical="center"/>
    </xf>
    <xf numFmtId="0" fontId="123" fillId="17" borderId="181"/>
    <xf numFmtId="0" fontId="119" fillId="0" borderId="180"/>
    <xf numFmtId="0" fontId="113" fillId="16" borderId="178"/>
    <xf numFmtId="0" fontId="115" fillId="22" borderId="178"/>
    <xf numFmtId="6" fontId="8" fillId="0" borderId="0" applyAlignment="1">
      <alignment vertical="center"/>
    </xf>
    <xf numFmtId="0" fontId="114" fillId="22" borderId="179"/>
    <xf numFmtId="0" fontId="114" fillId="22" borderId="179"/>
    <xf numFmtId="0" fontId="113" fillId="16" borderId="178"/>
    <xf numFmtId="0" fontId="113" fillId="16" borderId="178"/>
    <xf numFmtId="0" fontId="123" fillId="17" borderId="181"/>
    <xf numFmtId="0" fontId="113" fillId="16" borderId="178"/>
    <xf numFmtId="0" fontId="119" fillId="0" borderId="180"/>
    <xf numFmtId="0" fontId="115" fillId="22" borderId="178"/>
    <xf numFmtId="0" fontId="115" fillId="22" borderId="178"/>
    <xf numFmtId="0" fontId="123" fillId="17" borderId="181"/>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14" fillId="22" borderId="179"/>
    <xf numFmtId="6" fontId="8" fillId="0" borderId="0" applyAlignment="1">
      <alignment vertical="center"/>
    </xf>
    <xf numFmtId="0" fontId="123" fillId="17" borderId="181"/>
    <xf numFmtId="0" fontId="123" fillId="17" borderId="181"/>
    <xf numFmtId="0" fontId="119" fillId="0" borderId="180"/>
    <xf numFmtId="0" fontId="114" fillId="22" borderId="179"/>
    <xf numFmtId="0" fontId="115" fillId="22" borderId="178"/>
    <xf numFmtId="0" fontId="115" fillId="22" borderId="178"/>
    <xf numFmtId="0" fontId="123" fillId="17" borderId="181"/>
    <xf numFmtId="0" fontId="114" fillId="22" borderId="179"/>
    <xf numFmtId="0" fontId="114" fillId="22" borderId="179"/>
    <xf numFmtId="0" fontId="119" fillId="0" borderId="180"/>
    <xf numFmtId="0" fontId="113" fillId="16" borderId="178"/>
    <xf numFmtId="0" fontId="113" fillId="16" borderId="178"/>
    <xf numFmtId="0" fontId="123" fillId="17" borderId="181"/>
    <xf numFmtId="0" fontId="114" fillId="22" borderId="179"/>
    <xf numFmtId="0" fontId="119" fillId="0" borderId="180"/>
    <xf numFmtId="0" fontId="119" fillId="0" borderId="180"/>
    <xf numFmtId="0" fontId="115" fillId="22" borderId="178"/>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9" fillId="0" borderId="180"/>
    <xf numFmtId="0" fontId="114" fillId="22" borderId="179"/>
    <xf numFmtId="0" fontId="113" fillId="16" borderId="178"/>
    <xf numFmtId="0" fontId="123" fillId="17" borderId="181"/>
    <xf numFmtId="0" fontId="115" fillId="22" borderId="178"/>
    <xf numFmtId="0" fontId="119" fillId="0" borderId="180"/>
    <xf numFmtId="0" fontId="114" fillId="22" borderId="179"/>
    <xf numFmtId="0" fontId="114" fillId="22" borderId="179"/>
    <xf numFmtId="0" fontId="113" fillId="16" borderId="178"/>
    <xf numFmtId="0" fontId="114" fillId="22" borderId="179"/>
    <xf numFmtId="0" fontId="115" fillId="22" borderId="178"/>
    <xf numFmtId="0" fontId="114" fillId="22" borderId="179"/>
    <xf numFmtId="0" fontId="113" fillId="16" borderId="178"/>
    <xf numFmtId="0" fontId="114" fillId="22" borderId="179"/>
    <xf numFmtId="0" fontId="114" fillId="22" borderId="179"/>
    <xf numFmtId="0" fontId="123" fillId="17" borderId="181"/>
    <xf numFmtId="0" fontId="119" fillId="0" borderId="180"/>
    <xf numFmtId="0" fontId="119" fillId="0" borderId="180"/>
    <xf numFmtId="0" fontId="123" fillId="17" borderId="181"/>
    <xf numFmtId="0" fontId="123" fillId="17" borderId="181"/>
    <xf numFmtId="0" fontId="119" fillId="0" borderId="180"/>
    <xf numFmtId="0" fontId="119" fillId="0" borderId="180"/>
    <xf numFmtId="0" fontId="123" fillId="17" borderId="181"/>
    <xf numFmtId="0" fontId="119" fillId="0" borderId="180"/>
    <xf numFmtId="0" fontId="114" fillId="22" borderId="179"/>
    <xf numFmtId="0" fontId="294" fillId="22" borderId="178"/>
    <xf numFmtId="0" fontId="119" fillId="0" borderId="180"/>
    <xf numFmtId="6" fontId="8" fillId="0" borderId="0" applyAlignment="1">
      <alignment vertical="center"/>
    </xf>
    <xf numFmtId="0" fontId="114" fillId="22" borderId="179"/>
    <xf numFmtId="0" fontId="119" fillId="0" borderId="180"/>
    <xf numFmtId="0" fontId="119" fillId="0" borderId="180"/>
    <xf numFmtId="0" fontId="113" fillId="16" borderId="178"/>
    <xf numFmtId="0" fontId="115" fillId="22" borderId="178"/>
    <xf numFmtId="0" fontId="114" fillId="22" borderId="179"/>
    <xf numFmtId="0" fontId="114" fillId="22" borderId="179"/>
    <xf numFmtId="0" fontId="123" fillId="17" borderId="181"/>
    <xf numFmtId="0" fontId="113" fillId="16" borderId="178"/>
    <xf numFmtId="0" fontId="113" fillId="16" borderId="178"/>
    <xf numFmtId="0" fontId="113" fillId="16" borderId="178"/>
    <xf numFmtId="0" fontId="114" fillId="22" borderId="179"/>
    <xf numFmtId="0" fontId="123" fillId="17" borderId="181"/>
    <xf numFmtId="0" fontId="123" fillId="17" borderId="181"/>
    <xf numFmtId="0" fontId="119" fillId="0" borderId="180"/>
    <xf numFmtId="0" fontId="119" fillId="0" borderId="180"/>
    <xf numFmtId="0" fontId="114" fillId="22" borderId="179"/>
    <xf numFmtId="0" fontId="114" fillId="22" borderId="179"/>
    <xf numFmtId="0" fontId="115" fillId="22" borderId="178"/>
    <xf numFmtId="0" fontId="115" fillId="22" borderId="178"/>
    <xf numFmtId="0" fontId="114" fillId="22" borderId="179"/>
    <xf numFmtId="0" fontId="123" fillId="17" borderId="181"/>
    <xf numFmtId="0" fontId="113" fillId="16" borderId="178"/>
    <xf numFmtId="0" fontId="113" fillId="16" borderId="178"/>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4" fillId="22" borderId="179"/>
    <xf numFmtId="0" fontId="113" fillId="16" borderId="178"/>
    <xf numFmtId="0" fontId="123" fillId="17" borderId="181"/>
    <xf numFmtId="0" fontId="115" fillId="22" borderId="178"/>
    <xf numFmtId="0" fontId="114" fillId="22" borderId="179"/>
    <xf numFmtId="0" fontId="113" fillId="16" borderId="178"/>
    <xf numFmtId="0" fontId="113" fillId="16" borderId="178"/>
    <xf numFmtId="0" fontId="119" fillId="0" borderId="180"/>
    <xf numFmtId="0" fontId="114" fillId="22" borderId="179"/>
    <xf numFmtId="0" fontId="123" fillId="17" borderId="181"/>
    <xf numFmtId="0" fontId="113" fillId="16" borderId="178"/>
    <xf numFmtId="0" fontId="119" fillId="0" borderId="180"/>
    <xf numFmtId="0" fontId="123" fillId="17" borderId="181"/>
    <xf numFmtId="0" fontId="123" fillId="17" borderId="181"/>
    <xf numFmtId="0" fontId="115" fillId="22" borderId="178"/>
    <xf numFmtId="0" fontId="113" fillId="16" borderId="178"/>
    <xf numFmtId="0" fontId="119" fillId="0" borderId="180"/>
    <xf numFmtId="0" fontId="115" fillId="22" borderId="178"/>
    <xf numFmtId="0" fontId="114" fillId="22" borderId="179"/>
    <xf numFmtId="0" fontId="123" fillId="17" borderId="181"/>
    <xf numFmtId="0" fontId="119" fillId="0" borderId="180"/>
    <xf numFmtId="0" fontId="113" fillId="16" borderId="178"/>
    <xf numFmtId="0" fontId="114" fillId="22" borderId="179"/>
    <xf numFmtId="0" fontId="113" fillId="16" borderId="178"/>
    <xf numFmtId="0" fontId="123" fillId="17" borderId="181"/>
    <xf numFmtId="0" fontId="115" fillId="22" borderId="178"/>
    <xf numFmtId="0" fontId="113" fillId="16" borderId="178"/>
    <xf numFmtId="0" fontId="115" fillId="22" borderId="178"/>
    <xf numFmtId="0" fontId="119" fillId="0" borderId="180"/>
    <xf numFmtId="0" fontId="113" fillId="16" borderId="178"/>
    <xf numFmtId="0" fontId="123" fillId="17" borderId="181"/>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5" fillId="22" borderId="178"/>
    <xf numFmtId="0" fontId="115" fillId="22" borderId="178"/>
    <xf numFmtId="0" fontId="114" fillId="22" borderId="179"/>
    <xf numFmtId="0" fontId="123" fillId="17" borderId="181"/>
    <xf numFmtId="0" fontId="115" fillId="22" borderId="178"/>
    <xf numFmtId="0" fontId="114" fillId="22" borderId="179"/>
    <xf numFmtId="0" fontId="113" fillId="16" borderId="178"/>
    <xf numFmtId="0" fontId="114" fillId="22" borderId="179"/>
    <xf numFmtId="0" fontId="113" fillId="16" borderId="178"/>
    <xf numFmtId="0" fontId="113" fillId="16" borderId="178"/>
    <xf numFmtId="0" fontId="123" fillId="17" borderId="181"/>
    <xf numFmtId="0" fontId="123" fillId="17" borderId="181"/>
    <xf numFmtId="0" fontId="119" fillId="0" borderId="180"/>
    <xf numFmtId="0" fontId="114" fillId="22" borderId="179"/>
    <xf numFmtId="0" fontId="123" fillId="17" borderId="181"/>
    <xf numFmtId="0" fontId="123" fillId="17" borderId="181"/>
    <xf numFmtId="0" fontId="119" fillId="0" borderId="180"/>
    <xf numFmtId="0" fontId="115" fillId="22" borderId="178"/>
    <xf numFmtId="0" fontId="113" fillId="16" borderId="178"/>
    <xf numFmtId="0" fontId="114" fillId="22" borderId="179"/>
    <xf numFmtId="0" fontId="123" fillId="17" borderId="181"/>
    <xf numFmtId="0" fontId="113" fillId="16" borderId="178"/>
    <xf numFmtId="0" fontId="114" fillId="22" borderId="179"/>
    <xf numFmtId="0" fontId="115" fillId="22" borderId="178"/>
    <xf numFmtId="0" fontId="123" fillId="17" borderId="181"/>
    <xf numFmtId="0" fontId="113" fillId="16" borderId="178"/>
    <xf numFmtId="0" fontId="119" fillId="0" borderId="180"/>
    <xf numFmtId="0" fontId="119" fillId="0" borderId="180"/>
    <xf numFmtId="0" fontId="119" fillId="0" borderId="180"/>
    <xf numFmtId="0" fontId="119" fillId="0" borderId="180"/>
    <xf numFmtId="0" fontId="113" fillId="16" borderId="178"/>
    <xf numFmtId="0" fontId="123" fillId="17" borderId="181"/>
    <xf numFmtId="0" fontId="119" fillId="0" borderId="180"/>
    <xf numFmtId="0" fontId="115" fillId="22" borderId="178"/>
    <xf numFmtId="0" fontId="123" fillId="17" borderId="181"/>
    <xf numFmtId="0" fontId="123" fillId="17" borderId="181"/>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9" fillId="0" borderId="180"/>
    <xf numFmtId="0" fontId="114" fillId="22" borderId="179"/>
    <xf numFmtId="0" fontId="113" fillId="16" borderId="178"/>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4" fillId="22" borderId="179"/>
    <xf numFmtId="0" fontId="113" fillId="16" borderId="178"/>
    <xf numFmtId="0" fontId="113" fillId="16"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4" fillId="22" borderId="179"/>
    <xf numFmtId="0" fontId="113" fillId="16" borderId="178"/>
    <xf numFmtId="0" fontId="114" fillId="22" borderId="179"/>
    <xf numFmtId="0" fontId="113" fillId="16" borderId="178"/>
    <xf numFmtId="0" fontId="113" fillId="16" borderId="178"/>
    <xf numFmtId="0" fontId="123" fillId="17" borderId="181"/>
    <xf numFmtId="0" fontId="123" fillId="17" borderId="181"/>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23" fillId="17" borderId="181"/>
    <xf numFmtId="0" fontId="115" fillId="22" borderId="178"/>
    <xf numFmtId="0" fontId="119" fillId="0" borderId="180"/>
    <xf numFmtId="0" fontId="123" fillId="17" borderId="181"/>
    <xf numFmtId="0" fontId="123" fillId="17" borderId="181"/>
    <xf numFmtId="0" fontId="114" fillId="22" borderId="179"/>
    <xf numFmtId="0" fontId="113" fillId="16" borderId="178"/>
    <xf numFmtId="0" fontId="114" fillId="22" borderId="179"/>
    <xf numFmtId="0" fontId="119" fillId="0" borderId="180"/>
    <xf numFmtId="0" fontId="119" fillId="0" borderId="180"/>
    <xf numFmtId="0" fontId="114" fillId="22" borderId="179"/>
    <xf numFmtId="0" fontId="114" fillId="22" borderId="179"/>
    <xf numFmtId="0" fontId="115" fillId="22" borderId="178"/>
    <xf numFmtId="0" fontId="113" fillId="16" borderId="178"/>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4" fillId="22" borderId="179"/>
    <xf numFmtId="0" fontId="115" fillId="22" borderId="178"/>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3" fillId="16" borderId="178"/>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5" fillId="22" borderId="178"/>
    <xf numFmtId="0" fontId="114" fillId="22" borderId="179"/>
    <xf numFmtId="0" fontId="114" fillId="22" borderId="179"/>
    <xf numFmtId="0" fontId="113" fillId="16" borderId="178"/>
    <xf numFmtId="0" fontId="113" fillId="16" borderId="178"/>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4" fillId="22" borderId="179"/>
    <xf numFmtId="0" fontId="119" fillId="0" borderId="180"/>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23" fillId="17" borderId="181"/>
    <xf numFmtId="0" fontId="115" fillId="22" borderId="178"/>
    <xf numFmtId="0" fontId="115" fillId="22" borderId="178"/>
    <xf numFmtId="0" fontId="114" fillId="22" borderId="179"/>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23" fillId="17" borderId="181"/>
    <xf numFmtId="0" fontId="119" fillId="0" borderId="180"/>
    <xf numFmtId="0" fontId="115" fillId="22" borderId="178"/>
    <xf numFmtId="0" fontId="114" fillId="22" borderId="179"/>
    <xf numFmtId="0" fontId="119" fillId="0" borderId="180"/>
    <xf numFmtId="0" fontId="113" fillId="16" borderId="178"/>
    <xf numFmtId="0" fontId="115" fillId="22" borderId="178"/>
    <xf numFmtId="0" fontId="119" fillId="0" borderId="180"/>
    <xf numFmtId="0" fontId="115" fillId="22" borderId="178"/>
    <xf numFmtId="0" fontId="123" fillId="17" borderId="181"/>
    <xf numFmtId="0" fontId="114" fillId="22" borderId="179"/>
    <xf numFmtId="0" fontId="119" fillId="0" borderId="180"/>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23" fillId="17" borderId="181"/>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9" fillId="0" borderId="180"/>
    <xf numFmtId="0" fontId="119" fillId="0" borderId="180"/>
    <xf numFmtId="0" fontId="119" fillId="0" borderId="180"/>
    <xf numFmtId="0" fontId="115" fillId="22" borderId="178"/>
    <xf numFmtId="0" fontId="114" fillId="22" borderId="179"/>
    <xf numFmtId="0" fontId="119" fillId="0" borderId="180"/>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4" fillId="22" borderId="179"/>
    <xf numFmtId="0" fontId="115" fillId="22" borderId="178"/>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23" fillId="17" borderId="181"/>
    <xf numFmtId="0" fontId="119" fillId="0" borderId="180"/>
    <xf numFmtId="0" fontId="115" fillId="22" borderId="178"/>
    <xf numFmtId="0" fontId="119" fillId="0" borderId="180"/>
    <xf numFmtId="0" fontId="114" fillId="22" borderId="179"/>
    <xf numFmtId="0" fontId="115" fillId="22" borderId="178"/>
    <xf numFmtId="0" fontId="113" fillId="16"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6" fontId="8" fillId="0" borderId="0" applyAlignment="1">
      <alignment vertical="center"/>
    </xf>
    <xf numFmtId="0" fontId="113" fillId="16" borderId="178"/>
    <xf numFmtId="0" fontId="115" fillId="22" borderId="178"/>
    <xf numFmtId="0" fontId="119" fillId="0" borderId="180"/>
    <xf numFmtId="0" fontId="123" fillId="17" borderId="181"/>
    <xf numFmtId="0" fontId="113" fillId="16" borderId="178"/>
    <xf numFmtId="6" fontId="8" fillId="0" borderId="0" applyAlignment="1">
      <alignment vertical="center"/>
    </xf>
    <xf numFmtId="0" fontId="114" fillId="22" borderId="179"/>
    <xf numFmtId="6" fontId="8" fillId="0" borderId="0" applyAlignment="1">
      <alignment vertical="center"/>
    </xf>
    <xf numFmtId="0" fontId="115" fillId="22" borderId="178"/>
    <xf numFmtId="6" fontId="8" fillId="0" borderId="0" applyAlignment="1">
      <alignment vertical="center"/>
    </xf>
    <xf numFmtId="6" fontId="8" fillId="0" borderId="0" applyAlignment="1">
      <alignment vertical="center"/>
    </xf>
    <xf numFmtId="0" fontId="294" fillId="22" borderId="178"/>
    <xf numFmtId="0" fontId="293" fillId="22" borderId="179"/>
    <xf numFmtId="0" fontId="292" fillId="16" borderId="178"/>
    <xf numFmtId="0" fontId="123" fillId="17" borderId="181"/>
    <xf numFmtId="0" fontId="119" fillId="0" borderId="180"/>
    <xf numFmtId="0" fontId="115" fillId="22" borderId="178"/>
    <xf numFmtId="0" fontId="113" fillId="16" borderId="178"/>
    <xf numFmtId="0" fontId="123" fillId="17" borderId="181"/>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4" fillId="22" borderId="179"/>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5" fillId="22" borderId="178"/>
    <xf numFmtId="0" fontId="114" fillId="22" borderId="179"/>
    <xf numFmtId="0" fontId="114" fillId="22" borderId="179"/>
    <xf numFmtId="0" fontId="115" fillId="22" borderId="178"/>
    <xf numFmtId="0" fontId="123" fillId="17" borderId="181"/>
    <xf numFmtId="0" fontId="113" fillId="16" borderId="178"/>
    <xf numFmtId="0" fontId="119" fillId="0" borderId="180"/>
    <xf numFmtId="0" fontId="119" fillId="0" borderId="180"/>
    <xf numFmtId="0" fontId="119" fillId="0" borderId="180"/>
    <xf numFmtId="0" fontId="113" fillId="16" borderId="178"/>
    <xf numFmtId="0" fontId="115" fillId="22" borderId="178"/>
    <xf numFmtId="0" fontId="114" fillId="22" borderId="179"/>
    <xf numFmtId="0" fontId="114" fillId="22" borderId="179"/>
    <xf numFmtId="0" fontId="123" fillId="17" borderId="181"/>
    <xf numFmtId="0" fontId="113" fillId="16" borderId="178"/>
    <xf numFmtId="0" fontId="114" fillId="22" borderId="179"/>
    <xf numFmtId="0" fontId="119" fillId="0" borderId="180"/>
    <xf numFmtId="0" fontId="123" fillId="17" borderId="181"/>
    <xf numFmtId="0" fontId="123" fillId="17" borderId="181"/>
    <xf numFmtId="0" fontId="115" fillId="22" borderId="178"/>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4" fillId="22" borderId="179"/>
    <xf numFmtId="0" fontId="113" fillId="16" borderId="178"/>
    <xf numFmtId="0" fontId="113" fillId="16" borderId="178"/>
    <xf numFmtId="0" fontId="123" fillId="17" borderId="181"/>
    <xf numFmtId="0" fontId="123" fillId="17" borderId="181"/>
    <xf numFmtId="0" fontId="119" fillId="0" borderId="180"/>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23" fillId="17" borderId="181"/>
    <xf numFmtId="0" fontId="119" fillId="0" borderId="180"/>
    <xf numFmtId="0" fontId="123" fillId="17" borderId="181"/>
    <xf numFmtId="0" fontId="115" fillId="22" borderId="178"/>
    <xf numFmtId="0" fontId="123" fillId="17" borderId="181"/>
    <xf numFmtId="0" fontId="115" fillId="22" borderId="178"/>
    <xf numFmtId="0" fontId="119" fillId="0" borderId="180"/>
    <xf numFmtId="0" fontId="113" fillId="16" borderId="178"/>
    <xf numFmtId="0" fontId="114" fillId="22" borderId="179"/>
    <xf numFmtId="0" fontId="115" fillId="22" borderId="178"/>
    <xf numFmtId="0" fontId="113" fillId="16" borderId="178"/>
    <xf numFmtId="0" fontId="123" fillId="17" borderId="181"/>
    <xf numFmtId="0" fontId="115" fillId="22" borderId="178"/>
    <xf numFmtId="0" fontId="113" fillId="16" borderId="178"/>
    <xf numFmtId="0" fontId="113" fillId="16" borderId="178"/>
    <xf numFmtId="0" fontId="113" fillId="16" borderId="178"/>
    <xf numFmtId="0" fontId="123" fillId="17" borderId="181"/>
    <xf numFmtId="0" fontId="115" fillId="22" borderId="178"/>
    <xf numFmtId="0" fontId="119" fillId="0" borderId="180"/>
    <xf numFmtId="0" fontId="119" fillId="0" borderId="180"/>
    <xf numFmtId="0" fontId="115" fillId="22" borderId="178"/>
    <xf numFmtId="0" fontId="115" fillId="22" borderId="178"/>
    <xf numFmtId="0" fontId="114" fillId="22" borderId="179"/>
    <xf numFmtId="0" fontId="113" fillId="16" borderId="178"/>
    <xf numFmtId="0" fontId="123" fillId="17" borderId="181"/>
    <xf numFmtId="0" fontId="114" fillId="22" borderId="179"/>
    <xf numFmtId="0" fontId="114" fillId="22" borderId="179"/>
    <xf numFmtId="0" fontId="123" fillId="17" borderId="181"/>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5" fillId="22" borderId="178"/>
    <xf numFmtId="0" fontId="114" fillId="22" borderId="179"/>
    <xf numFmtId="0" fontId="114" fillId="22" borderId="179"/>
    <xf numFmtId="0" fontId="113" fillId="16" borderId="178"/>
    <xf numFmtId="0" fontId="113" fillId="16" borderId="178"/>
    <xf numFmtId="0" fontId="123" fillId="17" borderId="181"/>
    <xf numFmtId="0" fontId="119" fillId="0" borderId="180"/>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9" fillId="0" borderId="180"/>
    <xf numFmtId="0" fontId="115" fillId="22" borderId="178"/>
    <xf numFmtId="0" fontId="115" fillId="22" borderId="178"/>
    <xf numFmtId="0" fontId="114" fillId="22" borderId="179"/>
    <xf numFmtId="0" fontId="114" fillId="22" borderId="179"/>
    <xf numFmtId="0" fontId="115" fillId="22" borderId="178"/>
    <xf numFmtId="0" fontId="119" fillId="0" borderId="180"/>
    <xf numFmtId="0" fontId="113" fillId="16" borderId="178"/>
    <xf numFmtId="0" fontId="114" fillId="22" borderId="179"/>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6" fontId="8" fillId="0" borderId="0" applyAlignment="1">
      <alignment vertical="center"/>
    </xf>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6" fontId="8" fillId="0" borderId="0" applyAlignment="1">
      <alignment vertical="center"/>
    </xf>
    <xf numFmtId="0" fontId="115" fillId="22" borderId="178"/>
    <xf numFmtId="0" fontId="115" fillId="22" borderId="178"/>
    <xf numFmtId="0" fontId="113" fillId="16" borderId="178"/>
    <xf numFmtId="0" fontId="114" fillId="22" borderId="179"/>
    <xf numFmtId="0" fontId="119" fillId="0" borderId="180"/>
    <xf numFmtId="0" fontId="113" fillId="16" borderId="178"/>
    <xf numFmtId="0" fontId="123" fillId="17" borderId="181"/>
    <xf numFmtId="0" fontId="123" fillId="17" borderId="181"/>
    <xf numFmtId="0" fontId="115" fillId="22" borderId="178"/>
    <xf numFmtId="0" fontId="115" fillId="22" borderId="178"/>
    <xf numFmtId="0" fontId="114" fillId="22" borderId="179"/>
    <xf numFmtId="0" fontId="113" fillId="16" borderId="178"/>
    <xf numFmtId="0" fontId="114" fillId="22" borderId="179"/>
    <xf numFmtId="0" fontId="113" fillId="16" borderId="178"/>
    <xf numFmtId="0" fontId="123" fillId="17" borderId="181"/>
    <xf numFmtId="0" fontId="114" fillId="22" borderId="179"/>
    <xf numFmtId="0" fontId="115" fillId="22" borderId="178"/>
    <xf numFmtId="0" fontId="123" fillId="17" borderId="181"/>
    <xf numFmtId="0" fontId="119" fillId="0" borderId="180"/>
    <xf numFmtId="0" fontId="119" fillId="0" borderId="180"/>
    <xf numFmtId="0" fontId="115" fillId="22" borderId="178"/>
    <xf numFmtId="0" fontId="114" fillId="22" borderId="179"/>
    <xf numFmtId="0" fontId="114" fillId="22" borderId="179"/>
    <xf numFmtId="0" fontId="113" fillId="16" borderId="178"/>
    <xf numFmtId="0" fontId="123" fillId="17" borderId="181"/>
    <xf numFmtId="0" fontId="114" fillId="22" borderId="179"/>
    <xf numFmtId="0" fontId="119" fillId="0" borderId="180"/>
    <xf numFmtId="0" fontId="115" fillId="22" borderId="178"/>
    <xf numFmtId="0" fontId="115" fillId="22" borderId="178"/>
    <xf numFmtId="0" fontId="123" fillId="17" borderId="181"/>
    <xf numFmtId="0" fontId="114" fillId="22" borderId="179"/>
    <xf numFmtId="0" fontId="113" fillId="16" borderId="178"/>
    <xf numFmtId="0" fontId="113" fillId="16" borderId="178"/>
    <xf numFmtId="0" fontId="123" fillId="17" borderId="181"/>
    <xf numFmtId="0" fontId="123" fillId="17" borderId="181"/>
    <xf numFmtId="0" fontId="113" fillId="16" borderId="178"/>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23" fillId="17" borderId="181"/>
    <xf numFmtId="0" fontId="113" fillId="16" borderId="178"/>
    <xf numFmtId="0" fontId="113" fillId="16" borderId="178"/>
    <xf numFmtId="0" fontId="119" fillId="0" borderId="180"/>
    <xf numFmtId="0" fontId="115" fillId="22"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23" fillId="17" borderId="181"/>
    <xf numFmtId="0" fontId="114" fillId="22" borderId="179"/>
    <xf numFmtId="0" fontId="115" fillId="22" borderId="178"/>
    <xf numFmtId="0" fontId="123" fillId="17" borderId="181"/>
    <xf numFmtId="0" fontId="123" fillId="17" borderId="181"/>
    <xf numFmtId="0" fontId="113" fillId="16" borderId="178"/>
    <xf numFmtId="0" fontId="115" fillId="22" borderId="178"/>
    <xf numFmtId="0" fontId="119" fillId="0" borderId="180"/>
    <xf numFmtId="0" fontId="123" fillId="17" borderId="181"/>
    <xf numFmtId="0" fontId="113" fillId="16" borderId="178"/>
    <xf numFmtId="0" fontId="119" fillId="0" borderId="180"/>
    <xf numFmtId="0" fontId="115" fillId="22" borderId="178"/>
    <xf numFmtId="0" fontId="123" fillId="17" borderId="181"/>
    <xf numFmtId="0" fontId="114" fillId="22" borderId="179"/>
    <xf numFmtId="0" fontId="113" fillId="16" borderId="178"/>
    <xf numFmtId="0" fontId="114" fillId="22" borderId="179"/>
    <xf numFmtId="0" fontId="114" fillId="22" borderId="179"/>
    <xf numFmtId="0" fontId="114" fillId="22" borderId="179"/>
    <xf numFmtId="0" fontId="113" fillId="16" borderId="178"/>
    <xf numFmtId="0" fontId="115" fillId="22" borderId="178"/>
    <xf numFmtId="0" fontId="113" fillId="16" borderId="178"/>
    <xf numFmtId="0" fontId="115" fillId="22"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9" fillId="0" borderId="180"/>
    <xf numFmtId="0" fontId="113" fillId="16" borderId="178"/>
    <xf numFmtId="0" fontId="123" fillId="17" borderId="181"/>
    <xf numFmtId="0" fontId="292" fillId="16" borderId="178"/>
    <xf numFmtId="0" fontId="119" fillId="0" borderId="180"/>
    <xf numFmtId="0" fontId="293" fillId="22" borderId="179"/>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4" fillId="22" borderId="179"/>
    <xf numFmtId="0" fontId="115" fillId="22" borderId="178"/>
    <xf numFmtId="0" fontId="298" fillId="0" borderId="180"/>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5" fillId="22" borderId="178"/>
    <xf numFmtId="0" fontId="114" fillId="22" borderId="179"/>
    <xf numFmtId="0" fontId="113" fillId="16" borderId="178"/>
    <xf numFmtId="0" fontId="123" fillId="17" borderId="181"/>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23" fillId="17" borderId="181"/>
    <xf numFmtId="0" fontId="119" fillId="0" borderId="180"/>
    <xf numFmtId="0" fontId="115" fillId="22" borderId="178"/>
    <xf numFmtId="0" fontId="114" fillId="22" borderId="179"/>
    <xf numFmtId="0" fontId="115" fillId="22" borderId="178"/>
    <xf numFmtId="0" fontId="114" fillId="22" borderId="179"/>
    <xf numFmtId="0" fontId="113" fillId="16" borderId="178"/>
    <xf numFmtId="0" fontId="123" fillId="17" borderId="181"/>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9" fillId="0" borderId="180"/>
    <xf numFmtId="0" fontId="114" fillId="22" borderId="179"/>
    <xf numFmtId="0" fontId="113" fillId="16"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5" fillId="22" borderId="178"/>
    <xf numFmtId="0" fontId="114" fillId="22" borderId="179"/>
    <xf numFmtId="0" fontId="114" fillId="22" borderId="179"/>
    <xf numFmtId="0" fontId="115" fillId="22" borderId="178"/>
    <xf numFmtId="0" fontId="113" fillId="16" borderId="178"/>
    <xf numFmtId="0" fontId="123" fillId="17" borderId="181"/>
    <xf numFmtId="0" fontId="113" fillId="16" borderId="178"/>
    <xf numFmtId="0" fontId="119" fillId="0" borderId="180"/>
    <xf numFmtId="0" fontId="119" fillId="0" borderId="180"/>
    <xf numFmtId="0" fontId="119" fillId="0" borderId="180"/>
    <xf numFmtId="0" fontId="113" fillId="16" borderId="178"/>
    <xf numFmtId="0" fontId="115" fillId="22" borderId="178"/>
    <xf numFmtId="0" fontId="114" fillId="22" borderId="179"/>
    <xf numFmtId="0" fontId="123" fillId="17" borderId="181"/>
    <xf numFmtId="0" fontId="119" fillId="0" borderId="180"/>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9" fillId="0" borderId="180"/>
    <xf numFmtId="0" fontId="119" fillId="0" borderId="180"/>
    <xf numFmtId="0" fontId="113" fillId="16" borderId="178"/>
    <xf numFmtId="0" fontId="119" fillId="0" borderId="180"/>
    <xf numFmtId="0" fontId="115" fillId="22" borderId="178"/>
    <xf numFmtId="0" fontId="113" fillId="16" borderId="178"/>
    <xf numFmtId="0" fontId="123" fillId="17" borderId="181"/>
    <xf numFmtId="0" fontId="119" fillId="0" borderId="180"/>
    <xf numFmtId="0" fontId="115" fillId="22" borderId="178"/>
    <xf numFmtId="0" fontId="114" fillId="22" borderId="179"/>
    <xf numFmtId="0" fontId="113" fillId="16" borderId="178"/>
    <xf numFmtId="6" fontId="8"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5" fillId="22" borderId="178"/>
    <xf numFmtId="0" fontId="113" fillId="16" borderId="178"/>
    <xf numFmtId="0" fontId="113" fillId="16" borderId="178"/>
    <xf numFmtId="0" fontId="115" fillId="22" borderId="178"/>
    <xf numFmtId="0" fontId="114" fillId="22" borderId="179"/>
    <xf numFmtId="0" fontId="123" fillId="17" borderId="181"/>
    <xf numFmtId="0" fontId="123" fillId="17" borderId="181"/>
    <xf numFmtId="0" fontId="298" fillId="0" borderId="180"/>
    <xf numFmtId="0" fontId="113" fillId="16" borderId="178"/>
    <xf numFmtId="0" fontId="114" fillId="22" borderId="179"/>
    <xf numFmtId="0" fontId="119" fillId="0" borderId="180"/>
    <xf numFmtId="0" fontId="115" fillId="22" borderId="178"/>
    <xf numFmtId="0" fontId="119" fillId="0" borderId="180"/>
    <xf numFmtId="0" fontId="114" fillId="22" borderId="179"/>
    <xf numFmtId="0" fontId="115" fillId="22" borderId="178"/>
    <xf numFmtId="0" fontId="115" fillId="22" borderId="178"/>
    <xf numFmtId="0" fontId="114" fillId="22" borderId="179"/>
    <xf numFmtId="0" fontId="113" fillId="16" borderId="178"/>
    <xf numFmtId="0" fontId="114" fillId="22" borderId="179"/>
    <xf numFmtId="0" fontId="114" fillId="22" borderId="179"/>
    <xf numFmtId="0" fontId="123" fillId="17" borderId="181"/>
    <xf numFmtId="0" fontId="115" fillId="22" borderId="178"/>
    <xf numFmtId="0" fontId="115" fillId="22" borderId="178"/>
    <xf numFmtId="0" fontId="114" fillId="22" borderId="179"/>
    <xf numFmtId="0" fontId="123" fillId="17" borderId="181"/>
    <xf numFmtId="0" fontId="115" fillId="22" borderId="178"/>
    <xf numFmtId="0" fontId="119" fillId="0" borderId="180"/>
    <xf numFmtId="0" fontId="114" fillId="22" borderId="179"/>
    <xf numFmtId="0" fontId="114" fillId="22" borderId="179"/>
    <xf numFmtId="0" fontId="113" fillId="16" borderId="178"/>
    <xf numFmtId="0" fontId="119" fillId="0" borderId="180"/>
    <xf numFmtId="0" fontId="114" fillId="22" borderId="179"/>
    <xf numFmtId="0" fontId="123" fillId="17" borderId="181"/>
    <xf numFmtId="0" fontId="123" fillId="17" borderId="181"/>
    <xf numFmtId="0" fontId="119" fillId="0" borderId="180"/>
    <xf numFmtId="0" fontId="119" fillId="0" borderId="180"/>
    <xf numFmtId="0" fontId="123" fillId="17" borderId="181"/>
    <xf numFmtId="6" fontId="8" fillId="0" borderId="0" applyAlignment="1">
      <alignment vertical="center"/>
    </xf>
    <xf numFmtId="6" fontId="8" fillId="0" borderId="0" applyAlignment="1">
      <alignment vertical="center"/>
    </xf>
    <xf numFmtId="0" fontId="123" fillId="17" borderId="181"/>
    <xf numFmtId="0" fontId="115" fillId="22" borderId="178"/>
    <xf numFmtId="0" fontId="119" fillId="0" borderId="180"/>
    <xf numFmtId="0" fontId="119" fillId="0" borderId="180"/>
    <xf numFmtId="0" fontId="123" fillId="17" borderId="181"/>
    <xf numFmtId="0" fontId="119" fillId="0" borderId="180"/>
    <xf numFmtId="0" fontId="115" fillId="22" borderId="178"/>
    <xf numFmtId="0" fontId="114" fillId="22" borderId="179"/>
    <xf numFmtId="0" fontId="298" fillId="0" borderId="180"/>
    <xf numFmtId="0" fontId="113" fillId="16" borderId="178"/>
    <xf numFmtId="0" fontId="113" fillId="16" borderId="178"/>
    <xf numFmtId="0" fontId="113" fillId="16" borderId="178"/>
    <xf numFmtId="0" fontId="294" fillId="22" borderId="178"/>
    <xf numFmtId="0" fontId="293" fillId="22" borderId="179"/>
    <xf numFmtId="0" fontId="292" fillId="16" borderId="178"/>
    <xf numFmtId="0" fontId="114" fillId="22" borderId="179"/>
    <xf numFmtId="0" fontId="115" fillId="22" borderId="178"/>
    <xf numFmtId="0" fontId="115" fillId="22" borderId="178"/>
    <xf numFmtId="0" fontId="123" fillId="17" borderId="181"/>
    <xf numFmtId="0" fontId="123" fillId="17" borderId="181"/>
    <xf numFmtId="0" fontId="115" fillId="22" borderId="178"/>
    <xf numFmtId="0" fontId="113" fillId="16" borderId="178"/>
    <xf numFmtId="0" fontId="119" fillId="0" borderId="180"/>
    <xf numFmtId="0" fontId="115" fillId="22" borderId="178"/>
    <xf numFmtId="0" fontId="113" fillId="16" borderId="178"/>
    <xf numFmtId="0" fontId="113" fillId="16" borderId="178"/>
    <xf numFmtId="0" fontId="113" fillId="16" borderId="178"/>
    <xf numFmtId="0" fontId="115" fillId="22" borderId="178"/>
    <xf numFmtId="0" fontId="115" fillId="22" borderId="178"/>
    <xf numFmtId="0" fontId="123" fillId="17" borderId="181"/>
    <xf numFmtId="0" fontId="115" fillId="22" borderId="178"/>
    <xf numFmtId="0" fontId="119" fillId="0" borderId="180"/>
    <xf numFmtId="0" fontId="123" fillId="17" borderId="181"/>
    <xf numFmtId="0" fontId="115" fillId="22" borderId="178"/>
    <xf numFmtId="0" fontId="123" fillId="17" borderId="181"/>
    <xf numFmtId="0" fontId="333" fillId="0" borderId="0" applyAlignment="1">
      <alignment vertical="center"/>
    </xf>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23" fillId="17" borderId="181"/>
    <xf numFmtId="0" fontId="114" fillId="22" borderId="179"/>
    <xf numFmtId="0" fontId="294" fillId="22" borderId="178"/>
    <xf numFmtId="0" fontId="115" fillId="22" borderId="178"/>
    <xf numFmtId="0" fontId="123" fillId="17" borderId="181"/>
    <xf numFmtId="0" fontId="114" fillId="22" borderId="179"/>
    <xf numFmtId="0" fontId="119" fillId="0" borderId="180"/>
    <xf numFmtId="0" fontId="113" fillId="16" borderId="178"/>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9" fillId="0" borderId="180"/>
    <xf numFmtId="0" fontId="114" fillId="22" borderId="179"/>
    <xf numFmtId="0" fontId="114" fillId="22" borderId="179"/>
    <xf numFmtId="0" fontId="123" fillId="17" borderId="181"/>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5" fillId="22" borderId="178"/>
    <xf numFmtId="0" fontId="113" fillId="16" borderId="178"/>
    <xf numFmtId="0" fontId="114" fillId="22" borderId="179"/>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298" fillId="0" borderId="180"/>
    <xf numFmtId="0" fontId="115" fillId="22" borderId="178"/>
    <xf numFmtId="0" fontId="113" fillId="16" borderId="178"/>
    <xf numFmtId="0" fontId="114" fillId="22" borderId="179"/>
    <xf numFmtId="0" fontId="114" fillId="22" borderId="179"/>
    <xf numFmtId="0" fontId="119" fillId="0" borderId="180"/>
    <xf numFmtId="0" fontId="113" fillId="16" borderId="178"/>
    <xf numFmtId="0" fontId="114" fillId="22" borderId="179"/>
    <xf numFmtId="0" fontId="123" fillId="17" borderId="181"/>
    <xf numFmtId="0" fontId="114" fillId="22" borderId="179"/>
    <xf numFmtId="0" fontId="119" fillId="0" borderId="180"/>
    <xf numFmtId="0" fontId="123" fillId="17" borderId="181"/>
    <xf numFmtId="0" fontId="113" fillId="16" borderId="178"/>
    <xf numFmtId="0" fontId="119" fillId="0" borderId="180"/>
    <xf numFmtId="0" fontId="123" fillId="17" borderId="181"/>
    <xf numFmtId="0" fontId="113" fillId="16" borderId="178"/>
    <xf numFmtId="0" fontId="115" fillId="22" borderId="178"/>
    <xf numFmtId="0" fontId="113" fillId="16" borderId="178"/>
    <xf numFmtId="0" fontId="115" fillId="22" borderId="178"/>
    <xf numFmtId="0" fontId="115" fillId="22" borderId="178"/>
    <xf numFmtId="0" fontId="119" fillId="0" borderId="180"/>
    <xf numFmtId="0" fontId="113" fillId="16" borderId="178"/>
    <xf numFmtId="0" fontId="293" fillId="22" borderId="179"/>
    <xf numFmtId="0" fontId="114" fillId="22" borderId="179"/>
    <xf numFmtId="0" fontId="119" fillId="0" borderId="180"/>
    <xf numFmtId="0" fontId="113" fillId="16" borderId="178"/>
    <xf numFmtId="0" fontId="115" fillId="22" borderId="178"/>
    <xf numFmtId="0" fontId="123" fillId="17" borderId="181"/>
    <xf numFmtId="0" fontId="113" fillId="16" borderId="178"/>
    <xf numFmtId="0" fontId="113" fillId="16" borderId="178"/>
    <xf numFmtId="0" fontId="113" fillId="16" borderId="178"/>
    <xf numFmtId="0" fontId="119" fillId="0" borderId="180"/>
    <xf numFmtId="0" fontId="119" fillId="0" borderId="180"/>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5" fillId="22" borderId="178"/>
    <xf numFmtId="0" fontId="123" fillId="17" borderId="181"/>
    <xf numFmtId="0" fontId="114" fillId="22" borderId="179"/>
    <xf numFmtId="0" fontId="123" fillId="17" borderId="181"/>
    <xf numFmtId="0" fontId="113" fillId="16" borderId="178"/>
    <xf numFmtId="0" fontId="115" fillId="22" borderId="178"/>
    <xf numFmtId="0" fontId="123" fillId="17" borderId="181"/>
    <xf numFmtId="0" fontId="123" fillId="17" borderId="181"/>
    <xf numFmtId="0" fontId="114" fillId="22" borderId="179"/>
    <xf numFmtId="0" fontId="119" fillId="0" borderId="180"/>
    <xf numFmtId="0" fontId="113" fillId="16" borderId="178"/>
    <xf numFmtId="0" fontId="114" fillId="22" borderId="179"/>
    <xf numFmtId="0" fontId="119" fillId="0" borderId="180"/>
    <xf numFmtId="0" fontId="113" fillId="16" borderId="178"/>
    <xf numFmtId="0" fontId="115" fillId="22" borderId="178"/>
    <xf numFmtId="0" fontId="115" fillId="22" borderId="178"/>
    <xf numFmtId="0" fontId="123" fillId="17" borderId="181"/>
    <xf numFmtId="0" fontId="115" fillId="22" borderId="178"/>
    <xf numFmtId="0" fontId="123" fillId="17" borderId="181"/>
    <xf numFmtId="0" fontId="113" fillId="16" borderId="178"/>
    <xf numFmtId="0" fontId="115" fillId="22" borderId="178"/>
    <xf numFmtId="0" fontId="119" fillId="0" borderId="180"/>
    <xf numFmtId="0" fontId="114" fillId="22" borderId="179"/>
    <xf numFmtId="0" fontId="115" fillId="22" borderId="178"/>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5" fillId="22" borderId="178"/>
    <xf numFmtId="0" fontId="292" fillId="16"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19" fillId="0" borderId="180"/>
    <xf numFmtId="0" fontId="119" fillId="0" borderId="180"/>
    <xf numFmtId="0" fontId="115" fillId="22" borderId="178"/>
    <xf numFmtId="0" fontId="113" fillId="16" borderId="178"/>
    <xf numFmtId="0" fontId="114" fillId="22" borderId="179"/>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19" fillId="0" borderId="180"/>
    <xf numFmtId="0" fontId="114" fillId="22" borderId="179"/>
    <xf numFmtId="0" fontId="113" fillId="16" borderId="178"/>
    <xf numFmtId="0" fontId="114" fillId="22" borderId="179"/>
    <xf numFmtId="6" fontId="8" fillId="0" borderId="0" applyAlignment="1">
      <alignment vertical="center"/>
    </xf>
    <xf numFmtId="0" fontId="114" fillId="22" borderId="179"/>
    <xf numFmtId="0" fontId="123" fillId="17" borderId="181"/>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9" fillId="0" borderId="180"/>
    <xf numFmtId="0" fontId="115" fillId="22" borderId="178"/>
    <xf numFmtId="0" fontId="123" fillId="17" borderId="181"/>
    <xf numFmtId="0" fontId="114" fillId="22" borderId="179"/>
    <xf numFmtId="0" fontId="115" fillId="22"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5" fillId="22" borderId="178"/>
    <xf numFmtId="0" fontId="114" fillId="22" borderId="179"/>
    <xf numFmtId="0" fontId="114" fillId="22" borderId="179"/>
    <xf numFmtId="0" fontId="115" fillId="22" borderId="178"/>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23" fillId="17" borderId="181"/>
    <xf numFmtId="0" fontId="113" fillId="16" borderId="178"/>
    <xf numFmtId="0" fontId="113" fillId="16" borderId="178"/>
    <xf numFmtId="6" fontId="8" fillId="0" borderId="0" applyAlignment="1">
      <alignment vertical="center"/>
    </xf>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5" fillId="22" borderId="178"/>
    <xf numFmtId="0" fontId="113" fillId="16" borderId="178"/>
    <xf numFmtId="0" fontId="113" fillId="16" borderId="178"/>
    <xf numFmtId="0" fontId="123" fillId="17" borderId="181"/>
    <xf numFmtId="6" fontId="8" fillId="0" borderId="0" applyAlignment="1">
      <alignment vertical="center"/>
    </xf>
    <xf numFmtId="0" fontId="115" fillId="22" borderId="178"/>
    <xf numFmtId="0" fontId="123" fillId="17" borderId="181"/>
    <xf numFmtId="0" fontId="114" fillId="22" borderId="179"/>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23" fillId="17" borderId="181"/>
    <xf numFmtId="0" fontId="113" fillId="16" borderId="178"/>
    <xf numFmtId="0" fontId="119" fillId="0" borderId="180"/>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19" fillId="0" borderId="180"/>
    <xf numFmtId="0" fontId="123" fillId="17" borderId="181"/>
    <xf numFmtId="0" fontId="113" fillId="16" borderId="178"/>
    <xf numFmtId="0" fontId="115" fillId="22" borderId="178"/>
    <xf numFmtId="0" fontId="114" fillId="22" borderId="179"/>
    <xf numFmtId="0" fontId="113" fillId="16" borderId="178"/>
    <xf numFmtId="0" fontId="123" fillId="17" borderId="181"/>
    <xf numFmtId="0" fontId="114" fillId="22" borderId="179"/>
    <xf numFmtId="0" fontId="123" fillId="17" borderId="181"/>
    <xf numFmtId="0" fontId="114" fillId="22" borderId="179"/>
    <xf numFmtId="0" fontId="123" fillId="17" borderId="181"/>
    <xf numFmtId="0" fontId="115" fillId="22" borderId="178"/>
    <xf numFmtId="0" fontId="113" fillId="16" borderId="178"/>
    <xf numFmtId="0" fontId="115" fillId="22" borderId="178"/>
    <xf numFmtId="0" fontId="115" fillId="22" borderId="178"/>
    <xf numFmtId="0" fontId="123" fillId="17" borderId="181"/>
    <xf numFmtId="0" fontId="115" fillId="22" borderId="178"/>
    <xf numFmtId="0" fontId="115" fillId="22"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9" fillId="0" borderId="180"/>
    <xf numFmtId="0" fontId="114" fillId="22" borderId="179"/>
    <xf numFmtId="0" fontId="114" fillId="22" borderId="179"/>
    <xf numFmtId="0" fontId="119" fillId="0" borderId="180"/>
    <xf numFmtId="0" fontId="123" fillId="17" borderId="181"/>
    <xf numFmtId="0" fontId="119" fillId="0" borderId="180"/>
    <xf numFmtId="0" fontId="115" fillId="22" borderId="178"/>
    <xf numFmtId="0" fontId="119" fillId="0" borderId="180"/>
    <xf numFmtId="0" fontId="113" fillId="16" borderId="178"/>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23" fillId="17" borderId="181"/>
    <xf numFmtId="0" fontId="114" fillId="22" borderId="179"/>
    <xf numFmtId="0" fontId="113" fillId="16" borderId="178"/>
    <xf numFmtId="0" fontId="119" fillId="0" borderId="180"/>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3" fillId="16" borderId="178"/>
    <xf numFmtId="0" fontId="119" fillId="0" borderId="180"/>
    <xf numFmtId="0" fontId="114" fillId="22" borderId="179"/>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5" fillId="22" borderId="178"/>
    <xf numFmtId="0" fontId="115" fillId="22" borderId="178"/>
    <xf numFmtId="0" fontId="114" fillId="22" borderId="179"/>
    <xf numFmtId="0" fontId="113" fillId="16" borderId="178"/>
    <xf numFmtId="0" fontId="123" fillId="17" borderId="181"/>
    <xf numFmtId="0" fontId="119" fillId="0" borderId="180"/>
    <xf numFmtId="0" fontId="114" fillId="22" borderId="179"/>
    <xf numFmtId="0" fontId="123" fillId="17" borderId="181"/>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4" fillId="22" borderId="179"/>
    <xf numFmtId="0" fontId="113" fillId="16" borderId="178"/>
    <xf numFmtId="0" fontId="119" fillId="0" borderId="180"/>
    <xf numFmtId="0" fontId="123" fillId="17" borderId="181"/>
    <xf numFmtId="0" fontId="123" fillId="17" borderId="181"/>
    <xf numFmtId="0" fontId="115" fillId="22" borderId="178"/>
    <xf numFmtId="0" fontId="113" fillId="16" borderId="178"/>
    <xf numFmtId="0" fontId="119" fillId="0" borderId="180"/>
    <xf numFmtId="0" fontId="115" fillId="22" borderId="178"/>
    <xf numFmtId="0" fontId="115" fillId="22" borderId="178"/>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3" fillId="16" borderId="178"/>
    <xf numFmtId="0" fontId="123" fillId="17" borderId="181"/>
    <xf numFmtId="0" fontId="115" fillId="22" borderId="178"/>
    <xf numFmtId="0" fontId="119" fillId="0" borderId="180"/>
    <xf numFmtId="0" fontId="113" fillId="16" borderId="178"/>
    <xf numFmtId="0" fontId="119" fillId="0" borderId="180"/>
    <xf numFmtId="0" fontId="119" fillId="0" borderId="180"/>
    <xf numFmtId="0" fontId="114" fillId="22" borderId="179"/>
    <xf numFmtId="0" fontId="119" fillId="0" borderId="180"/>
    <xf numFmtId="0" fontId="115" fillId="22" borderId="178"/>
    <xf numFmtId="0" fontId="113" fillId="16" borderId="178"/>
    <xf numFmtId="0" fontId="123" fillId="17" borderId="181"/>
    <xf numFmtId="0" fontId="115" fillId="22" borderId="178"/>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14" fillId="22" borderId="179"/>
    <xf numFmtId="0" fontId="123" fillId="17" borderId="181"/>
    <xf numFmtId="0" fontId="119" fillId="0" borderId="180"/>
    <xf numFmtId="0" fontId="114" fillId="22" borderId="179"/>
    <xf numFmtId="0" fontId="115" fillId="22" borderId="178"/>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19" fillId="0" borderId="180"/>
    <xf numFmtId="0" fontId="113" fillId="16" borderId="178"/>
    <xf numFmtId="0" fontId="119" fillId="0" borderId="180"/>
    <xf numFmtId="0" fontId="123" fillId="17" borderId="181"/>
    <xf numFmtId="0" fontId="115" fillId="22" borderId="178"/>
    <xf numFmtId="0" fontId="119" fillId="0" borderId="180"/>
    <xf numFmtId="0" fontId="114" fillId="22" borderId="179"/>
    <xf numFmtId="0" fontId="115" fillId="22" borderId="178"/>
    <xf numFmtId="0" fontId="123" fillId="17" borderId="181"/>
    <xf numFmtId="0" fontId="119" fillId="0" borderId="180"/>
    <xf numFmtId="0" fontId="114" fillId="22" borderId="179"/>
    <xf numFmtId="0" fontId="119" fillId="0" borderId="180"/>
    <xf numFmtId="0" fontId="113" fillId="16" borderId="178"/>
    <xf numFmtId="0" fontId="123" fillId="17" borderId="181"/>
    <xf numFmtId="0" fontId="115" fillId="22" borderId="178"/>
    <xf numFmtId="0" fontId="113" fillId="16" borderId="178"/>
    <xf numFmtId="0" fontId="114" fillId="22" borderId="179"/>
    <xf numFmtId="0" fontId="113" fillId="16" borderId="178"/>
    <xf numFmtId="0" fontId="119" fillId="0" borderId="180"/>
    <xf numFmtId="0" fontId="113" fillId="16" borderId="178"/>
    <xf numFmtId="0" fontId="123" fillId="17" borderId="181"/>
    <xf numFmtId="0" fontId="114" fillId="22" borderId="179"/>
    <xf numFmtId="0" fontId="113" fillId="16" borderId="178"/>
    <xf numFmtId="0" fontId="114" fillId="22" borderId="179"/>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5" fillId="22" borderId="178"/>
    <xf numFmtId="0" fontId="123" fillId="17" borderId="181"/>
    <xf numFmtId="0" fontId="119" fillId="0" borderId="180"/>
    <xf numFmtId="0" fontId="123" fillId="17" borderId="181"/>
    <xf numFmtId="0" fontId="123" fillId="17" borderId="181"/>
    <xf numFmtId="0" fontId="119" fillId="0" borderId="180"/>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5" fillId="22" borderId="178"/>
    <xf numFmtId="0" fontId="114" fillId="22" borderId="179"/>
    <xf numFmtId="0" fontId="123" fillId="17" borderId="181"/>
    <xf numFmtId="0" fontId="119" fillId="0" borderId="180"/>
    <xf numFmtId="0" fontId="114" fillId="22" borderId="179"/>
    <xf numFmtId="0" fontId="115" fillId="22" borderId="178"/>
    <xf numFmtId="0" fontId="113" fillId="16" borderId="178"/>
    <xf numFmtId="0" fontId="119" fillId="0" borderId="180"/>
    <xf numFmtId="0" fontId="114" fillId="22" borderId="179"/>
    <xf numFmtId="0" fontId="113" fillId="16" borderId="178"/>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3" fillId="16" borderId="178"/>
    <xf numFmtId="0" fontId="119" fillId="0" borderId="180"/>
    <xf numFmtId="0" fontId="123" fillId="17" borderId="181"/>
    <xf numFmtId="0" fontId="114" fillId="22" borderId="179"/>
    <xf numFmtId="0" fontId="113" fillId="16" borderId="178"/>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15" fillId="22" borderId="178"/>
    <xf numFmtId="0" fontId="113" fillId="16" borderId="178"/>
    <xf numFmtId="0" fontId="114" fillId="22" borderId="179"/>
    <xf numFmtId="0" fontId="113" fillId="16" borderId="178"/>
    <xf numFmtId="0" fontId="115" fillId="22" borderId="178"/>
    <xf numFmtId="0" fontId="113" fillId="16" borderId="178"/>
    <xf numFmtId="0" fontId="119" fillId="0" borderId="180"/>
    <xf numFmtId="0" fontId="123" fillId="17" borderId="181"/>
    <xf numFmtId="0" fontId="119" fillId="0" borderId="180"/>
    <xf numFmtId="0" fontId="114" fillId="22" borderId="179"/>
    <xf numFmtId="0" fontId="113" fillId="16" borderId="178"/>
    <xf numFmtId="0" fontId="113" fillId="16" borderId="178"/>
    <xf numFmtId="0" fontId="123" fillId="17" borderId="181"/>
    <xf numFmtId="0" fontId="119" fillId="0" borderId="180"/>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113" fillId="16" borderId="178"/>
    <xf numFmtId="0" fontId="119" fillId="0" borderId="180"/>
    <xf numFmtId="0" fontId="119" fillId="0" borderId="180"/>
    <xf numFmtId="0" fontId="119" fillId="0" borderId="180"/>
    <xf numFmtId="0" fontId="115" fillId="22" borderId="178"/>
    <xf numFmtId="0" fontId="119" fillId="0" borderId="180"/>
    <xf numFmtId="0" fontId="123" fillId="17" borderId="181"/>
    <xf numFmtId="0" fontId="115" fillId="22" borderId="178"/>
    <xf numFmtId="0" fontId="113" fillId="16" borderId="178"/>
    <xf numFmtId="0" fontId="115" fillId="22" borderId="178"/>
    <xf numFmtId="0" fontId="119" fillId="0" borderId="180"/>
    <xf numFmtId="0" fontId="114" fillId="22" borderId="179"/>
    <xf numFmtId="0" fontId="114" fillId="22" borderId="179"/>
    <xf numFmtId="0" fontId="123" fillId="17" borderId="181"/>
    <xf numFmtId="0" fontId="114" fillId="22" borderId="179"/>
    <xf numFmtId="0" fontId="113" fillId="16" borderId="178"/>
    <xf numFmtId="0" fontId="119" fillId="0" borderId="180"/>
    <xf numFmtId="0" fontId="115" fillId="22" borderId="178"/>
    <xf numFmtId="0" fontId="113" fillId="16" borderId="178"/>
    <xf numFmtId="0" fontId="114" fillId="22" borderId="179"/>
    <xf numFmtId="0" fontId="115" fillId="22" borderId="178"/>
    <xf numFmtId="0" fontId="113" fillId="16" borderId="178"/>
    <xf numFmtId="0" fontId="114" fillId="22" borderId="179"/>
    <xf numFmtId="0" fontId="123" fillId="17" borderId="181"/>
    <xf numFmtId="0" fontId="119" fillId="0" borderId="180"/>
    <xf numFmtId="0" fontId="119" fillId="0" borderId="180"/>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23" fillId="17" borderId="181"/>
    <xf numFmtId="0" fontId="115" fillId="22" borderId="178"/>
    <xf numFmtId="0" fontId="113" fillId="16" borderId="178"/>
    <xf numFmtId="0" fontId="114" fillId="22" borderId="179"/>
    <xf numFmtId="0" fontId="113" fillId="16" borderId="178"/>
    <xf numFmtId="0" fontId="114" fillId="22" borderId="179"/>
    <xf numFmtId="0" fontId="119" fillId="0" borderId="180"/>
    <xf numFmtId="0" fontId="114" fillId="22" borderId="179"/>
    <xf numFmtId="0" fontId="115" fillId="22" borderId="178"/>
    <xf numFmtId="0" fontId="119" fillId="0" borderId="180"/>
    <xf numFmtId="0" fontId="114" fillId="22" borderId="179"/>
    <xf numFmtId="0" fontId="123" fillId="17" borderId="181"/>
    <xf numFmtId="0" fontId="113" fillId="16" borderId="178"/>
    <xf numFmtId="0" fontId="119" fillId="0" borderId="180"/>
    <xf numFmtId="0" fontId="114" fillId="22" borderId="179"/>
    <xf numFmtId="0" fontId="123" fillId="17" borderId="181"/>
    <xf numFmtId="0" fontId="113" fillId="16" borderId="178"/>
    <xf numFmtId="0" fontId="119" fillId="0" borderId="180"/>
    <xf numFmtId="0" fontId="115" fillId="22" borderId="178"/>
    <xf numFmtId="0" fontId="113" fillId="16" borderId="178"/>
    <xf numFmtId="0" fontId="114" fillId="22" borderId="179"/>
    <xf numFmtId="0" fontId="123" fillId="17" borderId="181"/>
    <xf numFmtId="0" fontId="114" fillId="22" borderId="179"/>
    <xf numFmtId="0" fontId="298" fillId="0" borderId="180"/>
    <xf numFmtId="0" fontId="123" fillId="17" borderId="181"/>
    <xf numFmtId="0" fontId="119" fillId="0" borderId="180"/>
    <xf numFmtId="0" fontId="123" fillId="17" borderId="181"/>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92" fillId="16" borderId="178"/>
    <xf numFmtId="0" fontId="293" fillId="22" borderId="179"/>
    <xf numFmtId="0" fontId="294" fillId="22" borderId="178"/>
    <xf numFmtId="0" fontId="298" fillId="0" borderId="180"/>
    <xf numFmtId="0" fontId="119" fillId="0" borderId="180"/>
    <xf numFmtId="0" fontId="114" fillId="22" borderId="179"/>
    <xf numFmtId="0" fontId="123" fillId="17" borderId="181"/>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23" fillId="17" borderId="181"/>
    <xf numFmtId="0" fontId="119" fillId="0" borderId="180"/>
    <xf numFmtId="0" fontId="123" fillId="17" borderId="181"/>
    <xf numFmtId="0" fontId="119" fillId="0" borderId="180"/>
    <xf numFmtId="0" fontId="114" fillId="22" borderId="179"/>
    <xf numFmtId="0" fontId="119" fillId="0" borderId="180"/>
    <xf numFmtId="0" fontId="123" fillId="17" borderId="181"/>
    <xf numFmtId="0" fontId="119" fillId="0" borderId="180"/>
    <xf numFmtId="0" fontId="113" fillId="16" borderId="178"/>
    <xf numFmtId="0" fontId="123" fillId="17" borderId="181"/>
    <xf numFmtId="0" fontId="115" fillId="22" borderId="178"/>
    <xf numFmtId="0" fontId="113" fillId="16" borderId="178"/>
    <xf numFmtId="0" fontId="113" fillId="16" borderId="178"/>
    <xf numFmtId="0" fontId="114" fillId="22" borderId="179"/>
    <xf numFmtId="0" fontId="115" fillId="22" borderId="178"/>
    <xf numFmtId="0" fontId="113" fillId="16" borderId="178"/>
    <xf numFmtId="0" fontId="115" fillId="22" borderId="178"/>
    <xf numFmtId="0" fontId="123" fillId="17" borderId="181"/>
    <xf numFmtId="0" fontId="119" fillId="0" borderId="180"/>
    <xf numFmtId="0" fontId="115" fillId="22" borderId="178"/>
    <xf numFmtId="0" fontId="119" fillId="0" borderId="180"/>
    <xf numFmtId="0" fontId="123" fillId="17" borderId="181"/>
    <xf numFmtId="0" fontId="113" fillId="16" borderId="178"/>
    <xf numFmtId="0" fontId="114" fillId="22" borderId="179"/>
    <xf numFmtId="0" fontId="123" fillId="17" borderId="181"/>
    <xf numFmtId="0" fontId="113" fillId="16" borderId="178"/>
    <xf numFmtId="0" fontId="114" fillId="22" borderId="179"/>
    <xf numFmtId="0" fontId="115" fillId="22" borderId="178"/>
    <xf numFmtId="0" fontId="114" fillId="22" borderId="179"/>
    <xf numFmtId="0" fontId="123" fillId="17" borderId="181"/>
    <xf numFmtId="0" fontId="113" fillId="16" borderId="178"/>
    <xf numFmtId="0" fontId="123" fillId="17" borderId="181"/>
    <xf numFmtId="0" fontId="115" fillId="22" borderId="178"/>
    <xf numFmtId="0" fontId="115" fillId="22" borderId="178"/>
    <xf numFmtId="0" fontId="123" fillId="17" borderId="181"/>
    <xf numFmtId="0" fontId="119" fillId="0" borderId="180"/>
    <xf numFmtId="0" fontId="115" fillId="22" borderId="178"/>
    <xf numFmtId="0" fontId="123" fillId="17" borderId="181"/>
    <xf numFmtId="0" fontId="123" fillId="17" borderId="181"/>
    <xf numFmtId="0" fontId="114" fillId="22" borderId="179"/>
    <xf numFmtId="0" fontId="113" fillId="16" borderId="178"/>
    <xf numFmtId="0" fontId="113" fillId="16" borderId="178"/>
    <xf numFmtId="0" fontId="113" fillId="16" borderId="178"/>
    <xf numFmtId="0" fontId="115" fillId="22" borderId="178"/>
    <xf numFmtId="0" fontId="115" fillId="22" borderId="178"/>
    <xf numFmtId="0" fontId="114" fillId="22" borderId="179"/>
    <xf numFmtId="0" fontId="119" fillId="0" borderId="180"/>
    <xf numFmtId="0" fontId="114" fillId="22" borderId="179"/>
    <xf numFmtId="0" fontId="113" fillId="16" borderId="178"/>
    <xf numFmtId="0" fontId="123" fillId="17" borderId="181"/>
    <xf numFmtId="0" fontId="113" fillId="16" borderId="178"/>
    <xf numFmtId="0" fontId="119" fillId="0" borderId="180"/>
    <xf numFmtId="0" fontId="114" fillId="22" borderId="179"/>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4" fillId="22" borderId="179"/>
    <xf numFmtId="0" fontId="114" fillId="22" borderId="179"/>
    <xf numFmtId="0" fontId="119" fillId="0" borderId="180"/>
    <xf numFmtId="0" fontId="123" fillId="17" borderId="181"/>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9" fillId="0" borderId="180"/>
    <xf numFmtId="0" fontId="113" fillId="16" borderId="178"/>
    <xf numFmtId="0" fontId="119" fillId="0" borderId="180"/>
    <xf numFmtId="0" fontId="123" fillId="17" borderId="181"/>
    <xf numFmtId="0" fontId="114" fillId="22" borderId="179"/>
    <xf numFmtId="0" fontId="119" fillId="0" borderId="180"/>
    <xf numFmtId="0" fontId="115" fillId="22" borderId="178"/>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23" fillId="17" borderId="181"/>
    <xf numFmtId="0" fontId="114" fillId="22" borderId="179"/>
    <xf numFmtId="0" fontId="294" fillId="22" borderId="178"/>
    <xf numFmtId="0" fontId="115" fillId="22" borderId="178"/>
    <xf numFmtId="0" fontId="123" fillId="17" borderId="181"/>
    <xf numFmtId="0" fontId="114" fillId="22" borderId="179"/>
    <xf numFmtId="0" fontId="119" fillId="0" borderId="180"/>
    <xf numFmtId="0" fontId="113" fillId="16" borderId="178"/>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9" fillId="0" borderId="180"/>
    <xf numFmtId="0" fontId="114" fillId="22" borderId="179"/>
    <xf numFmtId="0" fontId="114" fillId="22" borderId="179"/>
    <xf numFmtId="0" fontId="123" fillId="17" borderId="181"/>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5" fillId="22" borderId="178"/>
    <xf numFmtId="0" fontId="113" fillId="16" borderId="178"/>
    <xf numFmtId="0" fontId="114" fillId="22" borderId="179"/>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298" fillId="0" borderId="180"/>
    <xf numFmtId="0" fontId="115" fillId="22" borderId="178"/>
    <xf numFmtId="0" fontId="113" fillId="16" borderId="178"/>
    <xf numFmtId="0" fontId="114" fillId="22" borderId="179"/>
    <xf numFmtId="0" fontId="114" fillId="22" borderId="179"/>
    <xf numFmtId="0" fontId="119" fillId="0" borderId="180"/>
    <xf numFmtId="0" fontId="113" fillId="16" borderId="178"/>
    <xf numFmtId="0" fontId="114" fillId="22" borderId="179"/>
    <xf numFmtId="0" fontId="123" fillId="17" borderId="181"/>
    <xf numFmtId="0" fontId="114" fillId="22" borderId="179"/>
    <xf numFmtId="0" fontId="119" fillId="0" borderId="180"/>
    <xf numFmtId="0" fontId="123" fillId="17" borderId="181"/>
    <xf numFmtId="0" fontId="113" fillId="16" borderId="178"/>
    <xf numFmtId="0" fontId="119" fillId="0" borderId="180"/>
    <xf numFmtId="0" fontId="123" fillId="17" borderId="181"/>
    <xf numFmtId="0" fontId="113" fillId="16" borderId="178"/>
    <xf numFmtId="0" fontId="115" fillId="22" borderId="178"/>
    <xf numFmtId="0" fontId="113" fillId="16" borderId="178"/>
    <xf numFmtId="0" fontId="115" fillId="22" borderId="178"/>
    <xf numFmtId="0" fontId="115" fillId="22" borderId="178"/>
    <xf numFmtId="0" fontId="119" fillId="0" borderId="180"/>
    <xf numFmtId="0" fontId="113" fillId="16" borderId="178"/>
    <xf numFmtId="0" fontId="293" fillId="22" borderId="179"/>
    <xf numFmtId="0" fontId="114" fillId="22" borderId="179"/>
    <xf numFmtId="0" fontId="119" fillId="0" borderId="180"/>
    <xf numFmtId="0" fontId="113" fillId="16" borderId="178"/>
    <xf numFmtId="0" fontId="115" fillId="22" borderId="178"/>
    <xf numFmtId="0" fontId="123" fillId="17" borderId="181"/>
    <xf numFmtId="0" fontId="113" fillId="16" borderId="178"/>
    <xf numFmtId="0" fontId="113" fillId="16" borderId="178"/>
    <xf numFmtId="0" fontId="113" fillId="16" borderId="178"/>
    <xf numFmtId="0" fontId="119" fillId="0" borderId="180"/>
    <xf numFmtId="0" fontId="119" fillId="0" borderId="180"/>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5" fillId="22" borderId="178"/>
    <xf numFmtId="0" fontId="123" fillId="17" borderId="181"/>
    <xf numFmtId="0" fontId="114" fillId="22" borderId="179"/>
    <xf numFmtId="0" fontId="123" fillId="17" borderId="181"/>
    <xf numFmtId="0" fontId="113" fillId="16" borderId="178"/>
    <xf numFmtId="0" fontId="115" fillId="22" borderId="178"/>
    <xf numFmtId="0" fontId="123" fillId="17" borderId="181"/>
    <xf numFmtId="0" fontId="123" fillId="17" borderId="181"/>
    <xf numFmtId="0" fontId="114" fillId="22" borderId="179"/>
    <xf numFmtId="0" fontId="119" fillId="0" borderId="180"/>
    <xf numFmtId="0" fontId="113" fillId="16" borderId="178"/>
    <xf numFmtId="0" fontId="114" fillId="22" borderId="179"/>
    <xf numFmtId="0" fontId="119" fillId="0" borderId="180"/>
    <xf numFmtId="0" fontId="113" fillId="16" borderId="178"/>
    <xf numFmtId="0" fontId="115" fillId="22" borderId="178"/>
    <xf numFmtId="0" fontId="115" fillId="22" borderId="178"/>
    <xf numFmtId="0" fontId="123" fillId="17" borderId="181"/>
    <xf numFmtId="0" fontId="115" fillId="22" borderId="178"/>
    <xf numFmtId="0" fontId="123" fillId="17" borderId="181"/>
    <xf numFmtId="0" fontId="113" fillId="16" borderId="178"/>
    <xf numFmtId="0" fontId="115" fillId="22" borderId="178"/>
    <xf numFmtId="0" fontId="119" fillId="0" borderId="180"/>
    <xf numFmtId="0" fontId="114" fillId="22" borderId="179"/>
    <xf numFmtId="0" fontId="115" fillId="22" borderId="178"/>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5" fillId="22" borderId="178"/>
    <xf numFmtId="0" fontId="292" fillId="16"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19" fillId="0" borderId="180"/>
    <xf numFmtId="0" fontId="119" fillId="0" borderId="180"/>
    <xf numFmtId="0" fontId="115" fillId="22" borderId="178"/>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19" fillId="0" borderId="180"/>
    <xf numFmtId="0" fontId="114" fillId="22" borderId="179"/>
    <xf numFmtId="0" fontId="113" fillId="16" borderId="178"/>
    <xf numFmtId="0" fontId="114" fillId="22" borderId="179"/>
    <xf numFmtId="0" fontId="123" fillId="17" borderId="181"/>
    <xf numFmtId="0" fontId="114" fillId="22" borderId="179"/>
    <xf numFmtId="0" fontId="123" fillId="17" borderId="181"/>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9" fillId="0" borderId="180"/>
    <xf numFmtId="0" fontId="115" fillId="22" borderId="178"/>
    <xf numFmtId="0" fontId="123" fillId="17" borderId="181"/>
    <xf numFmtId="0" fontId="114" fillId="22" borderId="179"/>
    <xf numFmtId="0" fontId="115" fillId="22"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5" fillId="22" borderId="178"/>
    <xf numFmtId="0" fontId="114" fillId="22" borderId="179"/>
    <xf numFmtId="0" fontId="114" fillId="22" borderId="179"/>
    <xf numFmtId="0" fontId="115" fillId="22" borderId="178"/>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23" fillId="17" borderId="181"/>
    <xf numFmtId="0" fontId="113" fillId="16" borderId="178"/>
    <xf numFmtId="0" fontId="113" fillId="16" borderId="178"/>
    <xf numFmtId="0" fontId="119" fillId="0" borderId="180"/>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5" fillId="22" borderId="178"/>
    <xf numFmtId="0" fontId="113" fillId="16" borderId="178"/>
    <xf numFmtId="0" fontId="113" fillId="16" borderId="178"/>
    <xf numFmtId="0" fontId="123" fillId="17" borderId="181"/>
    <xf numFmtId="0" fontId="114" fillId="22" borderId="179"/>
    <xf numFmtId="0" fontId="115" fillId="22" borderId="178"/>
    <xf numFmtId="0" fontId="123" fillId="17" borderId="181"/>
    <xf numFmtId="0" fontId="114" fillId="22" borderId="179"/>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23" fillId="17" borderId="181"/>
    <xf numFmtId="0" fontId="113" fillId="16" borderId="178"/>
    <xf numFmtId="0" fontId="119" fillId="0" borderId="180"/>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19" fillId="0" borderId="180"/>
    <xf numFmtId="0" fontId="123" fillId="17" borderId="181"/>
    <xf numFmtId="0" fontId="123" fillId="17" borderId="181"/>
    <xf numFmtId="0" fontId="115" fillId="22" borderId="178"/>
    <xf numFmtId="0" fontId="114" fillId="22" borderId="179"/>
    <xf numFmtId="0" fontId="113" fillId="16" borderId="178"/>
    <xf numFmtId="0" fontId="123" fillId="17" borderId="181"/>
    <xf numFmtId="0" fontId="114" fillId="22" borderId="179"/>
    <xf numFmtId="0" fontId="123" fillId="17" borderId="181"/>
    <xf numFmtId="0" fontId="114" fillId="22" borderId="179"/>
    <xf numFmtId="0" fontId="123" fillId="17" borderId="181"/>
    <xf numFmtId="0" fontId="115" fillId="22" borderId="178"/>
    <xf numFmtId="0" fontId="113" fillId="16" borderId="178"/>
    <xf numFmtId="0" fontId="115" fillId="22" borderId="178"/>
    <xf numFmtId="0" fontId="115" fillId="22" borderId="178"/>
    <xf numFmtId="0" fontId="123" fillId="17" borderId="181"/>
    <xf numFmtId="0" fontId="115" fillId="22" borderId="178"/>
    <xf numFmtId="0" fontId="115" fillId="22"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9" fillId="0" borderId="180"/>
    <xf numFmtId="0" fontId="114" fillId="22" borderId="179"/>
    <xf numFmtId="0" fontId="114" fillId="22" borderId="179"/>
    <xf numFmtId="0" fontId="119" fillId="0" borderId="180"/>
    <xf numFmtId="0" fontId="123" fillId="17" borderId="181"/>
    <xf numFmtId="0" fontId="119" fillId="0" borderId="180"/>
    <xf numFmtId="0" fontId="115" fillId="22" borderId="178"/>
    <xf numFmtId="0" fontId="119" fillId="0" borderId="180"/>
    <xf numFmtId="0" fontId="113" fillId="16" borderId="178"/>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23" fillId="17" borderId="181"/>
    <xf numFmtId="0" fontId="114" fillId="22" borderId="179"/>
    <xf numFmtId="0" fontId="113" fillId="16" borderId="178"/>
    <xf numFmtId="0" fontId="119" fillId="0" borderId="180"/>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9" fillId="0" borderId="180"/>
    <xf numFmtId="0" fontId="114" fillId="22" borderId="179"/>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5" fillId="22" borderId="178"/>
    <xf numFmtId="0" fontId="115" fillId="22" borderId="178"/>
    <xf numFmtId="0" fontId="114" fillId="22" borderId="179"/>
    <xf numFmtId="0" fontId="113" fillId="16" borderId="178"/>
    <xf numFmtId="0" fontId="123" fillId="17" borderId="181"/>
    <xf numFmtId="0" fontId="119" fillId="0" borderId="180"/>
    <xf numFmtId="0" fontId="114" fillId="22" borderId="179"/>
    <xf numFmtId="0" fontId="123" fillId="17" borderId="181"/>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5" fillId="22" borderId="178"/>
    <xf numFmtId="0" fontId="114" fillId="22" borderId="179"/>
    <xf numFmtId="0" fontId="113" fillId="16" borderId="178"/>
    <xf numFmtId="0" fontId="119" fillId="0" borderId="180"/>
    <xf numFmtId="0" fontId="123" fillId="17" borderId="181"/>
    <xf numFmtId="0" fontId="123" fillId="17" borderId="181"/>
    <xf numFmtId="0" fontId="115" fillId="22" borderId="178"/>
    <xf numFmtId="0" fontId="113" fillId="16" borderId="178"/>
    <xf numFmtId="0" fontId="119" fillId="0" borderId="180"/>
    <xf numFmtId="0" fontId="115" fillId="22" borderId="178"/>
    <xf numFmtId="0" fontId="115" fillId="22" borderId="178"/>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3" fillId="16" borderId="178"/>
    <xf numFmtId="0" fontId="123" fillId="17" borderId="181"/>
    <xf numFmtId="0" fontId="115" fillId="22" borderId="178"/>
    <xf numFmtId="0" fontId="119" fillId="0" borderId="180"/>
    <xf numFmtId="0" fontId="113" fillId="16" borderId="178"/>
    <xf numFmtId="0" fontId="119" fillId="0" borderId="180"/>
    <xf numFmtId="0" fontId="119" fillId="0" borderId="180"/>
    <xf numFmtId="0" fontId="114" fillId="22" borderId="179"/>
    <xf numFmtId="0" fontId="119" fillId="0" borderId="180"/>
    <xf numFmtId="0" fontId="115" fillId="22" borderId="178"/>
    <xf numFmtId="0" fontId="113" fillId="16" borderId="178"/>
    <xf numFmtId="0" fontId="123" fillId="17" borderId="181"/>
    <xf numFmtId="0" fontId="115" fillId="22" borderId="178"/>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14" fillId="22" borderId="179"/>
    <xf numFmtId="0" fontId="123" fillId="17" borderId="181"/>
    <xf numFmtId="0" fontId="119" fillId="0" borderId="180"/>
    <xf numFmtId="0" fontId="114" fillId="22" borderId="179"/>
    <xf numFmtId="0" fontId="115" fillId="22" borderId="178"/>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19" fillId="0" borderId="180"/>
    <xf numFmtId="0" fontId="113" fillId="16" borderId="178"/>
    <xf numFmtId="0" fontId="119" fillId="0" borderId="180"/>
    <xf numFmtId="0" fontId="123" fillId="17" borderId="181"/>
    <xf numFmtId="0" fontId="115" fillId="22" borderId="178"/>
    <xf numFmtId="0" fontId="119" fillId="0" borderId="180"/>
    <xf numFmtId="0" fontId="114" fillId="22" borderId="179"/>
    <xf numFmtId="0" fontId="115" fillId="22" borderId="178"/>
    <xf numFmtId="0" fontId="123" fillId="17" borderId="181"/>
    <xf numFmtId="0" fontId="119" fillId="0" borderId="180"/>
    <xf numFmtId="0" fontId="114" fillId="22" borderId="179"/>
    <xf numFmtId="0" fontId="119" fillId="0" borderId="180"/>
    <xf numFmtId="0" fontId="113" fillId="16" borderId="178"/>
    <xf numFmtId="0" fontId="123" fillId="17" borderId="181"/>
    <xf numFmtId="0" fontId="115" fillId="22" borderId="178"/>
    <xf numFmtId="0" fontId="113" fillId="16" borderId="178"/>
    <xf numFmtId="0" fontId="114" fillId="22" borderId="179"/>
    <xf numFmtId="0" fontId="113" fillId="16" borderId="178"/>
    <xf numFmtId="0" fontId="119" fillId="0" borderId="180"/>
    <xf numFmtId="0" fontId="113" fillId="16" borderId="178"/>
    <xf numFmtId="0" fontId="123" fillId="17" borderId="181"/>
    <xf numFmtId="0" fontId="114" fillId="22" borderId="179"/>
    <xf numFmtId="0" fontId="113" fillId="16" borderId="178"/>
    <xf numFmtId="0" fontId="114" fillId="22" borderId="179"/>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5" fillId="22" borderId="178"/>
    <xf numFmtId="0" fontId="123" fillId="17" borderId="181"/>
    <xf numFmtId="0" fontId="119" fillId="0" borderId="180"/>
    <xf numFmtId="0" fontId="123" fillId="17" borderId="181"/>
    <xf numFmtId="0" fontId="123" fillId="17" borderId="181"/>
    <xf numFmtId="0" fontId="119" fillId="0" borderId="180"/>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5" fillId="22" borderId="178"/>
    <xf numFmtId="0" fontId="114" fillId="22" borderId="179"/>
    <xf numFmtId="0" fontId="123" fillId="17" borderId="181"/>
    <xf numFmtId="0" fontId="119" fillId="0" borderId="180"/>
    <xf numFmtId="0" fontId="114" fillId="22" borderId="179"/>
    <xf numFmtId="0" fontId="115" fillId="22" borderId="178"/>
    <xf numFmtId="0" fontId="113" fillId="16" borderId="178"/>
    <xf numFmtId="0" fontId="119" fillId="0" borderId="180"/>
    <xf numFmtId="0" fontId="114" fillId="22" borderId="179"/>
    <xf numFmtId="0" fontId="113" fillId="16" borderId="178"/>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3" fillId="16" borderId="178"/>
    <xf numFmtId="0" fontId="119" fillId="0" borderId="180"/>
    <xf numFmtId="0" fontId="123" fillId="17" borderId="181"/>
    <xf numFmtId="0" fontId="114" fillId="22" borderId="179"/>
    <xf numFmtId="0" fontId="113" fillId="16" borderId="178"/>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15" fillId="22" borderId="178"/>
    <xf numFmtId="0" fontId="113" fillId="16" borderId="178"/>
    <xf numFmtId="0" fontId="114" fillId="22" borderId="179"/>
    <xf numFmtId="0" fontId="113" fillId="16" borderId="178"/>
    <xf numFmtId="0" fontId="115" fillId="22" borderId="178"/>
    <xf numFmtId="0" fontId="113" fillId="16" borderId="178"/>
    <xf numFmtId="0" fontId="119" fillId="0" borderId="180"/>
    <xf numFmtId="0" fontId="123" fillId="17" borderId="181"/>
    <xf numFmtId="0" fontId="119" fillId="0" borderId="180"/>
    <xf numFmtId="0" fontId="114" fillId="22" borderId="179"/>
    <xf numFmtId="0" fontId="113" fillId="16" borderId="178"/>
    <xf numFmtId="0" fontId="113" fillId="16" borderId="178"/>
    <xf numFmtId="0" fontId="123" fillId="17" borderId="181"/>
    <xf numFmtId="0" fontId="119" fillId="0" borderId="180"/>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113" fillId="16" borderId="178"/>
    <xf numFmtId="0" fontId="119" fillId="0" borderId="180"/>
    <xf numFmtId="0" fontId="119" fillId="0" borderId="180"/>
    <xf numFmtId="0" fontId="119" fillId="0" borderId="180"/>
    <xf numFmtId="0" fontId="115" fillId="22" borderId="178"/>
    <xf numFmtId="0" fontId="119" fillId="0" borderId="180"/>
    <xf numFmtId="0" fontId="123" fillId="17" borderId="181"/>
    <xf numFmtId="0" fontId="115" fillId="22" borderId="178"/>
    <xf numFmtId="0" fontId="113" fillId="16" borderId="178"/>
    <xf numFmtId="0" fontId="115" fillId="22" borderId="178"/>
    <xf numFmtId="0" fontId="119" fillId="0" borderId="180"/>
    <xf numFmtId="0" fontId="114" fillId="22" borderId="179"/>
    <xf numFmtId="0" fontId="114" fillId="22" borderId="179"/>
    <xf numFmtId="0" fontId="123" fillId="17" borderId="181"/>
    <xf numFmtId="0" fontId="114" fillId="22" borderId="179"/>
    <xf numFmtId="0" fontId="113" fillId="16" borderId="178"/>
    <xf numFmtId="0" fontId="119" fillId="0" borderId="180"/>
    <xf numFmtId="0" fontId="115" fillId="22" borderId="178"/>
    <xf numFmtId="0" fontId="113" fillId="16" borderId="178"/>
    <xf numFmtId="0" fontId="114" fillId="22" borderId="179"/>
    <xf numFmtId="0" fontId="115" fillId="22" borderId="178"/>
    <xf numFmtId="0" fontId="113" fillId="16" borderId="178"/>
    <xf numFmtId="0" fontId="114" fillId="22" borderId="179"/>
    <xf numFmtId="0" fontId="123" fillId="17" borderId="181"/>
    <xf numFmtId="0" fontId="119" fillId="0" borderId="180"/>
    <xf numFmtId="0" fontId="119" fillId="0" borderId="180"/>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23" fillId="17" borderId="181"/>
    <xf numFmtId="0" fontId="115" fillId="22" borderId="178"/>
    <xf numFmtId="0" fontId="113" fillId="16" borderId="178"/>
    <xf numFmtId="0" fontId="114" fillId="22" borderId="179"/>
    <xf numFmtId="0" fontId="113" fillId="16" borderId="178"/>
    <xf numFmtId="0" fontId="114" fillId="22" borderId="179"/>
    <xf numFmtId="0" fontId="119" fillId="0" borderId="180"/>
    <xf numFmtId="0" fontId="114" fillId="22" borderId="179"/>
    <xf numFmtId="0" fontId="115" fillId="22" borderId="178"/>
    <xf numFmtId="0" fontId="119" fillId="0" borderId="180"/>
    <xf numFmtId="0" fontId="114" fillId="22" borderId="179"/>
    <xf numFmtId="0" fontId="123" fillId="17" borderId="181"/>
    <xf numFmtId="0" fontId="113" fillId="16" borderId="178"/>
    <xf numFmtId="0" fontId="119" fillId="0" borderId="180"/>
    <xf numFmtId="0" fontId="114" fillId="22" borderId="179"/>
    <xf numFmtId="0" fontId="123" fillId="17" borderId="181"/>
    <xf numFmtId="0" fontId="113" fillId="16" borderId="178"/>
    <xf numFmtId="0" fontId="119" fillId="0" borderId="180"/>
    <xf numFmtId="0" fontId="115" fillId="22" borderId="178"/>
    <xf numFmtId="0" fontId="113" fillId="16" borderId="178"/>
    <xf numFmtId="0" fontId="114" fillId="22" borderId="179"/>
    <xf numFmtId="0" fontId="123" fillId="17" borderId="181"/>
    <xf numFmtId="0" fontId="123" fillId="17" borderId="181"/>
    <xf numFmtId="0" fontId="114" fillId="22" borderId="179"/>
    <xf numFmtId="0" fontId="115" fillId="22" borderId="178"/>
    <xf numFmtId="0" fontId="119" fillId="0" borderId="180"/>
    <xf numFmtId="0" fontId="123" fillId="17" borderId="181"/>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9" fillId="0" borderId="180"/>
    <xf numFmtId="0" fontId="114" fillId="22" borderId="179"/>
    <xf numFmtId="0" fontId="114" fillId="22" borderId="179"/>
    <xf numFmtId="0" fontId="113" fillId="16" borderId="178"/>
    <xf numFmtId="0" fontId="119" fillId="0" borderId="180"/>
    <xf numFmtId="0" fontId="119" fillId="0" borderId="180"/>
    <xf numFmtId="0" fontId="115" fillId="22" borderId="178"/>
    <xf numFmtId="0" fontId="113" fillId="16" borderId="178"/>
    <xf numFmtId="0" fontId="119" fillId="0" borderId="180"/>
    <xf numFmtId="0" fontId="113" fillId="16" borderId="178"/>
    <xf numFmtId="0" fontId="114" fillId="22" borderId="179"/>
    <xf numFmtId="0" fontId="113" fillId="16" borderId="178"/>
    <xf numFmtId="0" fontId="123" fillId="17" borderId="181"/>
    <xf numFmtId="0" fontId="119" fillId="0" borderId="180"/>
    <xf numFmtId="0" fontId="123" fillId="17" borderId="181"/>
    <xf numFmtId="0" fontId="115" fillId="22" borderId="178"/>
    <xf numFmtId="0" fontId="119" fillId="0" borderId="180"/>
    <xf numFmtId="0" fontId="123" fillId="17" borderId="181"/>
    <xf numFmtId="0" fontId="123" fillId="17" borderId="181"/>
    <xf numFmtId="0" fontId="123" fillId="17" borderId="181"/>
    <xf numFmtId="0" fontId="113" fillId="16" borderId="178"/>
    <xf numFmtId="0" fontId="114" fillId="22" borderId="179"/>
    <xf numFmtId="0" fontId="113" fillId="16" borderId="178"/>
    <xf numFmtId="0" fontId="114" fillId="22" borderId="179"/>
    <xf numFmtId="0" fontId="114" fillId="22" borderId="179"/>
    <xf numFmtId="0" fontId="114" fillId="22" borderId="179"/>
    <xf numFmtId="0" fontId="119" fillId="0" borderId="180"/>
    <xf numFmtId="0" fontId="114" fillId="22" borderId="179"/>
    <xf numFmtId="0" fontId="115" fillId="22" borderId="178"/>
    <xf numFmtId="0" fontId="115" fillId="22" borderId="178"/>
    <xf numFmtId="0" fontId="114" fillId="22" borderId="179"/>
    <xf numFmtId="0" fontId="115" fillId="22" borderId="178"/>
    <xf numFmtId="0" fontId="115" fillId="22" borderId="178"/>
    <xf numFmtId="0" fontId="115" fillId="22" borderId="178"/>
    <xf numFmtId="0" fontId="123" fillId="17" borderId="181"/>
    <xf numFmtId="0" fontId="123" fillId="17" borderId="181"/>
    <xf numFmtId="0" fontId="113" fillId="16" borderId="178"/>
    <xf numFmtId="0" fontId="114" fillId="22" borderId="179"/>
    <xf numFmtId="0" fontId="113" fillId="16" borderId="178"/>
    <xf numFmtId="0" fontId="115" fillId="22" borderId="178"/>
    <xf numFmtId="0" fontId="119" fillId="0" borderId="180"/>
    <xf numFmtId="0" fontId="115" fillId="22" borderId="178"/>
    <xf numFmtId="0" fontId="113" fillId="16" borderId="178"/>
    <xf numFmtId="0" fontId="114" fillId="22" borderId="179"/>
    <xf numFmtId="0" fontId="114" fillId="22" borderId="179"/>
    <xf numFmtId="0" fontId="113" fillId="16" borderId="178"/>
    <xf numFmtId="0" fontId="114" fillId="22" borderId="179"/>
    <xf numFmtId="0" fontId="113" fillId="16" borderId="178"/>
    <xf numFmtId="0" fontId="114" fillId="22" borderId="179"/>
    <xf numFmtId="0" fontId="119" fillId="0" borderId="180"/>
    <xf numFmtId="0" fontId="114" fillId="22" borderId="179"/>
    <xf numFmtId="0" fontId="114" fillId="22" borderId="179"/>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3" fillId="16" borderId="178"/>
    <xf numFmtId="0" fontId="123" fillId="17" borderId="181"/>
    <xf numFmtId="0" fontId="114" fillId="22" borderId="179"/>
    <xf numFmtId="0" fontId="114" fillId="22" borderId="179"/>
    <xf numFmtId="0" fontId="113" fillId="16" borderId="178"/>
    <xf numFmtId="0" fontId="115" fillId="22" borderId="178"/>
    <xf numFmtId="0" fontId="123" fillId="17" borderId="181"/>
    <xf numFmtId="0" fontId="114" fillId="22" borderId="179"/>
    <xf numFmtId="0" fontId="123" fillId="17" borderId="181"/>
    <xf numFmtId="0" fontId="123" fillId="17" borderId="181"/>
    <xf numFmtId="0" fontId="115" fillId="22" borderId="178"/>
    <xf numFmtId="0" fontId="114" fillId="22" borderId="179"/>
    <xf numFmtId="0" fontId="123" fillId="17" borderId="181"/>
    <xf numFmtId="0" fontId="123" fillId="17" borderId="181"/>
    <xf numFmtId="0" fontId="123" fillId="17" borderId="181"/>
    <xf numFmtId="0" fontId="114" fillId="22" borderId="179"/>
    <xf numFmtId="0" fontId="123" fillId="17" borderId="181"/>
    <xf numFmtId="0" fontId="119" fillId="0" borderId="180"/>
    <xf numFmtId="0" fontId="115" fillId="22" borderId="178"/>
    <xf numFmtId="0" fontId="123" fillId="17" borderId="181"/>
    <xf numFmtId="0" fontId="123" fillId="17" borderId="181"/>
    <xf numFmtId="0" fontId="123" fillId="17" borderId="181"/>
    <xf numFmtId="0" fontId="115" fillId="22" borderId="178"/>
    <xf numFmtId="0" fontId="115" fillId="22" borderId="178"/>
    <xf numFmtId="0" fontId="114" fillId="22" borderId="179"/>
    <xf numFmtId="0" fontId="114" fillId="22" borderId="179"/>
    <xf numFmtId="0" fontId="115" fillId="22" borderId="178"/>
    <xf numFmtId="0" fontId="114" fillId="22" borderId="179"/>
    <xf numFmtId="0" fontId="119" fillId="0" borderId="180"/>
    <xf numFmtId="0" fontId="123" fillId="17" borderId="181"/>
    <xf numFmtId="0" fontId="115" fillId="22" borderId="178"/>
    <xf numFmtId="0" fontId="119" fillId="0" borderId="180"/>
    <xf numFmtId="0" fontId="123" fillId="17" borderId="181"/>
    <xf numFmtId="0" fontId="123" fillId="17" borderId="181"/>
    <xf numFmtId="0" fontId="123" fillId="17" borderId="181"/>
    <xf numFmtId="0" fontId="113" fillId="16" borderId="178"/>
    <xf numFmtId="0" fontId="114" fillId="22" borderId="179"/>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5" fillId="22" borderId="178"/>
    <xf numFmtId="0" fontId="115" fillId="22" borderId="178"/>
    <xf numFmtId="0" fontId="114" fillId="22" borderId="179"/>
    <xf numFmtId="0" fontId="115" fillId="22" borderId="178"/>
    <xf numFmtId="0" fontId="119" fillId="0" borderId="180"/>
    <xf numFmtId="0" fontId="115" fillId="22" borderId="178"/>
    <xf numFmtId="0" fontId="113" fillId="16" borderId="178"/>
    <xf numFmtId="0" fontId="114" fillId="22" borderId="179"/>
    <xf numFmtId="0" fontId="113" fillId="16" borderId="178"/>
    <xf numFmtId="0" fontId="119" fillId="0" borderId="180"/>
    <xf numFmtId="0" fontId="113" fillId="16" borderId="178"/>
    <xf numFmtId="0" fontId="123" fillId="17" borderId="181"/>
    <xf numFmtId="0" fontId="123" fillId="17" borderId="181"/>
    <xf numFmtId="0" fontId="115" fillId="22" borderId="178"/>
    <xf numFmtId="0" fontId="113" fillId="16" borderId="178"/>
    <xf numFmtId="0" fontId="115" fillId="22" borderId="178"/>
    <xf numFmtId="0" fontId="114" fillId="22" borderId="179"/>
    <xf numFmtId="0" fontId="113" fillId="16" borderId="178"/>
    <xf numFmtId="0" fontId="114" fillId="22" borderId="179"/>
    <xf numFmtId="0" fontId="113" fillId="16" borderId="178"/>
    <xf numFmtId="0" fontId="115" fillId="22" borderId="178"/>
    <xf numFmtId="0" fontId="119" fillId="0" borderId="180"/>
    <xf numFmtId="0" fontId="119" fillId="0" borderId="180"/>
    <xf numFmtId="0" fontId="115" fillId="22" borderId="178"/>
    <xf numFmtId="0" fontId="123" fillId="17" borderId="181"/>
    <xf numFmtId="0" fontId="113" fillId="16" borderId="178"/>
    <xf numFmtId="0" fontId="119" fillId="0" borderId="180"/>
    <xf numFmtId="0" fontId="114" fillId="22" borderId="179"/>
    <xf numFmtId="0" fontId="113" fillId="16" borderId="178"/>
    <xf numFmtId="0" fontId="113" fillId="16" borderId="178"/>
    <xf numFmtId="0" fontId="113" fillId="16" borderId="178"/>
    <xf numFmtId="0" fontId="113" fillId="16" borderId="178"/>
    <xf numFmtId="0" fontId="113" fillId="16" borderId="178"/>
    <xf numFmtId="0" fontId="119" fillId="0" borderId="180"/>
    <xf numFmtId="0" fontId="123" fillId="17" borderId="181"/>
    <xf numFmtId="0" fontId="123" fillId="17" borderId="181"/>
    <xf numFmtId="0" fontId="114" fillId="22" borderId="179"/>
    <xf numFmtId="0" fontId="119" fillId="0" borderId="180"/>
    <xf numFmtId="0" fontId="119" fillId="0" borderId="180"/>
    <xf numFmtId="0" fontId="115" fillId="22" borderId="178"/>
    <xf numFmtId="0" fontId="123" fillId="17" borderId="181"/>
    <xf numFmtId="0" fontId="123" fillId="17" borderId="181"/>
    <xf numFmtId="0" fontId="119" fillId="0" borderId="180"/>
    <xf numFmtId="0" fontId="119" fillId="0" borderId="180"/>
    <xf numFmtId="0" fontId="114" fillId="22" borderId="179"/>
    <xf numFmtId="0" fontId="115" fillId="22" borderId="178"/>
    <xf numFmtId="0" fontId="123" fillId="17" borderId="181"/>
    <xf numFmtId="0" fontId="113" fillId="16" borderId="178"/>
    <xf numFmtId="0" fontId="114" fillId="22" borderId="179"/>
    <xf numFmtId="0" fontId="114" fillId="22" borderId="179"/>
    <xf numFmtId="0" fontId="114" fillId="22" borderId="179"/>
    <xf numFmtId="0" fontId="119" fillId="0" borderId="180"/>
    <xf numFmtId="0" fontId="114" fillId="22" borderId="179"/>
    <xf numFmtId="0" fontId="113" fillId="16" borderId="178"/>
    <xf numFmtId="0" fontId="115" fillId="22" borderId="178"/>
    <xf numFmtId="0" fontId="113" fillId="16" borderId="178"/>
    <xf numFmtId="0" fontId="115" fillId="22" borderId="178"/>
    <xf numFmtId="0" fontId="115" fillId="22" borderId="178"/>
    <xf numFmtId="0" fontId="119" fillId="0" borderId="180"/>
    <xf numFmtId="0" fontId="123" fillId="17" borderId="181"/>
    <xf numFmtId="0" fontId="119" fillId="0" borderId="180"/>
    <xf numFmtId="0" fontId="119" fillId="0" borderId="180"/>
    <xf numFmtId="0" fontId="114" fillId="22" borderId="179"/>
    <xf numFmtId="0" fontId="113" fillId="16" borderId="178"/>
    <xf numFmtId="0" fontId="113" fillId="16" borderId="178"/>
    <xf numFmtId="0" fontId="123" fillId="17" borderId="181"/>
    <xf numFmtId="0" fontId="123" fillId="17" borderId="181"/>
    <xf numFmtId="0" fontId="113" fillId="16" borderId="178"/>
    <xf numFmtId="0" fontId="115" fillId="22" borderId="178"/>
    <xf numFmtId="0" fontId="114" fillId="22" borderId="179"/>
    <xf numFmtId="0" fontId="114" fillId="22" borderId="179"/>
    <xf numFmtId="0" fontId="115" fillId="22" borderId="178"/>
    <xf numFmtId="0" fontId="123" fillId="17" borderId="181"/>
    <xf numFmtId="0" fontId="115" fillId="22" borderId="178"/>
    <xf numFmtId="0" fontId="119" fillId="0" borderId="180"/>
    <xf numFmtId="0" fontId="119" fillId="0" borderId="180"/>
    <xf numFmtId="0" fontId="115" fillId="22" borderId="178"/>
    <xf numFmtId="0" fontId="113" fillId="16" borderId="178"/>
    <xf numFmtId="0" fontId="119" fillId="0" borderId="180"/>
    <xf numFmtId="0" fontId="123" fillId="17" borderId="181"/>
    <xf numFmtId="0" fontId="123" fillId="17" borderId="181"/>
    <xf numFmtId="0" fontId="119" fillId="0" borderId="180"/>
    <xf numFmtId="0" fontId="123" fillId="17" borderId="181"/>
    <xf numFmtId="0" fontId="119" fillId="0" borderId="180"/>
    <xf numFmtId="0" fontId="123" fillId="17" borderId="181"/>
    <xf numFmtId="0" fontId="114" fillId="22" borderId="179"/>
    <xf numFmtId="0" fontId="113" fillId="16" borderId="178"/>
    <xf numFmtId="0" fontId="114" fillId="22" borderId="179"/>
    <xf numFmtId="0" fontId="113" fillId="16" borderId="178"/>
    <xf numFmtId="0" fontId="115" fillId="22" borderId="178"/>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5" fillId="22" borderId="178"/>
    <xf numFmtId="0" fontId="123" fillId="17" borderId="181"/>
    <xf numFmtId="0" fontId="123" fillId="17" borderId="181"/>
    <xf numFmtId="0" fontId="119" fillId="0" borderId="180"/>
    <xf numFmtId="0" fontId="113" fillId="16" borderId="178"/>
    <xf numFmtId="0" fontId="114" fillId="22" borderId="179"/>
    <xf numFmtId="0" fontId="123" fillId="17" borderId="181"/>
    <xf numFmtId="0" fontId="114" fillId="22" borderId="179"/>
    <xf numFmtId="0" fontId="115" fillId="22" borderId="178"/>
    <xf numFmtId="0" fontId="115" fillId="22" borderId="178"/>
    <xf numFmtId="0" fontId="119" fillId="0" borderId="180"/>
    <xf numFmtId="0" fontId="115" fillId="22" borderId="178"/>
    <xf numFmtId="0" fontId="115" fillId="22" borderId="178"/>
    <xf numFmtId="0" fontId="115" fillId="22" borderId="178"/>
    <xf numFmtId="0" fontId="114" fillId="22" borderId="179"/>
    <xf numFmtId="0" fontId="114" fillId="22" borderId="179"/>
    <xf numFmtId="0" fontId="115" fillId="22" borderId="178"/>
    <xf numFmtId="0" fontId="115" fillId="22" borderId="178"/>
    <xf numFmtId="0" fontId="114" fillId="22" borderId="179"/>
    <xf numFmtId="0" fontId="119" fillId="0" borderId="180"/>
    <xf numFmtId="0" fontId="113" fillId="16" borderId="178"/>
    <xf numFmtId="0" fontId="113" fillId="16" borderId="178"/>
    <xf numFmtId="0" fontId="119" fillId="0" borderId="180"/>
    <xf numFmtId="0" fontId="115" fillId="22" borderId="178"/>
    <xf numFmtId="0" fontId="119" fillId="0" borderId="180"/>
    <xf numFmtId="0" fontId="113" fillId="16" borderId="178"/>
    <xf numFmtId="0" fontId="119" fillId="0" borderId="180"/>
    <xf numFmtId="0" fontId="119" fillId="0" borderId="180"/>
    <xf numFmtId="0" fontId="114" fillId="22" borderId="179"/>
    <xf numFmtId="0" fontId="123" fillId="17" borderId="181"/>
    <xf numFmtId="0" fontId="113" fillId="16" borderId="178"/>
    <xf numFmtId="0" fontId="113" fillId="16" borderId="178"/>
    <xf numFmtId="0" fontId="119" fillId="0" borderId="180"/>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3" fillId="16" borderId="178"/>
    <xf numFmtId="0" fontId="114" fillId="22" borderId="179"/>
    <xf numFmtId="0" fontId="119" fillId="0" borderId="180"/>
    <xf numFmtId="0" fontId="113" fillId="16" borderId="178"/>
    <xf numFmtId="0" fontId="113" fillId="16" borderId="178"/>
    <xf numFmtId="0" fontId="119" fillId="0" borderId="180"/>
    <xf numFmtId="0" fontId="115" fillId="22" borderId="178"/>
    <xf numFmtId="0" fontId="115" fillId="22" borderId="178"/>
    <xf numFmtId="0" fontId="115" fillId="22" borderId="178"/>
    <xf numFmtId="0" fontId="115" fillId="22" borderId="178"/>
    <xf numFmtId="0" fontId="113" fillId="16" borderId="178"/>
    <xf numFmtId="0" fontId="119" fillId="0" borderId="180"/>
    <xf numFmtId="0" fontId="123" fillId="17" borderId="181"/>
    <xf numFmtId="0" fontId="123" fillId="17" borderId="181"/>
    <xf numFmtId="0" fontId="123" fillId="17" borderId="181"/>
    <xf numFmtId="0" fontId="113" fillId="16" borderId="178"/>
    <xf numFmtId="0" fontId="113" fillId="16" borderId="178"/>
    <xf numFmtId="0" fontId="119" fillId="0" borderId="180"/>
    <xf numFmtId="0" fontId="115" fillId="22" borderId="178"/>
    <xf numFmtId="0" fontId="113" fillId="16" borderId="178"/>
    <xf numFmtId="0" fontId="114" fillId="22" borderId="179"/>
    <xf numFmtId="0" fontId="115" fillId="22" borderId="178"/>
    <xf numFmtId="0" fontId="113" fillId="16" borderId="178"/>
    <xf numFmtId="0" fontId="115" fillId="22" borderId="178"/>
    <xf numFmtId="0" fontId="114" fillId="22" borderId="179"/>
    <xf numFmtId="0" fontId="114" fillId="22" borderId="179"/>
    <xf numFmtId="0" fontId="115" fillId="22" borderId="178"/>
    <xf numFmtId="0" fontId="119" fillId="0" borderId="180"/>
    <xf numFmtId="0" fontId="115" fillId="22" borderId="178"/>
    <xf numFmtId="0" fontId="115" fillId="22" borderId="178"/>
    <xf numFmtId="0" fontId="123" fillId="17" borderId="181"/>
    <xf numFmtId="0" fontId="123" fillId="17" borderId="181"/>
    <xf numFmtId="0" fontId="113" fillId="16" borderId="178"/>
    <xf numFmtId="0" fontId="113" fillId="16" borderId="178"/>
    <xf numFmtId="0" fontId="123" fillId="17" borderId="181"/>
    <xf numFmtId="0" fontId="113" fillId="16" borderId="178"/>
    <xf numFmtId="0" fontId="113" fillId="16" borderId="178"/>
    <xf numFmtId="0" fontId="123" fillId="17" borderId="181"/>
    <xf numFmtId="0" fontId="114" fillId="22" borderId="179"/>
    <xf numFmtId="0" fontId="123" fillId="17" borderId="181"/>
    <xf numFmtId="0" fontId="113" fillId="16" borderId="178"/>
    <xf numFmtId="0" fontId="115" fillId="22" borderId="178"/>
    <xf numFmtId="0" fontId="113" fillId="16" borderId="178"/>
    <xf numFmtId="0" fontId="115" fillId="22" borderId="178"/>
    <xf numFmtId="0" fontId="123" fillId="17" borderId="181"/>
    <xf numFmtId="0" fontId="123" fillId="17" borderId="181"/>
    <xf numFmtId="0" fontId="113" fillId="16" borderId="178"/>
    <xf numFmtId="0" fontId="113" fillId="16" borderId="178"/>
    <xf numFmtId="0" fontId="123" fillId="17" borderId="181"/>
    <xf numFmtId="0" fontId="123" fillId="17" borderId="181"/>
    <xf numFmtId="0" fontId="123" fillId="17" borderId="181"/>
    <xf numFmtId="0" fontId="113" fillId="16" borderId="178"/>
    <xf numFmtId="0" fontId="114" fillId="22" borderId="179"/>
    <xf numFmtId="0" fontId="113" fillId="16" borderId="178"/>
    <xf numFmtId="0" fontId="114" fillId="22" borderId="179"/>
    <xf numFmtId="0" fontId="119" fillId="0" borderId="180"/>
    <xf numFmtId="0" fontId="115" fillId="22" borderId="178"/>
    <xf numFmtId="0" fontId="123" fillId="17" borderId="181"/>
    <xf numFmtId="0" fontId="119" fillId="0" borderId="180"/>
    <xf numFmtId="0" fontId="115" fillId="22" borderId="178"/>
    <xf numFmtId="0" fontId="114" fillId="22" borderId="179"/>
    <xf numFmtId="0" fontId="119" fillId="0" borderId="180"/>
    <xf numFmtId="0" fontId="123" fillId="17" borderId="181"/>
    <xf numFmtId="0" fontId="123" fillId="17" borderId="181"/>
    <xf numFmtId="0" fontId="115" fillId="22" borderId="178"/>
    <xf numFmtId="0" fontId="115" fillId="22" borderId="178"/>
    <xf numFmtId="0" fontId="114" fillId="22" borderId="179"/>
    <xf numFmtId="0" fontId="115" fillId="22" borderId="178"/>
    <xf numFmtId="0" fontId="113" fillId="16" borderId="178"/>
    <xf numFmtId="0" fontId="114" fillId="22" borderId="179"/>
    <xf numFmtId="0" fontId="119" fillId="0" borderId="180"/>
    <xf numFmtId="0" fontId="114" fillId="22" borderId="179"/>
    <xf numFmtId="0" fontId="123" fillId="17" borderId="181"/>
    <xf numFmtId="0" fontId="114" fillId="22" borderId="179"/>
    <xf numFmtId="0" fontId="123" fillId="17" borderId="181"/>
    <xf numFmtId="0" fontId="115" fillId="22" borderId="178"/>
    <xf numFmtId="0" fontId="123" fillId="17" borderId="181"/>
    <xf numFmtId="0" fontId="119" fillId="0" borderId="180"/>
    <xf numFmtId="0" fontId="119" fillId="0" borderId="180"/>
    <xf numFmtId="0" fontId="115" fillId="22" borderId="178"/>
    <xf numFmtId="0" fontId="119" fillId="0" borderId="180"/>
    <xf numFmtId="0" fontId="114" fillId="22" borderId="179"/>
    <xf numFmtId="0" fontId="115" fillId="22" borderId="178"/>
    <xf numFmtId="0" fontId="114" fillId="22" borderId="179"/>
    <xf numFmtId="0" fontId="119" fillId="0" borderId="180"/>
    <xf numFmtId="0" fontId="113" fillId="16" borderId="178"/>
    <xf numFmtId="0" fontId="113" fillId="16" borderId="178"/>
    <xf numFmtId="0" fontId="114" fillId="22" borderId="179"/>
    <xf numFmtId="0" fontId="119" fillId="0" borderId="180"/>
    <xf numFmtId="0" fontId="115" fillId="22" borderId="178"/>
    <xf numFmtId="0" fontId="113" fillId="16" borderId="178"/>
    <xf numFmtId="0" fontId="114" fillId="22" borderId="179"/>
    <xf numFmtId="0" fontId="113" fillId="16" borderId="178"/>
    <xf numFmtId="0" fontId="119" fillId="0" borderId="180"/>
    <xf numFmtId="0" fontId="113" fillId="16" borderId="178"/>
    <xf numFmtId="0" fontId="114" fillId="22" borderId="179"/>
    <xf numFmtId="0" fontId="113" fillId="16" borderId="178"/>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3" fillId="16" borderId="178"/>
    <xf numFmtId="0" fontId="113" fillId="16" borderId="178"/>
    <xf numFmtId="0" fontId="119" fillId="0" borderId="180"/>
    <xf numFmtId="0" fontId="123" fillId="17" borderId="181"/>
    <xf numFmtId="0" fontId="123" fillId="17" borderId="181"/>
    <xf numFmtId="0" fontId="123" fillId="17" borderId="181"/>
    <xf numFmtId="0" fontId="113" fillId="16" borderId="178"/>
    <xf numFmtId="0" fontId="114" fillId="22" borderId="179"/>
    <xf numFmtId="0" fontId="113" fillId="16" borderId="178"/>
    <xf numFmtId="0" fontId="123" fillId="17" borderId="181"/>
    <xf numFmtId="0" fontId="115" fillId="22" borderId="178"/>
    <xf numFmtId="0" fontId="119" fillId="0" borderId="180"/>
    <xf numFmtId="0" fontId="113" fillId="16" borderId="178"/>
    <xf numFmtId="0" fontId="114" fillId="22" borderId="179"/>
    <xf numFmtId="0" fontId="119" fillId="0" borderId="180"/>
    <xf numFmtId="0" fontId="119" fillId="0" borderId="180"/>
    <xf numFmtId="0" fontId="123" fillId="17" borderId="181"/>
    <xf numFmtId="0" fontId="115" fillId="22" borderId="178"/>
    <xf numFmtId="0" fontId="113" fillId="16" borderId="178"/>
    <xf numFmtId="0" fontId="113" fillId="16" borderId="178"/>
    <xf numFmtId="0" fontId="123" fillId="17" borderId="181"/>
    <xf numFmtId="0" fontId="115" fillId="22" borderId="178"/>
    <xf numFmtId="0" fontId="113" fillId="16" borderId="178"/>
    <xf numFmtId="0" fontId="123" fillId="17" borderId="181"/>
    <xf numFmtId="0" fontId="119" fillId="0" borderId="180"/>
    <xf numFmtId="0" fontId="113" fillId="16" borderId="178"/>
    <xf numFmtId="0" fontId="114" fillId="22" borderId="179"/>
    <xf numFmtId="0" fontId="119" fillId="0" borderId="180"/>
    <xf numFmtId="0" fontId="115" fillId="22" borderId="178"/>
    <xf numFmtId="0" fontId="115" fillId="22" borderId="178"/>
    <xf numFmtId="0" fontId="115" fillId="22" borderId="178"/>
    <xf numFmtId="0" fontId="114" fillId="22" borderId="179"/>
    <xf numFmtId="0" fontId="123" fillId="17" borderId="181"/>
    <xf numFmtId="0" fontId="115" fillId="22" borderId="178"/>
    <xf numFmtId="0" fontId="119" fillId="0" borderId="180"/>
    <xf numFmtId="0" fontId="119" fillId="0" borderId="180"/>
    <xf numFmtId="0" fontId="115" fillId="22" borderId="178"/>
    <xf numFmtId="0" fontId="113" fillId="16" borderId="178"/>
    <xf numFmtId="0" fontId="113" fillId="16" borderId="178"/>
    <xf numFmtId="0" fontId="119" fillId="0" borderId="180"/>
    <xf numFmtId="0" fontId="113" fillId="16" borderId="178"/>
    <xf numFmtId="0" fontId="119" fillId="0" borderId="180"/>
    <xf numFmtId="0" fontId="123" fillId="17" borderId="181"/>
    <xf numFmtId="0" fontId="115" fillId="22" borderId="178"/>
    <xf numFmtId="0" fontId="114" fillId="22" borderId="179"/>
    <xf numFmtId="0" fontId="114" fillId="22" borderId="179"/>
    <xf numFmtId="0" fontId="119" fillId="0" borderId="180"/>
    <xf numFmtId="0" fontId="114" fillId="22" borderId="179"/>
    <xf numFmtId="0" fontId="115" fillId="22" borderId="178"/>
    <xf numFmtId="0" fontId="115" fillId="22" borderId="178"/>
    <xf numFmtId="0" fontId="115" fillId="22" borderId="178"/>
    <xf numFmtId="0" fontId="119" fillId="0" borderId="180"/>
    <xf numFmtId="0" fontId="123" fillId="17" borderId="181"/>
    <xf numFmtId="0" fontId="115" fillId="22" borderId="178"/>
    <xf numFmtId="0" fontId="123" fillId="17" borderId="181"/>
    <xf numFmtId="0" fontId="113" fillId="16" borderId="178"/>
    <xf numFmtId="0" fontId="119" fillId="0" borderId="180"/>
    <xf numFmtId="0" fontId="114" fillId="22" borderId="179"/>
    <xf numFmtId="0" fontId="114" fillId="22" borderId="179"/>
    <xf numFmtId="0" fontId="119" fillId="0" borderId="180"/>
    <xf numFmtId="0" fontId="119" fillId="0" borderId="180"/>
    <xf numFmtId="0" fontId="114" fillId="22" borderId="179"/>
    <xf numFmtId="0" fontId="114" fillId="22" borderId="179"/>
    <xf numFmtId="0" fontId="115" fillId="22" borderId="178"/>
    <xf numFmtId="0" fontId="119" fillId="0" borderId="180"/>
    <xf numFmtId="0" fontId="114" fillId="22" borderId="179"/>
    <xf numFmtId="0" fontId="119" fillId="0" borderId="180"/>
    <xf numFmtId="0" fontId="113" fillId="16" borderId="178"/>
    <xf numFmtId="0" fontId="113" fillId="16" borderId="178"/>
    <xf numFmtId="0" fontId="123" fillId="17" borderId="181"/>
    <xf numFmtId="0" fontId="123" fillId="17" borderId="181"/>
    <xf numFmtId="0" fontId="123" fillId="17" borderId="181"/>
    <xf numFmtId="0" fontId="123" fillId="17" borderId="181"/>
    <xf numFmtId="0" fontId="115" fillId="22" borderId="178"/>
    <xf numFmtId="0" fontId="115" fillId="22" borderId="178"/>
    <xf numFmtId="0" fontId="113" fillId="16" borderId="178"/>
    <xf numFmtId="0" fontId="114" fillId="22" borderId="179"/>
    <xf numFmtId="0" fontId="119" fillId="0" borderId="180"/>
    <xf numFmtId="0" fontId="119" fillId="0" borderId="180"/>
    <xf numFmtId="0" fontId="115" fillId="22" borderId="178"/>
    <xf numFmtId="0" fontId="119" fillId="0" borderId="180"/>
    <xf numFmtId="0" fontId="114" fillId="22" borderId="179"/>
    <xf numFmtId="0" fontId="114" fillId="22" borderId="179"/>
    <xf numFmtId="0" fontId="113" fillId="16" borderId="178"/>
    <xf numFmtId="0" fontId="113" fillId="16" borderId="178"/>
    <xf numFmtId="0" fontId="115" fillId="22" borderId="178"/>
    <xf numFmtId="0" fontId="113" fillId="16" borderId="178"/>
    <xf numFmtId="0" fontId="123" fillId="17" borderId="181"/>
    <xf numFmtId="0" fontId="114" fillId="22" borderId="179"/>
    <xf numFmtId="0" fontId="119" fillId="0" borderId="180"/>
    <xf numFmtId="0" fontId="123" fillId="17" borderId="181"/>
    <xf numFmtId="0" fontId="293" fillId="22" borderId="179"/>
    <xf numFmtId="0" fontId="115" fillId="22" borderId="178"/>
    <xf numFmtId="0" fontId="115" fillId="22" borderId="178"/>
    <xf numFmtId="0" fontId="114" fillId="22" borderId="179"/>
    <xf numFmtId="0" fontId="123" fillId="17" borderId="181"/>
    <xf numFmtId="0" fontId="114" fillId="22" borderId="179"/>
    <xf numFmtId="0" fontId="293" fillId="22" borderId="179"/>
    <xf numFmtId="0" fontId="115" fillId="22" borderId="178"/>
    <xf numFmtId="0" fontId="119" fillId="0" borderId="180"/>
    <xf numFmtId="0" fontId="123" fillId="17" borderId="181"/>
    <xf numFmtId="0" fontId="113" fillId="16" borderId="178"/>
    <xf numFmtId="0" fontId="123" fillId="17" borderId="181"/>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23" fillId="17" borderId="181"/>
    <xf numFmtId="0" fontId="123" fillId="17" borderId="181"/>
    <xf numFmtId="0" fontId="114" fillId="22" borderId="179"/>
    <xf numFmtId="0" fontId="113" fillId="16" borderId="178"/>
    <xf numFmtId="0" fontId="115" fillId="22" borderId="178"/>
    <xf numFmtId="0" fontId="115" fillId="22" borderId="178"/>
    <xf numFmtId="0" fontId="113" fillId="16" borderId="178"/>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23" fillId="17" borderId="181"/>
    <xf numFmtId="0" fontId="123" fillId="17" borderId="181"/>
    <xf numFmtId="0" fontId="113" fillId="16" borderId="178"/>
    <xf numFmtId="0" fontId="113" fillId="16" borderId="178"/>
    <xf numFmtId="0" fontId="119" fillId="0" borderId="180"/>
    <xf numFmtId="0" fontId="123" fillId="17" borderId="181"/>
    <xf numFmtId="0" fontId="113" fillId="16" borderId="178"/>
    <xf numFmtId="0" fontId="114" fillId="22" borderId="179"/>
    <xf numFmtId="0" fontId="113" fillId="16" borderId="178"/>
    <xf numFmtId="0" fontId="114" fillId="22" borderId="179"/>
    <xf numFmtId="0" fontId="119" fillId="0" borderId="180"/>
    <xf numFmtId="0" fontId="119" fillId="0" borderId="180"/>
    <xf numFmtId="0" fontId="114" fillId="22" borderId="179"/>
    <xf numFmtId="0" fontId="123" fillId="17" borderId="181"/>
    <xf numFmtId="0" fontId="119" fillId="0" borderId="180"/>
    <xf numFmtId="0" fontId="119" fillId="0" borderId="180"/>
    <xf numFmtId="0" fontId="113" fillId="16" borderId="178"/>
    <xf numFmtId="0" fontId="123" fillId="17" borderId="181"/>
    <xf numFmtId="0" fontId="119" fillId="0" borderId="180"/>
    <xf numFmtId="0" fontId="123" fillId="17" borderId="181"/>
    <xf numFmtId="0" fontId="113" fillId="16" borderId="178"/>
    <xf numFmtId="0" fontId="114" fillId="22" borderId="179"/>
    <xf numFmtId="0" fontId="123" fillId="17" borderId="181"/>
    <xf numFmtId="0" fontId="113" fillId="16" borderId="178"/>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4" fillId="22" borderId="179"/>
    <xf numFmtId="0" fontId="114" fillId="22" borderId="179"/>
    <xf numFmtId="0" fontId="115" fillId="22" borderId="178"/>
    <xf numFmtId="0" fontId="119" fillId="0" borderId="180"/>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9" fillId="0" borderId="180"/>
    <xf numFmtId="0" fontId="115" fillId="22" borderId="178"/>
    <xf numFmtId="0" fontId="123" fillId="17" borderId="181"/>
    <xf numFmtId="0" fontId="123" fillId="17" borderId="181"/>
    <xf numFmtId="0" fontId="113" fillId="16" borderId="178"/>
    <xf numFmtId="0" fontId="115" fillId="22" borderId="178"/>
    <xf numFmtId="0" fontId="113" fillId="16" borderId="178"/>
    <xf numFmtId="0" fontId="115" fillId="22" borderId="178"/>
    <xf numFmtId="0" fontId="114" fillId="22" borderId="179"/>
    <xf numFmtId="0" fontId="123" fillId="17" borderId="181"/>
    <xf numFmtId="0" fontId="115" fillId="22" borderId="178"/>
    <xf numFmtId="0" fontId="123" fillId="17" borderId="181"/>
    <xf numFmtId="0" fontId="115" fillId="22" borderId="178"/>
    <xf numFmtId="0" fontId="119" fillId="0" borderId="180"/>
    <xf numFmtId="0" fontId="123" fillId="17" borderId="181"/>
    <xf numFmtId="0" fontId="115" fillId="22" borderId="178"/>
    <xf numFmtId="0" fontId="119" fillId="0" borderId="180"/>
    <xf numFmtId="0" fontId="114" fillId="22" borderId="179"/>
    <xf numFmtId="0" fontId="115" fillId="22" borderId="178"/>
    <xf numFmtId="0" fontId="123" fillId="17" borderId="181"/>
    <xf numFmtId="0" fontId="115" fillId="22" borderId="178"/>
    <xf numFmtId="0" fontId="119" fillId="0" borderId="180"/>
    <xf numFmtId="0" fontId="119" fillId="0" borderId="180"/>
    <xf numFmtId="0" fontId="123" fillId="17" borderId="181"/>
    <xf numFmtId="0" fontId="119" fillId="0" borderId="180"/>
    <xf numFmtId="0" fontId="123" fillId="17" borderId="181"/>
    <xf numFmtId="0" fontId="115" fillId="22" borderId="178"/>
    <xf numFmtId="0" fontId="113" fillId="16" borderId="178"/>
    <xf numFmtId="0" fontId="114" fillId="22" borderId="179"/>
    <xf numFmtId="0" fontId="114" fillId="22" borderId="179"/>
    <xf numFmtId="0" fontId="123" fillId="17" borderId="181"/>
    <xf numFmtId="0" fontId="115" fillId="22" borderId="178"/>
    <xf numFmtId="0" fontId="123" fillId="17" borderId="181"/>
    <xf numFmtId="0" fontId="114" fillId="22" borderId="179"/>
    <xf numFmtId="0" fontId="115" fillId="22" borderId="178"/>
    <xf numFmtId="0" fontId="119" fillId="0" borderId="180"/>
    <xf numFmtId="0" fontId="115" fillId="22" borderId="178"/>
    <xf numFmtId="0" fontId="115" fillId="22" borderId="178"/>
    <xf numFmtId="0" fontId="113" fillId="16" borderId="178"/>
    <xf numFmtId="0" fontId="113" fillId="16" borderId="178"/>
    <xf numFmtId="0" fontId="119" fillId="0" borderId="180"/>
    <xf numFmtId="0" fontId="119" fillId="0" borderId="180"/>
    <xf numFmtId="0" fontId="113" fillId="16" borderId="178"/>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3" fillId="16"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5" fillId="22" borderId="178"/>
    <xf numFmtId="0" fontId="113" fillId="16" borderId="178"/>
    <xf numFmtId="0" fontId="113" fillId="16" borderId="178"/>
    <xf numFmtId="0" fontId="113" fillId="16" borderId="178"/>
    <xf numFmtId="0" fontId="123" fillId="17" borderId="181"/>
    <xf numFmtId="0" fontId="113" fillId="16" borderId="178"/>
    <xf numFmtId="0" fontId="114" fillId="22" borderId="179"/>
    <xf numFmtId="0" fontId="114" fillId="22" borderId="179"/>
    <xf numFmtId="0" fontId="114" fillId="22" borderId="179"/>
    <xf numFmtId="0" fontId="113" fillId="16" borderId="178"/>
    <xf numFmtId="0" fontId="113" fillId="16" borderId="178"/>
    <xf numFmtId="0" fontId="115" fillId="22" borderId="178"/>
    <xf numFmtId="0" fontId="113" fillId="16" borderId="178"/>
    <xf numFmtId="0" fontId="123" fillId="17" borderId="181"/>
    <xf numFmtId="0" fontId="115" fillId="22" borderId="178"/>
    <xf numFmtId="0" fontId="113" fillId="16" borderId="178"/>
    <xf numFmtId="0" fontId="123" fillId="17" borderId="181"/>
    <xf numFmtId="0" fontId="123" fillId="17" borderId="181"/>
    <xf numFmtId="0" fontId="123" fillId="17" borderId="181"/>
    <xf numFmtId="0" fontId="113" fillId="16" borderId="178"/>
    <xf numFmtId="0" fontId="119" fillId="0" borderId="180"/>
    <xf numFmtId="0" fontId="113" fillId="16" borderId="178"/>
    <xf numFmtId="0" fontId="114" fillId="22" borderId="179"/>
    <xf numFmtId="0" fontId="115" fillId="22" borderId="178"/>
    <xf numFmtId="0" fontId="119" fillId="0" borderId="180"/>
    <xf numFmtId="0" fontId="114" fillId="22" borderId="179"/>
    <xf numFmtId="0" fontId="119" fillId="0" borderId="180"/>
    <xf numFmtId="0" fontId="123" fillId="17" borderId="181"/>
    <xf numFmtId="0" fontId="115" fillId="22" borderId="178"/>
    <xf numFmtId="0" fontId="113" fillId="16" borderId="178"/>
    <xf numFmtId="0" fontId="119" fillId="0" borderId="180"/>
    <xf numFmtId="0" fontId="123" fillId="17" borderId="181"/>
    <xf numFmtId="0" fontId="123" fillId="17" borderId="181"/>
    <xf numFmtId="0" fontId="119" fillId="0" borderId="180"/>
    <xf numFmtId="0" fontId="123" fillId="17" borderId="181"/>
    <xf numFmtId="0" fontId="115" fillId="22" borderId="178"/>
    <xf numFmtId="0" fontId="123" fillId="17" borderId="181"/>
    <xf numFmtId="0" fontId="113" fillId="16" borderId="178"/>
    <xf numFmtId="0" fontId="114" fillId="22" borderId="179"/>
    <xf numFmtId="0" fontId="114" fillId="22" borderId="179"/>
    <xf numFmtId="0" fontId="113" fillId="16" borderId="178"/>
    <xf numFmtId="0" fontId="119" fillId="0" borderId="180"/>
    <xf numFmtId="0" fontId="119" fillId="0" borderId="180"/>
    <xf numFmtId="0" fontId="123" fillId="17" borderId="181"/>
    <xf numFmtId="0" fontId="123" fillId="17" borderId="181"/>
    <xf numFmtId="0" fontId="115" fillId="22" borderId="178"/>
    <xf numFmtId="0" fontId="119" fillId="0" borderId="180"/>
    <xf numFmtId="0" fontId="119" fillId="0" borderId="180"/>
    <xf numFmtId="0" fontId="119" fillId="0" borderId="180"/>
    <xf numFmtId="0" fontId="123" fillId="17" borderId="181"/>
    <xf numFmtId="0" fontId="123" fillId="17" borderId="181"/>
    <xf numFmtId="0" fontId="119" fillId="0" borderId="180"/>
    <xf numFmtId="0" fontId="113" fillId="16" borderId="178"/>
    <xf numFmtId="0" fontId="123" fillId="17" borderId="181"/>
    <xf numFmtId="0" fontId="123" fillId="17" borderId="181"/>
    <xf numFmtId="0" fontId="115" fillId="22" borderId="178"/>
    <xf numFmtId="0" fontId="115" fillId="22" borderId="178"/>
    <xf numFmtId="0" fontId="123" fillId="17" borderId="181"/>
    <xf numFmtId="0" fontId="123" fillId="17" borderId="181"/>
    <xf numFmtId="0" fontId="115" fillId="22" borderId="178"/>
    <xf numFmtId="0" fontId="115" fillId="22" borderId="178"/>
    <xf numFmtId="0" fontId="119" fillId="0" borderId="180"/>
    <xf numFmtId="0" fontId="119" fillId="0" borderId="180"/>
    <xf numFmtId="0" fontId="123" fillId="17" borderId="181"/>
    <xf numFmtId="0" fontId="119" fillId="0" borderId="180"/>
    <xf numFmtId="0" fontId="113" fillId="16" borderId="178"/>
    <xf numFmtId="0" fontId="123" fillId="17" borderId="181"/>
    <xf numFmtId="0" fontId="123" fillId="17" borderId="181"/>
    <xf numFmtId="0" fontId="123" fillId="17" borderId="181"/>
    <xf numFmtId="0" fontId="119" fillId="0" borderId="180"/>
    <xf numFmtId="0" fontId="113" fillId="16" borderId="178"/>
    <xf numFmtId="0" fontId="113" fillId="16" borderId="178"/>
    <xf numFmtId="0" fontId="293" fillId="22" borderId="179"/>
    <xf numFmtId="0" fontId="114" fillId="22" borderId="179"/>
    <xf numFmtId="0" fontId="119" fillId="0" borderId="180"/>
    <xf numFmtId="0" fontId="119" fillId="0" borderId="180"/>
    <xf numFmtId="0" fontId="115" fillId="22" borderId="178"/>
    <xf numFmtId="0" fontId="123" fillId="17" borderId="181"/>
    <xf numFmtId="0" fontId="113" fillId="16" borderId="178"/>
    <xf numFmtId="0" fontId="119" fillId="0" borderId="180"/>
    <xf numFmtId="0" fontId="114" fillId="22" borderId="179"/>
    <xf numFmtId="0" fontId="115" fillId="22" borderId="178"/>
    <xf numFmtId="0" fontId="123" fillId="17" borderId="181"/>
    <xf numFmtId="0" fontId="114" fillId="22" borderId="179"/>
    <xf numFmtId="0" fontId="114" fillId="22" borderId="179"/>
    <xf numFmtId="0" fontId="114" fillId="22" borderId="179"/>
    <xf numFmtId="0" fontId="114" fillId="22" borderId="179"/>
    <xf numFmtId="0" fontId="119" fillId="0" borderId="180"/>
    <xf numFmtId="0" fontId="115" fillId="22" borderId="178"/>
    <xf numFmtId="0" fontId="113" fillId="16" borderId="178"/>
    <xf numFmtId="0" fontId="113" fillId="16" borderId="178"/>
    <xf numFmtId="0" fontId="113" fillId="16" borderId="178"/>
    <xf numFmtId="0" fontId="114" fillId="22" borderId="179"/>
    <xf numFmtId="0" fontId="119" fillId="0" borderId="180"/>
    <xf numFmtId="0" fontId="113" fillId="16" borderId="178"/>
    <xf numFmtId="0" fontId="123" fillId="17" borderId="181"/>
    <xf numFmtId="0" fontId="114" fillId="22" borderId="179"/>
    <xf numFmtId="0" fontId="119" fillId="0" borderId="180"/>
    <xf numFmtId="0" fontId="114" fillId="22" borderId="179"/>
    <xf numFmtId="0" fontId="115" fillId="22" borderId="178"/>
    <xf numFmtId="0" fontId="113" fillId="16" borderId="178"/>
    <xf numFmtId="0" fontId="113" fillId="16" borderId="178"/>
    <xf numFmtId="0" fontId="123" fillId="17" borderId="181"/>
    <xf numFmtId="0" fontId="113" fillId="16" borderId="178"/>
    <xf numFmtId="0" fontId="114" fillId="22" borderId="179"/>
    <xf numFmtId="0" fontId="114" fillId="22" borderId="179"/>
    <xf numFmtId="0" fontId="114" fillId="22" borderId="179"/>
    <xf numFmtId="0" fontId="115" fillId="22" borderId="178"/>
    <xf numFmtId="0" fontId="119" fillId="0" borderId="180"/>
    <xf numFmtId="0" fontId="113" fillId="16" borderId="178"/>
    <xf numFmtId="0" fontId="119" fillId="0" borderId="180"/>
    <xf numFmtId="0" fontId="119" fillId="0" borderId="180"/>
    <xf numFmtId="0" fontId="119" fillId="0" borderId="180"/>
    <xf numFmtId="0" fontId="113" fillId="16" borderId="178"/>
    <xf numFmtId="0" fontId="119" fillId="0" borderId="180"/>
    <xf numFmtId="0" fontId="123" fillId="17" borderId="181"/>
    <xf numFmtId="0" fontId="123" fillId="17" borderId="181"/>
    <xf numFmtId="0" fontId="119" fillId="0" borderId="180"/>
    <xf numFmtId="0" fontId="123" fillId="17" borderId="181"/>
    <xf numFmtId="0" fontId="114" fillId="22" borderId="179"/>
    <xf numFmtId="0" fontId="123" fillId="17" borderId="181"/>
    <xf numFmtId="0" fontId="123" fillId="17" borderId="181"/>
    <xf numFmtId="0" fontId="115" fillId="22" borderId="178"/>
    <xf numFmtId="0" fontId="115" fillId="22" borderId="178"/>
    <xf numFmtId="0" fontId="113" fillId="16" borderId="178"/>
    <xf numFmtId="0" fontId="115" fillId="22" borderId="178"/>
    <xf numFmtId="0" fontId="119" fillId="0" borderId="180"/>
    <xf numFmtId="0" fontId="119" fillId="0" borderId="180"/>
    <xf numFmtId="0" fontId="123" fillId="17" borderId="181"/>
    <xf numFmtId="0" fontId="119" fillId="0" borderId="180"/>
    <xf numFmtId="0" fontId="113" fillId="16" borderId="178"/>
    <xf numFmtId="0" fontId="119" fillId="0" borderId="180"/>
    <xf numFmtId="0" fontId="115" fillId="22" borderId="178"/>
    <xf numFmtId="0" fontId="119" fillId="0" borderId="180"/>
    <xf numFmtId="0" fontId="113" fillId="16" borderId="178"/>
    <xf numFmtId="0" fontId="113" fillId="16" borderId="178"/>
    <xf numFmtId="0" fontId="113" fillId="16" borderId="178"/>
    <xf numFmtId="0" fontId="114" fillId="22" borderId="179"/>
    <xf numFmtId="0" fontId="123" fillId="17" borderId="181"/>
    <xf numFmtId="0" fontId="114" fillId="22" borderId="179"/>
    <xf numFmtId="0" fontId="115" fillId="22" borderId="178"/>
    <xf numFmtId="0" fontId="114" fillId="22" borderId="179"/>
    <xf numFmtId="0" fontId="119" fillId="0" borderId="180"/>
    <xf numFmtId="0" fontId="115" fillId="22" borderId="178"/>
    <xf numFmtId="0" fontId="115" fillId="22" borderId="178"/>
    <xf numFmtId="0" fontId="115" fillId="22" borderId="178"/>
    <xf numFmtId="0" fontId="113" fillId="16" borderId="178"/>
    <xf numFmtId="0" fontId="113" fillId="16" borderId="178"/>
    <xf numFmtId="0" fontId="113" fillId="16" borderId="178"/>
    <xf numFmtId="0" fontId="114" fillId="22" borderId="179"/>
    <xf numFmtId="0" fontId="114" fillId="22" borderId="179"/>
    <xf numFmtId="0" fontId="119" fillId="0" borderId="180"/>
    <xf numFmtId="0" fontId="113" fillId="16" borderId="178"/>
    <xf numFmtId="0" fontId="113" fillId="16" borderId="178"/>
    <xf numFmtId="0" fontId="123" fillId="17" borderId="181"/>
    <xf numFmtId="0" fontId="119" fillId="0" borderId="180"/>
    <xf numFmtId="0" fontId="114" fillId="22" borderId="179"/>
    <xf numFmtId="0" fontId="114" fillId="22" borderId="179"/>
    <xf numFmtId="0" fontId="113" fillId="16" borderId="178"/>
    <xf numFmtId="0" fontId="119" fillId="0" borderId="180"/>
    <xf numFmtId="0" fontId="119" fillId="0" borderId="180"/>
    <xf numFmtId="0" fontId="114" fillId="22" borderId="179"/>
    <xf numFmtId="0" fontId="119" fillId="0" borderId="180"/>
    <xf numFmtId="0" fontId="123" fillId="17" borderId="181"/>
    <xf numFmtId="0" fontId="123" fillId="17" borderId="181"/>
    <xf numFmtId="0" fontId="119" fillId="0" borderId="180"/>
    <xf numFmtId="0" fontId="113" fillId="16" borderId="178"/>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5" fillId="22" borderId="178"/>
    <xf numFmtId="0" fontId="119" fillId="0" borderId="180"/>
    <xf numFmtId="0" fontId="123" fillId="17" borderId="181"/>
    <xf numFmtId="0" fontId="113" fillId="16" borderId="178"/>
    <xf numFmtId="0" fontId="113" fillId="16" borderId="178"/>
    <xf numFmtId="0" fontId="119" fillId="0" borderId="180"/>
    <xf numFmtId="0" fontId="115" fillId="22" borderId="178"/>
    <xf numFmtId="0" fontId="115" fillId="22" borderId="178"/>
    <xf numFmtId="0" fontId="114" fillId="22" borderId="179"/>
    <xf numFmtId="0" fontId="115" fillId="22" borderId="178"/>
    <xf numFmtId="0" fontId="123" fillId="17" borderId="181"/>
    <xf numFmtId="0" fontId="113" fillId="16" borderId="178"/>
    <xf numFmtId="0" fontId="119" fillId="0" borderId="180"/>
    <xf numFmtId="0" fontId="123" fillId="17" borderId="181"/>
    <xf numFmtId="0" fontId="115" fillId="22" borderId="178"/>
    <xf numFmtId="0" fontId="114" fillId="22" borderId="179"/>
    <xf numFmtId="0" fontId="113" fillId="16" borderId="178"/>
    <xf numFmtId="0" fontId="113" fillId="16" borderId="178"/>
    <xf numFmtId="0" fontId="113" fillId="16" borderId="178"/>
    <xf numFmtId="0" fontId="115" fillId="22" borderId="178"/>
    <xf numFmtId="0" fontId="113" fillId="16" borderId="178"/>
    <xf numFmtId="0" fontId="114" fillId="22" borderId="179"/>
    <xf numFmtId="0" fontId="115" fillId="22" borderId="178"/>
    <xf numFmtId="0" fontId="113" fillId="16" borderId="178"/>
    <xf numFmtId="0" fontId="114" fillId="22" borderId="179"/>
    <xf numFmtId="0" fontId="113" fillId="16" borderId="178"/>
    <xf numFmtId="0" fontId="114" fillId="22" borderId="179"/>
    <xf numFmtId="0" fontId="115" fillId="22" borderId="178"/>
    <xf numFmtId="0" fontId="119" fillId="0" borderId="180"/>
    <xf numFmtId="0" fontId="119" fillId="0" borderId="180"/>
    <xf numFmtId="0" fontId="115" fillId="22" borderId="178"/>
    <xf numFmtId="0" fontId="123" fillId="17" borderId="181"/>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23" fillId="17" borderId="181"/>
    <xf numFmtId="0" fontId="114" fillId="22" borderId="179"/>
    <xf numFmtId="0" fontId="114" fillId="22" borderId="179"/>
    <xf numFmtId="0" fontId="115" fillId="22" borderId="178"/>
    <xf numFmtId="0" fontId="119" fillId="0" borderId="180"/>
    <xf numFmtId="0" fontId="115" fillId="22" borderId="178"/>
    <xf numFmtId="0" fontId="123" fillId="17" borderId="181"/>
    <xf numFmtId="0" fontId="123" fillId="17" borderId="181"/>
    <xf numFmtId="0" fontId="113" fillId="16" borderId="178"/>
    <xf numFmtId="0" fontId="113" fillId="16" borderId="178"/>
    <xf numFmtId="0" fontId="123" fillId="17" borderId="181"/>
    <xf numFmtId="0" fontId="123" fillId="17" borderId="181"/>
    <xf numFmtId="0" fontId="123" fillId="17" borderId="181"/>
    <xf numFmtId="0" fontId="113" fillId="16" borderId="178"/>
    <xf numFmtId="0" fontId="113" fillId="16" borderId="178"/>
    <xf numFmtId="0" fontId="113" fillId="16" borderId="178"/>
    <xf numFmtId="0" fontId="114" fillId="22" borderId="179"/>
    <xf numFmtId="0" fontId="123" fillId="17" borderId="181"/>
    <xf numFmtId="0" fontId="114" fillId="22" borderId="179"/>
    <xf numFmtId="0" fontId="119" fillId="0" borderId="180"/>
    <xf numFmtId="0" fontId="119" fillId="0" borderId="180"/>
    <xf numFmtId="0" fontId="119" fillId="0" borderId="180"/>
    <xf numFmtId="0" fontId="114" fillId="22" borderId="179"/>
    <xf numFmtId="0" fontId="123" fillId="17" borderId="181"/>
    <xf numFmtId="0" fontId="119" fillId="0" borderId="180"/>
    <xf numFmtId="0" fontId="114" fillId="22" borderId="179"/>
    <xf numFmtId="0" fontId="114" fillId="22" borderId="179"/>
    <xf numFmtId="0" fontId="123" fillId="17" borderId="181"/>
    <xf numFmtId="0" fontId="114" fillId="22" borderId="179"/>
    <xf numFmtId="0" fontId="115" fillId="22" borderId="178"/>
    <xf numFmtId="0" fontId="115" fillId="22" borderId="178"/>
    <xf numFmtId="0" fontId="114" fillId="22" borderId="179"/>
    <xf numFmtId="0" fontId="115" fillId="22" borderId="178"/>
    <xf numFmtId="0" fontId="119" fillId="0" borderId="180"/>
    <xf numFmtId="0" fontId="113" fillId="16" borderId="178"/>
    <xf numFmtId="0" fontId="113" fillId="16" borderId="178"/>
    <xf numFmtId="0" fontId="115" fillId="22" borderId="178"/>
    <xf numFmtId="0" fontId="114" fillId="22" borderId="179"/>
    <xf numFmtId="0" fontId="115" fillId="22" borderId="178"/>
    <xf numFmtId="0" fontId="123" fillId="17" borderId="181"/>
    <xf numFmtId="0" fontId="115" fillId="22" borderId="178"/>
    <xf numFmtId="0" fontId="119" fillId="0" borderId="180"/>
    <xf numFmtId="0" fontId="119" fillId="0" borderId="180"/>
    <xf numFmtId="0" fontId="115" fillId="22" borderId="178"/>
    <xf numFmtId="0" fontId="114" fillId="22" borderId="179"/>
    <xf numFmtId="0" fontId="113" fillId="16" borderId="178"/>
    <xf numFmtId="0" fontId="114" fillId="22" borderId="179"/>
    <xf numFmtId="0" fontId="114" fillId="22" borderId="179"/>
    <xf numFmtId="0" fontId="113" fillId="16" borderId="178"/>
    <xf numFmtId="0" fontId="115" fillId="22" borderId="178"/>
    <xf numFmtId="0" fontId="114" fillId="22" borderId="179"/>
    <xf numFmtId="0" fontId="115" fillId="22" borderId="178"/>
    <xf numFmtId="0" fontId="119" fillId="0" borderId="180"/>
    <xf numFmtId="0" fontId="113" fillId="16" borderId="178"/>
    <xf numFmtId="0" fontId="119" fillId="0" borderId="180"/>
    <xf numFmtId="0" fontId="119" fillId="0" borderId="180"/>
    <xf numFmtId="0" fontId="114" fillId="22" borderId="179"/>
    <xf numFmtId="0" fontId="113" fillId="16" borderId="178"/>
    <xf numFmtId="0" fontId="119" fillId="0" borderId="180"/>
    <xf numFmtId="0" fontId="123" fillId="17" borderId="181"/>
    <xf numFmtId="0" fontId="113" fillId="16" borderId="178"/>
    <xf numFmtId="0" fontId="119" fillId="0" borderId="180"/>
    <xf numFmtId="0" fontId="114" fillId="22" borderId="179"/>
    <xf numFmtId="0" fontId="115" fillId="22" borderId="178"/>
    <xf numFmtId="0" fontId="123" fillId="17" borderId="181"/>
    <xf numFmtId="0" fontId="113" fillId="16" borderId="178"/>
    <xf numFmtId="0" fontId="114" fillId="22" borderId="179"/>
    <xf numFmtId="0" fontId="114" fillId="22" borderId="179"/>
    <xf numFmtId="0" fontId="113" fillId="16" borderId="178"/>
    <xf numFmtId="0" fontId="119" fillId="0" borderId="180"/>
    <xf numFmtId="0" fontId="115" fillId="22" borderId="178"/>
    <xf numFmtId="0" fontId="123" fillId="17" borderId="181"/>
    <xf numFmtId="0" fontId="115" fillId="22" borderId="178"/>
    <xf numFmtId="0" fontId="119" fillId="0" borderId="180"/>
    <xf numFmtId="0" fontId="119" fillId="0" borderId="180"/>
    <xf numFmtId="0" fontId="119" fillId="0" borderId="180"/>
    <xf numFmtId="0" fontId="123" fillId="17" borderId="181"/>
    <xf numFmtId="0" fontId="119" fillId="0" borderId="180"/>
    <xf numFmtId="0" fontId="119" fillId="0" borderId="180"/>
    <xf numFmtId="0" fontId="113" fillId="16" borderId="178"/>
    <xf numFmtId="0" fontId="119" fillId="0" borderId="180"/>
    <xf numFmtId="0" fontId="113" fillId="16" borderId="178"/>
    <xf numFmtId="0" fontId="115" fillId="22" borderId="178"/>
    <xf numFmtId="0" fontId="115" fillId="22" borderId="178"/>
    <xf numFmtId="0" fontId="115" fillId="22" borderId="178"/>
    <xf numFmtId="0" fontId="123" fillId="17" borderId="181"/>
    <xf numFmtId="0" fontId="115" fillId="22" borderId="178"/>
    <xf numFmtId="0" fontId="115" fillId="22" borderId="178"/>
    <xf numFmtId="0" fontId="119" fillId="0" borderId="180"/>
    <xf numFmtId="0" fontId="119" fillId="0" borderId="180"/>
    <xf numFmtId="0" fontId="123" fillId="17" borderId="181"/>
    <xf numFmtId="0" fontId="119" fillId="0" borderId="180"/>
    <xf numFmtId="0" fontId="119" fillId="0" borderId="180"/>
    <xf numFmtId="0" fontId="114" fillId="22" borderId="179"/>
    <xf numFmtId="0" fontId="113" fillId="16" borderId="178"/>
    <xf numFmtId="0" fontId="115" fillId="22" borderId="178"/>
    <xf numFmtId="0" fontId="114" fillId="22" borderId="179"/>
    <xf numFmtId="0" fontId="113" fillId="16" borderId="178"/>
    <xf numFmtId="0" fontId="123" fillId="17" borderId="181"/>
    <xf numFmtId="0" fontId="114" fillId="22" borderId="179"/>
    <xf numFmtId="0" fontId="119" fillId="0" borderId="180"/>
    <xf numFmtId="0" fontId="115" fillId="22" borderId="178"/>
    <xf numFmtId="0" fontId="123" fillId="17" borderId="181"/>
    <xf numFmtId="0" fontId="113" fillId="16" borderId="178"/>
    <xf numFmtId="0" fontId="123" fillId="17" borderId="181"/>
    <xf numFmtId="0" fontId="123" fillId="17" borderId="181"/>
    <xf numFmtId="0" fontId="113" fillId="16" borderId="178"/>
    <xf numFmtId="0" fontId="114" fillId="22" borderId="179"/>
    <xf numFmtId="0" fontId="123" fillId="17" borderId="181"/>
    <xf numFmtId="0" fontId="114" fillId="22" borderId="179"/>
    <xf numFmtId="0" fontId="123" fillId="17" borderId="181"/>
    <xf numFmtId="0" fontId="113" fillId="16" borderId="178"/>
    <xf numFmtId="0" fontId="123" fillId="17" borderId="181"/>
    <xf numFmtId="0" fontId="115" fillId="22" borderId="178"/>
    <xf numFmtId="0" fontId="119" fillId="0" borderId="180"/>
    <xf numFmtId="0" fontId="113" fillId="16" borderId="178"/>
    <xf numFmtId="0" fontId="114" fillId="22" borderId="179"/>
    <xf numFmtId="0" fontId="114" fillId="22" borderId="179"/>
    <xf numFmtId="0" fontId="113" fillId="16" borderId="178"/>
    <xf numFmtId="0" fontId="114" fillId="22" borderId="179"/>
    <xf numFmtId="0" fontId="123" fillId="17" borderId="181"/>
    <xf numFmtId="0" fontId="123" fillId="17" borderId="181"/>
    <xf numFmtId="0" fontId="115" fillId="22" borderId="178"/>
    <xf numFmtId="0" fontId="113" fillId="16" borderId="178"/>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23" fillId="17" borderId="181"/>
    <xf numFmtId="0" fontId="119" fillId="0" borderId="180"/>
    <xf numFmtId="0" fontId="114" fillId="22" borderId="179"/>
    <xf numFmtId="0" fontId="119" fillId="0" borderId="180"/>
    <xf numFmtId="0" fontId="123" fillId="17" borderId="181"/>
    <xf numFmtId="0" fontId="114" fillId="22" borderId="179"/>
    <xf numFmtId="0" fontId="113" fillId="16"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9" fillId="0" borderId="180"/>
    <xf numFmtId="0" fontId="114" fillId="22" borderId="179"/>
    <xf numFmtId="0" fontId="115" fillId="22" borderId="178"/>
    <xf numFmtId="0" fontId="119" fillId="0" borderId="180"/>
    <xf numFmtId="0" fontId="119" fillId="0" borderId="180"/>
    <xf numFmtId="0" fontId="119" fillId="0" borderId="180"/>
    <xf numFmtId="0" fontId="115" fillId="22" borderId="178"/>
    <xf numFmtId="0" fontId="123" fillId="17" borderId="181"/>
    <xf numFmtId="0" fontId="115" fillId="22" borderId="178"/>
    <xf numFmtId="0" fontId="123" fillId="17" borderId="181"/>
    <xf numFmtId="0" fontId="123" fillId="17" borderId="181"/>
    <xf numFmtId="0" fontId="119" fillId="0" borderId="180"/>
    <xf numFmtId="0" fontId="115" fillId="22" borderId="178"/>
    <xf numFmtId="0" fontId="115" fillId="22" borderId="178"/>
    <xf numFmtId="0" fontId="123" fillId="17" borderId="181"/>
    <xf numFmtId="0" fontId="113" fillId="16" borderId="178"/>
    <xf numFmtId="0" fontId="113" fillId="16" borderId="178"/>
    <xf numFmtId="0" fontId="114" fillId="22" borderId="179"/>
    <xf numFmtId="0" fontId="119" fillId="0" borderId="180"/>
    <xf numFmtId="0" fontId="119" fillId="0" borderId="180"/>
    <xf numFmtId="0" fontId="123" fillId="17" borderId="181"/>
    <xf numFmtId="0" fontId="115" fillId="22" borderId="178"/>
    <xf numFmtId="0" fontId="115" fillId="22" borderId="178"/>
    <xf numFmtId="0" fontId="294" fillId="22" borderId="178"/>
    <xf numFmtId="0" fontId="119" fillId="0" borderId="180"/>
    <xf numFmtId="0" fontId="123" fillId="17" borderId="181"/>
    <xf numFmtId="0" fontId="114" fillId="22" borderId="179"/>
    <xf numFmtId="0" fontId="123" fillId="17" borderId="181"/>
    <xf numFmtId="0" fontId="113" fillId="16" borderId="178"/>
    <xf numFmtId="0" fontId="113" fillId="16" borderId="178"/>
    <xf numFmtId="0" fontId="123" fillId="17" borderId="181"/>
    <xf numFmtId="0" fontId="115" fillId="22" borderId="178"/>
    <xf numFmtId="0" fontId="113" fillId="16" borderId="178"/>
    <xf numFmtId="0" fontId="114" fillId="22" borderId="179"/>
    <xf numFmtId="0" fontId="113" fillId="16" borderId="178"/>
    <xf numFmtId="0" fontId="113" fillId="16" borderId="178"/>
    <xf numFmtId="0" fontId="115" fillId="22" borderId="178"/>
    <xf numFmtId="0" fontId="113" fillId="16" borderId="178"/>
    <xf numFmtId="0" fontId="114" fillId="22" borderId="179"/>
    <xf numFmtId="0" fontId="119" fillId="0" borderId="180"/>
    <xf numFmtId="0" fontId="119" fillId="0" borderId="180"/>
    <xf numFmtId="0" fontId="115" fillId="22" borderId="178"/>
    <xf numFmtId="0" fontId="115" fillId="22" borderId="178"/>
    <xf numFmtId="0" fontId="114" fillId="22" borderId="179"/>
    <xf numFmtId="0" fontId="119" fillId="0" borderId="180"/>
    <xf numFmtId="0" fontId="115" fillId="22" borderId="178"/>
    <xf numFmtId="0" fontId="114" fillId="22" borderId="179"/>
    <xf numFmtId="0" fontId="123" fillId="17" borderId="181"/>
    <xf numFmtId="0" fontId="113" fillId="16" borderId="178"/>
    <xf numFmtId="0" fontId="113" fillId="16" borderId="178"/>
    <xf numFmtId="0" fontId="114" fillId="22" borderId="179"/>
    <xf numFmtId="0" fontId="114" fillId="22" borderId="179"/>
    <xf numFmtId="0" fontId="114" fillId="22" borderId="179"/>
    <xf numFmtId="0" fontId="113" fillId="16" borderId="178"/>
    <xf numFmtId="0" fontId="114" fillId="22" borderId="179"/>
    <xf numFmtId="0" fontId="115" fillId="22" borderId="178"/>
    <xf numFmtId="0" fontId="115" fillId="22" borderId="178"/>
    <xf numFmtId="0" fontId="113" fillId="16" borderId="178"/>
    <xf numFmtId="0" fontId="123" fillId="17" borderId="181"/>
    <xf numFmtId="0" fontId="123" fillId="17" borderId="181"/>
    <xf numFmtId="0" fontId="113" fillId="16" borderId="178"/>
    <xf numFmtId="0" fontId="115" fillId="22" borderId="178"/>
    <xf numFmtId="0" fontId="123" fillId="17" borderId="181"/>
    <xf numFmtId="0" fontId="123" fillId="17" borderId="181"/>
    <xf numFmtId="0" fontId="114" fillId="22" borderId="179"/>
    <xf numFmtId="0" fontId="119" fillId="0" borderId="180"/>
    <xf numFmtId="0" fontId="123" fillId="17" borderId="181"/>
    <xf numFmtId="0" fontId="115" fillId="22" borderId="178"/>
    <xf numFmtId="0" fontId="115" fillId="22" borderId="178"/>
    <xf numFmtId="0" fontId="119" fillId="0" borderId="180"/>
    <xf numFmtId="0" fontId="115" fillId="22" borderId="178"/>
    <xf numFmtId="0" fontId="119" fillId="0" borderId="180"/>
    <xf numFmtId="0" fontId="115" fillId="22" borderId="178"/>
    <xf numFmtId="0" fontId="115" fillId="22" borderId="178"/>
    <xf numFmtId="0" fontId="113" fillId="16" borderId="178"/>
    <xf numFmtId="0" fontId="113" fillId="16" borderId="178"/>
    <xf numFmtId="0" fontId="119" fillId="0" borderId="180"/>
    <xf numFmtId="0" fontId="123" fillId="17" borderId="181"/>
    <xf numFmtId="0" fontId="114" fillId="22" borderId="179"/>
    <xf numFmtId="0" fontId="114" fillId="22" borderId="179"/>
    <xf numFmtId="0" fontId="113" fillId="16" borderId="178"/>
    <xf numFmtId="0" fontId="114" fillId="22" borderId="179"/>
    <xf numFmtId="0" fontId="119" fillId="0" borderId="180"/>
    <xf numFmtId="0" fontId="123" fillId="17" borderId="181"/>
    <xf numFmtId="0" fontId="115" fillId="22" borderId="178"/>
    <xf numFmtId="0" fontId="115" fillId="22" borderId="178"/>
    <xf numFmtId="0" fontId="113" fillId="16" borderId="178"/>
    <xf numFmtId="0" fontId="115" fillId="22" borderId="178"/>
    <xf numFmtId="0" fontId="123" fillId="17" borderId="181"/>
    <xf numFmtId="0" fontId="113" fillId="16" borderId="178"/>
    <xf numFmtId="0" fontId="119" fillId="0" borderId="180"/>
    <xf numFmtId="0" fontId="115" fillId="22" borderId="178"/>
    <xf numFmtId="0" fontId="119" fillId="0" borderId="180"/>
    <xf numFmtId="0" fontId="113" fillId="16" borderId="178"/>
    <xf numFmtId="0" fontId="114" fillId="22" borderId="179"/>
    <xf numFmtId="0" fontId="123" fillId="17" borderId="181"/>
    <xf numFmtId="0" fontId="119" fillId="0" borderId="180"/>
    <xf numFmtId="0" fontId="123" fillId="17" borderId="181"/>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5" fillId="22" borderId="178"/>
    <xf numFmtId="0" fontId="115" fillId="22" borderId="178"/>
    <xf numFmtId="0" fontId="123" fillId="17" borderId="181"/>
    <xf numFmtId="0" fontId="123" fillId="17" borderId="181"/>
    <xf numFmtId="0" fontId="115" fillId="22" borderId="178"/>
    <xf numFmtId="0" fontId="119" fillId="0" borderId="180"/>
    <xf numFmtId="0" fontId="119" fillId="0" borderId="180"/>
    <xf numFmtId="0" fontId="115" fillId="22" borderId="178"/>
    <xf numFmtId="0" fontId="119" fillId="0" borderId="180"/>
    <xf numFmtId="0" fontId="123" fillId="17" borderId="181"/>
    <xf numFmtId="0" fontId="119" fillId="0" borderId="180"/>
    <xf numFmtId="0" fontId="113" fillId="16" borderId="178"/>
    <xf numFmtId="0" fontId="113" fillId="16" borderId="178"/>
    <xf numFmtId="0" fontId="113" fillId="16" borderId="178"/>
    <xf numFmtId="0" fontId="123" fillId="17" borderId="181"/>
    <xf numFmtId="0" fontId="115" fillId="22" borderId="178"/>
    <xf numFmtId="0" fontId="115" fillId="22" borderId="178"/>
    <xf numFmtId="0" fontId="119" fillId="0" borderId="180"/>
    <xf numFmtId="0" fontId="119" fillId="0" borderId="180"/>
    <xf numFmtId="0" fontId="114" fillId="22" borderId="179"/>
    <xf numFmtId="0" fontId="115" fillId="22" borderId="178"/>
    <xf numFmtId="0" fontId="115" fillId="22" borderId="178"/>
    <xf numFmtId="0" fontId="115" fillId="22" borderId="178"/>
    <xf numFmtId="0" fontId="119" fillId="0" borderId="180"/>
    <xf numFmtId="0" fontId="119" fillId="0" borderId="180"/>
    <xf numFmtId="0" fontId="115" fillId="22" borderId="178"/>
    <xf numFmtId="0" fontId="113" fillId="16" borderId="178"/>
    <xf numFmtId="0" fontId="123" fillId="17" borderId="181"/>
    <xf numFmtId="0" fontId="113" fillId="16" borderId="178"/>
    <xf numFmtId="0" fontId="119" fillId="0" borderId="180"/>
    <xf numFmtId="0" fontId="114" fillId="22" borderId="179"/>
    <xf numFmtId="0" fontId="114" fillId="22" borderId="179"/>
    <xf numFmtId="0" fontId="114" fillId="22" borderId="179"/>
    <xf numFmtId="0" fontId="113" fillId="16" borderId="178"/>
    <xf numFmtId="0" fontId="114" fillId="22" borderId="179"/>
    <xf numFmtId="0" fontId="114" fillId="22" borderId="179"/>
    <xf numFmtId="0" fontId="115" fillId="22" borderId="178"/>
    <xf numFmtId="0" fontId="123" fillId="17" borderId="181"/>
    <xf numFmtId="0" fontId="113" fillId="16" borderId="178"/>
    <xf numFmtId="0" fontId="113" fillId="16" borderId="178"/>
    <xf numFmtId="0" fontId="123" fillId="17" borderId="181"/>
    <xf numFmtId="0" fontId="123" fillId="17" borderId="181"/>
    <xf numFmtId="0" fontId="115" fillId="22" borderId="178"/>
    <xf numFmtId="0" fontId="119" fillId="0" borderId="180"/>
    <xf numFmtId="0" fontId="113" fillId="16" borderId="178"/>
    <xf numFmtId="0" fontId="115" fillId="22" borderId="178"/>
    <xf numFmtId="0" fontId="119" fillId="0" borderId="180"/>
    <xf numFmtId="0" fontId="113" fillId="16" borderId="178"/>
    <xf numFmtId="0" fontId="114" fillId="22" borderId="179"/>
    <xf numFmtId="0" fontId="113" fillId="16" borderId="178"/>
    <xf numFmtId="0" fontId="123" fillId="17" borderId="181"/>
    <xf numFmtId="0" fontId="123" fillId="17" borderId="181"/>
    <xf numFmtId="0" fontId="123" fillId="17" borderId="181"/>
    <xf numFmtId="0" fontId="123" fillId="17" borderId="181"/>
    <xf numFmtId="0" fontId="113" fillId="16" borderId="178"/>
    <xf numFmtId="0" fontId="119" fillId="0" borderId="180"/>
    <xf numFmtId="0" fontId="119" fillId="0" borderId="180"/>
    <xf numFmtId="0" fontId="123" fillId="17" borderId="181"/>
    <xf numFmtId="0" fontId="123" fillId="17" borderId="181"/>
    <xf numFmtId="0" fontId="114" fillId="22" borderId="179"/>
    <xf numFmtId="0" fontId="123" fillId="17" borderId="181"/>
    <xf numFmtId="0" fontId="114" fillId="22" borderId="179"/>
    <xf numFmtId="0" fontId="113" fillId="16" borderId="178"/>
    <xf numFmtId="0" fontId="115" fillId="22" borderId="178"/>
    <xf numFmtId="0" fontId="115" fillId="22" borderId="178"/>
    <xf numFmtId="0" fontId="115" fillId="22" borderId="178"/>
    <xf numFmtId="0" fontId="123" fillId="17" borderId="181"/>
    <xf numFmtId="0" fontId="114" fillId="22" borderId="179"/>
    <xf numFmtId="0" fontId="113" fillId="16" borderId="178"/>
    <xf numFmtId="0" fontId="113" fillId="16" borderId="178"/>
    <xf numFmtId="0" fontId="113" fillId="16" borderId="178"/>
    <xf numFmtId="0" fontId="114" fillId="22" borderId="179"/>
    <xf numFmtId="0" fontId="119" fillId="0" borderId="180"/>
    <xf numFmtId="0" fontId="114" fillId="22" borderId="179"/>
    <xf numFmtId="0" fontId="115" fillId="22" borderId="178"/>
    <xf numFmtId="0" fontId="113" fillId="16" borderId="178"/>
    <xf numFmtId="0" fontId="114" fillId="22" borderId="179"/>
    <xf numFmtId="0" fontId="123" fillId="17" borderId="181"/>
    <xf numFmtId="0" fontId="114" fillId="22" borderId="179"/>
    <xf numFmtId="0" fontId="115" fillId="22" borderId="178"/>
    <xf numFmtId="0" fontId="113" fillId="16" borderId="178"/>
    <xf numFmtId="0" fontId="114" fillId="22" borderId="179"/>
    <xf numFmtId="0" fontId="114" fillId="22" borderId="179"/>
    <xf numFmtId="0" fontId="115" fillId="22" borderId="178"/>
    <xf numFmtId="0" fontId="115" fillId="22" borderId="178"/>
    <xf numFmtId="0" fontId="119" fillId="0" borderId="180"/>
    <xf numFmtId="0" fontId="113" fillId="16" borderId="178"/>
    <xf numFmtId="0" fontId="119" fillId="0" borderId="180"/>
    <xf numFmtId="0" fontId="123" fillId="17" borderId="181"/>
    <xf numFmtId="0" fontId="123" fillId="17" borderId="181"/>
    <xf numFmtId="0" fontId="119" fillId="0" borderId="180"/>
    <xf numFmtId="0" fontId="113" fillId="16" borderId="178"/>
    <xf numFmtId="0" fontId="123" fillId="17" borderId="181"/>
    <xf numFmtId="0" fontId="114" fillId="22" borderId="179"/>
    <xf numFmtId="0" fontId="113" fillId="16" borderId="178"/>
    <xf numFmtId="0" fontId="113" fillId="16" borderId="178"/>
    <xf numFmtId="0" fontId="119" fillId="0" borderId="180"/>
    <xf numFmtId="0" fontId="119" fillId="0" borderId="180"/>
    <xf numFmtId="0" fontId="113" fillId="16" borderId="178"/>
    <xf numFmtId="0" fontId="115" fillId="22" borderId="178"/>
    <xf numFmtId="0" fontId="119" fillId="0" borderId="180"/>
    <xf numFmtId="0" fontId="119" fillId="0" borderId="180"/>
    <xf numFmtId="0" fontId="119" fillId="0" borderId="180"/>
    <xf numFmtId="0" fontId="119" fillId="0" borderId="180"/>
    <xf numFmtId="0" fontId="115" fillId="22" borderId="178"/>
    <xf numFmtId="0" fontId="114" fillId="22" borderId="179"/>
    <xf numFmtId="0" fontId="119" fillId="0" borderId="180"/>
    <xf numFmtId="0" fontId="119" fillId="0" borderId="180"/>
    <xf numFmtId="0" fontId="114" fillId="22" borderId="179"/>
    <xf numFmtId="0" fontId="115" fillId="22" borderId="178"/>
    <xf numFmtId="0" fontId="123" fillId="17" borderId="181"/>
    <xf numFmtId="0" fontId="123" fillId="17" borderId="181"/>
    <xf numFmtId="0" fontId="115" fillId="22" borderId="178"/>
    <xf numFmtId="0" fontId="114" fillId="22" borderId="179"/>
    <xf numFmtId="0" fontId="115" fillId="22" borderId="178"/>
    <xf numFmtId="0" fontId="114" fillId="22" borderId="179"/>
    <xf numFmtId="0" fontId="119" fillId="0" borderId="180"/>
    <xf numFmtId="0" fontId="119" fillId="0" borderId="180"/>
    <xf numFmtId="0" fontId="113" fillId="16" borderId="178"/>
    <xf numFmtId="0" fontId="115" fillId="22" borderId="178"/>
    <xf numFmtId="0" fontId="123" fillId="17" borderId="181"/>
    <xf numFmtId="0" fontId="113" fillId="16" borderId="178"/>
    <xf numFmtId="0" fontId="114" fillId="22" borderId="179"/>
    <xf numFmtId="0" fontId="113" fillId="16" borderId="178"/>
    <xf numFmtId="0" fontId="115" fillId="22" borderId="178"/>
    <xf numFmtId="0" fontId="114" fillId="22" borderId="179"/>
    <xf numFmtId="0" fontId="114" fillId="22" borderId="179"/>
    <xf numFmtId="0" fontId="114" fillId="22" borderId="179"/>
    <xf numFmtId="0" fontId="113" fillId="16" borderId="178"/>
    <xf numFmtId="0" fontId="113" fillId="16" borderId="178"/>
    <xf numFmtId="0" fontId="119" fillId="0" borderId="180"/>
    <xf numFmtId="0" fontId="119" fillId="0" borderId="180"/>
    <xf numFmtId="0" fontId="114" fillId="22" borderId="179"/>
    <xf numFmtId="0" fontId="123" fillId="17" borderId="181"/>
    <xf numFmtId="0" fontId="113" fillId="16" borderId="178"/>
    <xf numFmtId="0" fontId="115" fillId="22" borderId="178"/>
    <xf numFmtId="0" fontId="115" fillId="22" borderId="178"/>
    <xf numFmtId="0" fontId="119" fillId="0" borderId="180"/>
    <xf numFmtId="0" fontId="119" fillId="0" borderId="180"/>
    <xf numFmtId="0" fontId="119" fillId="0" borderId="180"/>
    <xf numFmtId="0" fontId="119" fillId="0" borderId="180"/>
    <xf numFmtId="0" fontId="115" fillId="22" borderId="178"/>
    <xf numFmtId="0" fontId="123" fillId="17" borderId="181"/>
    <xf numFmtId="0" fontId="114" fillId="22" borderId="179"/>
    <xf numFmtId="0" fontId="114" fillId="22" borderId="179"/>
    <xf numFmtId="0" fontId="114" fillId="22" borderId="179"/>
    <xf numFmtId="0" fontId="119" fillId="0" borderId="180"/>
    <xf numFmtId="0" fontId="113" fillId="16" borderId="178"/>
    <xf numFmtId="0" fontId="113" fillId="16" borderId="178"/>
    <xf numFmtId="0" fontId="123" fillId="17" borderId="181"/>
    <xf numFmtId="0" fontId="119" fillId="0" borderId="180"/>
    <xf numFmtId="0" fontId="113" fillId="16" borderId="178"/>
    <xf numFmtId="0" fontId="114" fillId="22" borderId="179"/>
    <xf numFmtId="0" fontId="119" fillId="0" borderId="180"/>
    <xf numFmtId="0" fontId="114" fillId="22" borderId="179"/>
    <xf numFmtId="0" fontId="119" fillId="0" borderId="180"/>
    <xf numFmtId="0" fontId="115" fillId="22" borderId="178"/>
    <xf numFmtId="0" fontId="123" fillId="17" borderId="181"/>
    <xf numFmtId="0" fontId="115" fillId="22" borderId="178"/>
    <xf numFmtId="0" fontId="114" fillId="22" borderId="179"/>
    <xf numFmtId="0" fontId="113" fillId="16" borderId="178"/>
    <xf numFmtId="0" fontId="114" fillId="22" borderId="179"/>
    <xf numFmtId="0" fontId="123" fillId="17" borderId="181"/>
    <xf numFmtId="0" fontId="113" fillId="16" borderId="178"/>
    <xf numFmtId="0" fontId="123" fillId="17" borderId="181"/>
    <xf numFmtId="0" fontId="114" fillId="22" borderId="179"/>
    <xf numFmtId="0" fontId="119" fillId="0" borderId="180"/>
    <xf numFmtId="0" fontId="113" fillId="16" borderId="178"/>
    <xf numFmtId="0" fontId="113" fillId="16" borderId="178"/>
    <xf numFmtId="0" fontId="123" fillId="17" borderId="181"/>
    <xf numFmtId="0" fontId="115" fillId="22" borderId="178"/>
    <xf numFmtId="0" fontId="119" fillId="0" borderId="180"/>
    <xf numFmtId="0" fontId="115" fillId="22" borderId="178"/>
    <xf numFmtId="0" fontId="119" fillId="0" borderId="180"/>
    <xf numFmtId="0" fontId="123" fillId="17" borderId="181"/>
    <xf numFmtId="0" fontId="119" fillId="0" borderId="180"/>
    <xf numFmtId="0" fontId="115" fillId="22" borderId="178"/>
    <xf numFmtId="0" fontId="114" fillId="22" borderId="179"/>
    <xf numFmtId="0" fontId="119" fillId="0" borderId="180"/>
    <xf numFmtId="0" fontId="119" fillId="0" borderId="180"/>
    <xf numFmtId="0" fontId="115" fillId="22" borderId="178"/>
    <xf numFmtId="0" fontId="123" fillId="17" borderId="181"/>
    <xf numFmtId="0" fontId="119" fillId="0" borderId="180"/>
    <xf numFmtId="0" fontId="119" fillId="0" borderId="180"/>
    <xf numFmtId="0" fontId="113" fillId="16" borderId="178"/>
    <xf numFmtId="0" fontId="115" fillId="22" borderId="178"/>
    <xf numFmtId="0" fontId="119" fillId="0" borderId="180"/>
    <xf numFmtId="0" fontId="119" fillId="0" borderId="180"/>
    <xf numFmtId="0" fontId="123" fillId="17" borderId="181"/>
    <xf numFmtId="0" fontId="123" fillId="17" borderId="181"/>
    <xf numFmtId="0" fontId="113" fillId="16" borderId="178"/>
    <xf numFmtId="0" fontId="119" fillId="0" borderId="180"/>
    <xf numFmtId="0" fontId="119" fillId="0" borderId="180"/>
    <xf numFmtId="0" fontId="114" fillId="22" borderId="179"/>
    <xf numFmtId="0" fontId="114" fillId="22" borderId="179"/>
    <xf numFmtId="0" fontId="114" fillId="22" borderId="179"/>
    <xf numFmtId="0" fontId="113" fillId="16" borderId="178"/>
    <xf numFmtId="0" fontId="113" fillId="16" borderId="178"/>
    <xf numFmtId="0" fontId="113" fillId="16" borderId="178"/>
    <xf numFmtId="0" fontId="114" fillId="22" borderId="179"/>
    <xf numFmtId="0" fontId="113" fillId="16" borderId="178"/>
    <xf numFmtId="0" fontId="119" fillId="0" borderId="180"/>
    <xf numFmtId="0" fontId="113" fillId="16" borderId="178"/>
    <xf numFmtId="0" fontId="113" fillId="16" borderId="178"/>
    <xf numFmtId="0" fontId="123" fillId="17" borderId="181"/>
    <xf numFmtId="0" fontId="294" fillId="22" borderId="178"/>
    <xf numFmtId="0" fontId="114" fillId="22" borderId="179"/>
    <xf numFmtId="0" fontId="114" fillId="22" borderId="179"/>
    <xf numFmtId="0" fontId="113" fillId="16" borderId="178"/>
    <xf numFmtId="0" fontId="119" fillId="0" borderId="180"/>
    <xf numFmtId="0" fontId="123" fillId="17" borderId="181"/>
    <xf numFmtId="0" fontId="114" fillId="22" borderId="179"/>
    <xf numFmtId="0" fontId="119" fillId="0" borderId="180"/>
    <xf numFmtId="0" fontId="119" fillId="0" borderId="180"/>
    <xf numFmtId="0" fontId="119" fillId="0" borderId="180"/>
    <xf numFmtId="0" fontId="119" fillId="0" borderId="180"/>
    <xf numFmtId="0" fontId="114" fillId="22" borderId="179"/>
    <xf numFmtId="0" fontId="115" fillId="22" borderId="178"/>
    <xf numFmtId="0" fontId="115" fillId="22" borderId="178"/>
    <xf numFmtId="0" fontId="114" fillId="22" borderId="179"/>
    <xf numFmtId="0" fontId="115" fillId="22" borderId="178"/>
    <xf numFmtId="0" fontId="114" fillId="22" borderId="179"/>
    <xf numFmtId="0" fontId="113" fillId="16" borderId="178"/>
    <xf numFmtId="0" fontId="292" fillId="16" borderId="178"/>
    <xf numFmtId="0" fontId="114" fillId="22" borderId="179"/>
    <xf numFmtId="0" fontId="123" fillId="17" borderId="181"/>
    <xf numFmtId="0" fontId="113" fillId="16" borderId="178"/>
    <xf numFmtId="0" fontId="113" fillId="16" borderId="178"/>
    <xf numFmtId="0" fontId="113" fillId="16" borderId="178"/>
    <xf numFmtId="0" fontId="115" fillId="22" borderId="178"/>
    <xf numFmtId="0" fontId="113" fillId="16" borderId="178"/>
    <xf numFmtId="0" fontId="114" fillId="22" borderId="179"/>
    <xf numFmtId="0" fontId="115" fillId="22" borderId="178"/>
    <xf numFmtId="0" fontId="119" fillId="0" borderId="180"/>
    <xf numFmtId="0" fontId="119" fillId="0" borderId="180"/>
    <xf numFmtId="0" fontId="119" fillId="0" borderId="180"/>
    <xf numFmtId="0" fontId="123" fillId="17" borderId="181"/>
    <xf numFmtId="0" fontId="113" fillId="16" borderId="178"/>
    <xf numFmtId="0" fontId="114" fillId="22" borderId="179"/>
    <xf numFmtId="0" fontId="113" fillId="16" borderId="178"/>
    <xf numFmtId="0" fontId="113" fillId="16" borderId="178"/>
    <xf numFmtId="0" fontId="115" fillId="22" borderId="178"/>
    <xf numFmtId="0" fontId="115" fillId="22" borderId="178"/>
    <xf numFmtId="0" fontId="113" fillId="16" borderId="178"/>
    <xf numFmtId="0" fontId="114" fillId="22" borderId="179"/>
    <xf numFmtId="0" fontId="114" fillId="22" borderId="179"/>
    <xf numFmtId="0" fontId="113" fillId="16" borderId="178"/>
    <xf numFmtId="0" fontId="114" fillId="22" borderId="179"/>
    <xf numFmtId="0" fontId="114" fillId="22" borderId="179"/>
    <xf numFmtId="0" fontId="114" fillId="22" borderId="179"/>
    <xf numFmtId="0" fontId="114" fillId="22" borderId="179"/>
    <xf numFmtId="0" fontId="113" fillId="16" borderId="178"/>
    <xf numFmtId="0" fontId="123" fillId="17" borderId="181"/>
    <xf numFmtId="0" fontId="115" fillId="22" borderId="178"/>
    <xf numFmtId="0" fontId="123" fillId="17" borderId="181"/>
    <xf numFmtId="0" fontId="113" fillId="16" borderId="178"/>
    <xf numFmtId="0" fontId="113" fillId="16" borderId="178"/>
    <xf numFmtId="0" fontId="114" fillId="22" borderId="179"/>
    <xf numFmtId="0" fontId="123" fillId="17" borderId="181"/>
    <xf numFmtId="0" fontId="115" fillId="22" borderId="178"/>
    <xf numFmtId="0" fontId="113" fillId="16" borderId="178"/>
    <xf numFmtId="0" fontId="123" fillId="17" borderId="181"/>
    <xf numFmtId="0" fontId="113" fillId="16" borderId="178"/>
    <xf numFmtId="0" fontId="123" fillId="17" borderId="181"/>
    <xf numFmtId="0" fontId="115" fillId="22" borderId="178"/>
    <xf numFmtId="0" fontId="115" fillId="22" borderId="178"/>
    <xf numFmtId="0" fontId="123" fillId="17" borderId="181"/>
    <xf numFmtId="0" fontId="114" fillId="22" borderId="179"/>
    <xf numFmtId="0" fontId="119" fillId="0" borderId="180"/>
    <xf numFmtId="0" fontId="123" fillId="17" borderId="181"/>
    <xf numFmtId="0" fontId="123" fillId="17" borderId="181"/>
    <xf numFmtId="0" fontId="113" fillId="16" borderId="178"/>
    <xf numFmtId="0" fontId="123" fillId="17" borderId="181"/>
    <xf numFmtId="0" fontId="123" fillId="17" borderId="181"/>
    <xf numFmtId="0" fontId="123" fillId="17" borderId="181"/>
    <xf numFmtId="0" fontId="123" fillId="17" borderId="181"/>
    <xf numFmtId="0" fontId="113" fillId="16" borderId="178"/>
    <xf numFmtId="0" fontId="115" fillId="22" borderId="178"/>
    <xf numFmtId="0" fontId="115" fillId="22" borderId="178"/>
    <xf numFmtId="0" fontId="114" fillId="22" borderId="179"/>
    <xf numFmtId="0" fontId="119" fillId="0" borderId="180"/>
    <xf numFmtId="0" fontId="114" fillId="22" borderId="179"/>
    <xf numFmtId="0" fontId="115" fillId="22" borderId="178"/>
    <xf numFmtId="0" fontId="113" fillId="16" borderId="178"/>
    <xf numFmtId="0" fontId="123" fillId="17" borderId="181"/>
    <xf numFmtId="0" fontId="119" fillId="0" borderId="180"/>
    <xf numFmtId="0" fontId="113" fillId="16" borderId="178"/>
    <xf numFmtId="0" fontId="113" fillId="16" borderId="178"/>
    <xf numFmtId="0" fontId="113" fillId="16" borderId="178"/>
    <xf numFmtId="0" fontId="113" fillId="16" borderId="178"/>
    <xf numFmtId="0" fontId="114" fillId="22" borderId="179"/>
    <xf numFmtId="0" fontId="119" fillId="0" borderId="180"/>
    <xf numFmtId="0" fontId="123" fillId="17" borderId="181"/>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3" fillId="16" borderId="178"/>
    <xf numFmtId="0" fontId="115" fillId="22" borderId="178"/>
    <xf numFmtId="0" fontId="123" fillId="17" borderId="181"/>
    <xf numFmtId="0" fontId="114" fillId="22" borderId="179"/>
    <xf numFmtId="0" fontId="123" fillId="17" borderId="181"/>
    <xf numFmtId="0" fontId="113" fillId="16" borderId="178"/>
    <xf numFmtId="0" fontId="119" fillId="0" borderId="180"/>
    <xf numFmtId="0" fontId="123" fillId="17" borderId="181"/>
    <xf numFmtId="0" fontId="114" fillId="22" borderId="179"/>
    <xf numFmtId="0" fontId="113" fillId="16" borderId="178"/>
    <xf numFmtId="0" fontId="113" fillId="16" borderId="178"/>
    <xf numFmtId="0" fontId="114" fillId="22" borderId="179"/>
    <xf numFmtId="0" fontId="119" fillId="0" borderId="180"/>
    <xf numFmtId="0" fontId="119" fillId="0" borderId="180"/>
    <xf numFmtId="0" fontId="115" fillId="22" borderId="178"/>
    <xf numFmtId="0" fontId="115" fillId="22" borderId="178"/>
    <xf numFmtId="0" fontId="123" fillId="17" borderId="181"/>
    <xf numFmtId="0" fontId="123" fillId="17" borderId="181"/>
    <xf numFmtId="0" fontId="115" fillId="22" borderId="178"/>
    <xf numFmtId="0" fontId="119" fillId="0" borderId="180"/>
    <xf numFmtId="0" fontId="123" fillId="17" borderId="181"/>
    <xf numFmtId="0" fontId="115" fillId="22" borderId="178"/>
    <xf numFmtId="0" fontId="119" fillId="0" borderId="180"/>
    <xf numFmtId="0" fontId="114" fillId="22" borderId="179"/>
    <xf numFmtId="0" fontId="119" fillId="0" borderId="180"/>
    <xf numFmtId="0" fontId="123" fillId="17" borderId="181"/>
    <xf numFmtId="0" fontId="114" fillId="22" borderId="179"/>
    <xf numFmtId="0" fontId="113" fillId="16" borderId="178"/>
    <xf numFmtId="0" fontId="123" fillId="17" borderId="181"/>
    <xf numFmtId="0" fontId="114" fillId="22" borderId="179"/>
    <xf numFmtId="0" fontId="114" fillId="22" borderId="179"/>
    <xf numFmtId="0" fontId="115" fillId="22" borderId="178"/>
    <xf numFmtId="0" fontId="113" fillId="16" borderId="178"/>
    <xf numFmtId="0" fontId="115" fillId="22" borderId="178"/>
    <xf numFmtId="0" fontId="119" fillId="0" borderId="180"/>
    <xf numFmtId="0" fontId="115" fillId="22" borderId="178"/>
    <xf numFmtId="0" fontId="114" fillId="22" borderId="179"/>
    <xf numFmtId="0" fontId="119" fillId="0" borderId="180"/>
    <xf numFmtId="0" fontId="115" fillId="22" borderId="178"/>
    <xf numFmtId="0" fontId="119" fillId="0" borderId="180"/>
    <xf numFmtId="0" fontId="123" fillId="17" borderId="181"/>
    <xf numFmtId="0" fontId="119" fillId="0" borderId="180"/>
    <xf numFmtId="0" fontId="123" fillId="17" borderId="181"/>
    <xf numFmtId="0" fontId="113" fillId="16" borderId="178"/>
    <xf numFmtId="0" fontId="114" fillId="22" borderId="179"/>
    <xf numFmtId="0" fontId="119" fillId="0" borderId="180"/>
    <xf numFmtId="0" fontId="115" fillId="22" borderId="178"/>
    <xf numFmtId="0" fontId="114" fillId="22" borderId="179"/>
    <xf numFmtId="0" fontId="114" fillId="22" borderId="179"/>
    <xf numFmtId="0" fontId="114" fillId="22" borderId="179"/>
    <xf numFmtId="0" fontId="114" fillId="22" borderId="179"/>
    <xf numFmtId="0" fontId="114" fillId="22" borderId="179"/>
    <xf numFmtId="0" fontId="114" fillId="22" borderId="179"/>
    <xf numFmtId="0" fontId="123" fillId="17" borderId="181"/>
    <xf numFmtId="0" fontId="114" fillId="22" borderId="179"/>
    <xf numFmtId="0" fontId="115" fillId="22" borderId="178"/>
    <xf numFmtId="0" fontId="119" fillId="0" borderId="180"/>
    <xf numFmtId="0" fontId="123" fillId="17" borderId="181"/>
    <xf numFmtId="0" fontId="119" fillId="0" borderId="180"/>
    <xf numFmtId="0" fontId="119" fillId="0" borderId="180"/>
    <xf numFmtId="0" fontId="113" fillId="16" borderId="178"/>
    <xf numFmtId="0" fontId="123" fillId="17" borderId="181"/>
    <xf numFmtId="0" fontId="114" fillId="22" borderId="179"/>
    <xf numFmtId="0" fontId="114" fillId="22" borderId="179"/>
    <xf numFmtId="0" fontId="113" fillId="16" borderId="178"/>
    <xf numFmtId="0" fontId="115" fillId="22" borderId="178"/>
    <xf numFmtId="0" fontId="119" fillId="0" borderId="180"/>
    <xf numFmtId="0" fontId="113" fillId="16" borderId="178"/>
    <xf numFmtId="0" fontId="123" fillId="17" borderId="181"/>
    <xf numFmtId="0" fontId="115" fillId="22" borderId="178"/>
    <xf numFmtId="0" fontId="123" fillId="17" borderId="181"/>
    <xf numFmtId="0" fontId="113" fillId="16" borderId="178"/>
    <xf numFmtId="0" fontId="114" fillId="22" borderId="179"/>
    <xf numFmtId="0" fontId="119" fillId="0" borderId="180"/>
    <xf numFmtId="0" fontId="115" fillId="22" borderId="178"/>
    <xf numFmtId="0" fontId="115" fillId="22" borderId="178"/>
    <xf numFmtId="0" fontId="123" fillId="17" borderId="181"/>
    <xf numFmtId="0" fontId="119" fillId="0" borderId="180"/>
    <xf numFmtId="0" fontId="114" fillId="22" borderId="179"/>
    <xf numFmtId="0" fontId="115" fillId="22" borderId="178"/>
    <xf numFmtId="0" fontId="113" fillId="16" borderId="178"/>
    <xf numFmtId="0" fontId="113" fillId="16" borderId="178"/>
    <xf numFmtId="0" fontId="115" fillId="22" borderId="178"/>
    <xf numFmtId="0" fontId="113" fillId="16" borderId="178"/>
    <xf numFmtId="0" fontId="115" fillId="22" borderId="178"/>
    <xf numFmtId="0" fontId="115" fillId="22" borderId="178"/>
    <xf numFmtId="0" fontId="114" fillId="22" borderId="179"/>
    <xf numFmtId="0" fontId="119" fillId="0" borderId="180"/>
    <xf numFmtId="0" fontId="119" fillId="0" borderId="180"/>
    <xf numFmtId="0" fontId="113" fillId="16" borderId="178"/>
    <xf numFmtId="0" fontId="123" fillId="17" borderId="181"/>
    <xf numFmtId="0" fontId="115" fillId="22" borderId="178"/>
    <xf numFmtId="0" fontId="123" fillId="17" borderId="181"/>
    <xf numFmtId="0" fontId="113" fillId="16" borderId="178"/>
    <xf numFmtId="0" fontId="119" fillId="0" borderId="180"/>
    <xf numFmtId="0" fontId="114" fillId="22" borderId="179"/>
    <xf numFmtId="0" fontId="114" fillId="22" borderId="179"/>
    <xf numFmtId="0" fontId="115" fillId="22" borderId="178"/>
    <xf numFmtId="0" fontId="114" fillId="22" borderId="179"/>
    <xf numFmtId="0" fontId="119" fillId="0" borderId="180"/>
    <xf numFmtId="0" fontId="115" fillId="22" borderId="178"/>
    <xf numFmtId="0" fontId="114" fillId="22" borderId="179"/>
    <xf numFmtId="0" fontId="123" fillId="17" borderId="181"/>
    <xf numFmtId="0" fontId="115" fillId="22" borderId="178"/>
    <xf numFmtId="0" fontId="119" fillId="0" borderId="180"/>
    <xf numFmtId="0" fontId="119" fillId="0" borderId="180"/>
    <xf numFmtId="0" fontId="123" fillId="17" borderId="181"/>
    <xf numFmtId="0" fontId="114" fillId="22" borderId="179"/>
    <xf numFmtId="0" fontId="113" fillId="16" borderId="178"/>
    <xf numFmtId="0" fontId="123" fillId="17" borderId="181"/>
    <xf numFmtId="0" fontId="123" fillId="17" borderId="181"/>
    <xf numFmtId="0" fontId="115" fillId="22" borderId="178"/>
    <xf numFmtId="0" fontId="114" fillId="22" borderId="179"/>
    <xf numFmtId="0" fontId="113" fillId="16" borderId="178"/>
    <xf numFmtId="0" fontId="115" fillId="22" borderId="178"/>
    <xf numFmtId="0" fontId="113" fillId="16" borderId="178"/>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5" fillId="22" borderId="178"/>
    <xf numFmtId="0" fontId="115" fillId="22" borderId="178"/>
    <xf numFmtId="0" fontId="123" fillId="17" borderId="181"/>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9" fillId="0" borderId="180"/>
    <xf numFmtId="0" fontId="114" fillId="22" borderId="179"/>
    <xf numFmtId="0" fontId="114" fillId="22" borderId="179"/>
    <xf numFmtId="0" fontId="113" fillId="16" borderId="178"/>
    <xf numFmtId="0" fontId="113" fillId="16" borderId="178"/>
    <xf numFmtId="0" fontId="113" fillId="16" borderId="178"/>
    <xf numFmtId="0" fontId="114" fillId="22" borderId="179"/>
    <xf numFmtId="0" fontId="123" fillId="17" borderId="181"/>
    <xf numFmtId="0" fontId="123" fillId="17" borderId="181"/>
    <xf numFmtId="0" fontId="113" fillId="16" borderId="178"/>
    <xf numFmtId="0" fontId="114" fillId="22" borderId="179"/>
    <xf numFmtId="0" fontId="114" fillId="22" borderId="179"/>
    <xf numFmtId="0" fontId="114" fillId="22" borderId="179"/>
    <xf numFmtId="0" fontId="113" fillId="16" borderId="178"/>
    <xf numFmtId="0" fontId="114" fillId="22" borderId="179"/>
    <xf numFmtId="0" fontId="115" fillId="22" borderId="178"/>
    <xf numFmtId="0" fontId="114" fillId="22" borderId="179"/>
    <xf numFmtId="0" fontId="123" fillId="17" borderId="181"/>
    <xf numFmtId="0" fontId="113" fillId="16" borderId="178"/>
    <xf numFmtId="0" fontId="119" fillId="0" borderId="180"/>
    <xf numFmtId="0" fontId="114" fillId="22" borderId="179"/>
    <xf numFmtId="0" fontId="123" fillId="17" borderId="181"/>
    <xf numFmtId="0" fontId="119" fillId="0" borderId="180"/>
    <xf numFmtId="0" fontId="115" fillId="22" borderId="178"/>
    <xf numFmtId="0" fontId="119" fillId="0" borderId="180"/>
    <xf numFmtId="0" fontId="115" fillId="22" borderId="178"/>
    <xf numFmtId="0" fontId="115" fillId="22" borderId="178"/>
    <xf numFmtId="0" fontId="123" fillId="17" borderId="181"/>
    <xf numFmtId="0" fontId="114" fillId="22" borderId="179"/>
    <xf numFmtId="0" fontId="113" fillId="16" borderId="178"/>
    <xf numFmtId="0" fontId="119" fillId="0" borderId="180"/>
    <xf numFmtId="0" fontId="123" fillId="17" borderId="181"/>
    <xf numFmtId="0" fontId="119" fillId="0" borderId="180"/>
    <xf numFmtId="0" fontId="123" fillId="17" borderId="181"/>
    <xf numFmtId="0" fontId="292" fillId="16" borderId="178"/>
    <xf numFmtId="0" fontId="123" fillId="17" borderId="181"/>
    <xf numFmtId="0" fontId="123" fillId="17" borderId="181"/>
    <xf numFmtId="0" fontId="115" fillId="22" borderId="178"/>
    <xf numFmtId="0" fontId="114" fillId="22" borderId="179"/>
    <xf numFmtId="0" fontId="115" fillId="22" borderId="178"/>
    <xf numFmtId="0" fontId="123" fillId="17" borderId="181"/>
    <xf numFmtId="0" fontId="119" fillId="0" borderId="180"/>
    <xf numFmtId="0" fontId="119" fillId="0" borderId="180"/>
    <xf numFmtId="0" fontId="115" fillId="22" borderId="178"/>
    <xf numFmtId="0" fontId="119" fillId="0" borderId="180"/>
    <xf numFmtId="0" fontId="113" fillId="16" borderId="178"/>
    <xf numFmtId="0" fontId="293" fillId="22" borderId="179"/>
    <xf numFmtId="0" fontId="123" fillId="17" borderId="181"/>
    <xf numFmtId="0" fontId="113" fillId="16" borderId="178"/>
    <xf numFmtId="0" fontId="115" fillId="22" borderId="178"/>
    <xf numFmtId="0" fontId="123" fillId="17" borderId="181"/>
    <xf numFmtId="0" fontId="114" fillId="22" borderId="179"/>
    <xf numFmtId="0" fontId="114" fillId="22" borderId="179"/>
    <xf numFmtId="0" fontId="114" fillId="22" borderId="179"/>
    <xf numFmtId="0" fontId="119" fillId="0" borderId="180"/>
    <xf numFmtId="0" fontId="114" fillId="22" borderId="179"/>
    <xf numFmtId="0" fontId="115" fillId="22" borderId="178"/>
    <xf numFmtId="0" fontId="119" fillId="0" borderId="180"/>
    <xf numFmtId="0" fontId="114" fillId="22" borderId="179"/>
    <xf numFmtId="0" fontId="115" fillId="22" borderId="178"/>
    <xf numFmtId="0" fontId="119" fillId="0" borderId="180"/>
    <xf numFmtId="0" fontId="115" fillId="22" borderId="178"/>
    <xf numFmtId="0" fontId="119" fillId="0" borderId="180"/>
    <xf numFmtId="0" fontId="123" fillId="17" borderId="181"/>
    <xf numFmtId="0" fontId="123" fillId="17" borderId="181"/>
    <xf numFmtId="0" fontId="119" fillId="0" borderId="180"/>
    <xf numFmtId="0" fontId="113" fillId="16" borderId="178"/>
    <xf numFmtId="0" fontId="113" fillId="16" borderId="178"/>
    <xf numFmtId="0" fontId="119" fillId="0" borderId="180"/>
    <xf numFmtId="0" fontId="114" fillId="22" borderId="179"/>
    <xf numFmtId="0" fontId="123" fillId="17" borderId="181"/>
    <xf numFmtId="0" fontId="113" fillId="16" borderId="178"/>
    <xf numFmtId="0" fontId="114" fillId="22" borderId="179"/>
    <xf numFmtId="0" fontId="113" fillId="16" borderId="178"/>
    <xf numFmtId="0" fontId="115" fillId="22" borderId="178"/>
    <xf numFmtId="0" fontId="113" fillId="16" borderId="178"/>
    <xf numFmtId="0" fontId="113" fillId="16" borderId="178"/>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14" fillId="22" borderId="179"/>
    <xf numFmtId="0" fontId="113" fillId="16" borderId="178"/>
    <xf numFmtId="0" fontId="113" fillId="16" borderId="178"/>
    <xf numFmtId="0" fontId="113" fillId="16" borderId="178"/>
    <xf numFmtId="0" fontId="115" fillId="22" borderId="178"/>
    <xf numFmtId="0" fontId="115" fillId="22" borderId="178"/>
    <xf numFmtId="0" fontId="123" fillId="17" borderId="181"/>
    <xf numFmtId="0" fontId="115" fillId="22" borderId="178"/>
    <xf numFmtId="0" fontId="113" fillId="16" borderId="178"/>
    <xf numFmtId="0" fontId="115" fillId="22" borderId="178"/>
    <xf numFmtId="0" fontId="123" fillId="17" borderId="181"/>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5" fillId="22" borderId="178"/>
    <xf numFmtId="0" fontId="113" fillId="16" borderId="178"/>
    <xf numFmtId="0" fontId="114" fillId="22" borderId="179"/>
    <xf numFmtId="0" fontId="114" fillId="22" borderId="179"/>
    <xf numFmtId="0" fontId="114" fillId="22" borderId="179"/>
    <xf numFmtId="0" fontId="115" fillId="22" borderId="178"/>
    <xf numFmtId="0" fontId="123" fillId="17" borderId="181"/>
    <xf numFmtId="0" fontId="115" fillId="22" borderId="178"/>
    <xf numFmtId="0" fontId="114" fillId="22" borderId="179"/>
    <xf numFmtId="0" fontId="123" fillId="17" borderId="181"/>
    <xf numFmtId="0" fontId="113" fillId="16" borderId="178"/>
    <xf numFmtId="0" fontId="115" fillId="22" borderId="178"/>
    <xf numFmtId="0" fontId="123" fillId="17" borderId="181"/>
    <xf numFmtId="0" fontId="113" fillId="16" borderId="178"/>
    <xf numFmtId="0" fontId="113" fillId="16" borderId="178"/>
    <xf numFmtId="0" fontId="114" fillId="22" borderId="179"/>
    <xf numFmtId="0" fontId="123" fillId="17" borderId="181"/>
    <xf numFmtId="0" fontId="123" fillId="17" borderId="181"/>
    <xf numFmtId="0" fontId="115" fillId="22" borderId="178"/>
    <xf numFmtId="0" fontId="114" fillId="22" borderId="179"/>
    <xf numFmtId="0" fontId="113" fillId="16" borderId="178"/>
    <xf numFmtId="0" fontId="115" fillId="22" borderId="178"/>
    <xf numFmtId="0" fontId="114" fillId="22" borderId="179"/>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23" fillId="17" borderId="181"/>
    <xf numFmtId="0" fontId="123" fillId="17" borderId="181"/>
    <xf numFmtId="0" fontId="114" fillId="22" borderId="179"/>
    <xf numFmtId="0" fontId="123" fillId="17" borderId="181"/>
    <xf numFmtId="0" fontId="113" fillId="16" borderId="178"/>
    <xf numFmtId="0" fontId="123" fillId="17" borderId="181"/>
    <xf numFmtId="0" fontId="123" fillId="17" borderId="181"/>
    <xf numFmtId="0" fontId="115" fillId="22" borderId="178"/>
    <xf numFmtId="0" fontId="115" fillId="22" borderId="178"/>
    <xf numFmtId="0" fontId="113" fillId="16" borderId="178"/>
    <xf numFmtId="0" fontId="114" fillId="22" borderId="179"/>
    <xf numFmtId="0" fontId="115" fillId="22" borderId="178"/>
    <xf numFmtId="0" fontId="115" fillId="22" borderId="178"/>
    <xf numFmtId="0" fontId="114" fillId="22" borderId="179"/>
    <xf numFmtId="0" fontId="123" fillId="17" borderId="181"/>
    <xf numFmtId="0" fontId="119" fillId="0" borderId="180"/>
    <xf numFmtId="0" fontId="114" fillId="22" borderId="179"/>
    <xf numFmtId="0" fontId="114" fillId="22" borderId="179"/>
    <xf numFmtId="0" fontId="119" fillId="0" borderId="180"/>
    <xf numFmtId="0" fontId="123" fillId="17" borderId="181"/>
    <xf numFmtId="0" fontId="123" fillId="17" borderId="181"/>
    <xf numFmtId="0" fontId="123" fillId="17" borderId="181"/>
    <xf numFmtId="0" fontId="113" fillId="16" borderId="178"/>
    <xf numFmtId="0" fontId="113" fillId="16" borderId="178"/>
    <xf numFmtId="0" fontId="123" fillId="17" borderId="181"/>
    <xf numFmtId="0" fontId="114" fillId="22" borderId="179"/>
    <xf numFmtId="0" fontId="115" fillId="22" borderId="178"/>
    <xf numFmtId="0" fontId="123" fillId="17" borderId="181"/>
    <xf numFmtId="0" fontId="119" fillId="0" borderId="180"/>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9" fillId="0" borderId="180"/>
    <xf numFmtId="0" fontId="115" fillId="22" borderId="178"/>
    <xf numFmtId="0" fontId="123" fillId="17" borderId="181"/>
    <xf numFmtId="0" fontId="123" fillId="17" borderId="181"/>
    <xf numFmtId="0" fontId="115" fillId="22" borderId="178"/>
    <xf numFmtId="0" fontId="114" fillId="22" borderId="179"/>
    <xf numFmtId="0" fontId="119" fillId="0" borderId="180"/>
    <xf numFmtId="0" fontId="115" fillId="22" borderId="178"/>
    <xf numFmtId="0" fontId="114" fillId="22" borderId="179"/>
    <xf numFmtId="0" fontId="113" fillId="16" borderId="178"/>
    <xf numFmtId="0" fontId="115" fillId="22" borderId="178"/>
    <xf numFmtId="0" fontId="113" fillId="16" borderId="178"/>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23" fillId="17" borderId="181"/>
    <xf numFmtId="0" fontId="119" fillId="0" borderId="180"/>
    <xf numFmtId="0" fontId="115" fillId="22" borderId="178"/>
    <xf numFmtId="0" fontId="113" fillId="16" borderId="178"/>
    <xf numFmtId="0" fontId="114" fillId="22" borderId="179"/>
    <xf numFmtId="0" fontId="115" fillId="22" borderId="178"/>
    <xf numFmtId="0" fontId="115" fillId="22" borderId="178"/>
    <xf numFmtId="0" fontId="115" fillId="22" borderId="178"/>
    <xf numFmtId="0" fontId="114" fillId="22" borderId="179"/>
    <xf numFmtId="0" fontId="114" fillId="22" borderId="179"/>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23" fillId="17" borderId="181"/>
    <xf numFmtId="0" fontId="113" fillId="16" borderId="178"/>
    <xf numFmtId="0" fontId="119" fillId="0" borderId="180"/>
    <xf numFmtId="0" fontId="115" fillId="22" borderId="178"/>
    <xf numFmtId="0" fontId="113" fillId="16" borderId="178"/>
    <xf numFmtId="0" fontId="114" fillId="22" borderId="179"/>
    <xf numFmtId="0" fontId="114" fillId="22" borderId="179"/>
    <xf numFmtId="0" fontId="115" fillId="22" borderId="178"/>
    <xf numFmtId="0" fontId="114" fillId="22" borderId="179"/>
    <xf numFmtId="0" fontId="115" fillId="22" borderId="178"/>
    <xf numFmtId="0" fontId="114" fillId="22" borderId="179"/>
    <xf numFmtId="0" fontId="123" fillId="17" borderId="181"/>
    <xf numFmtId="0" fontId="123" fillId="17" borderId="181"/>
    <xf numFmtId="0" fontId="115" fillId="22" borderId="178"/>
    <xf numFmtId="0" fontId="119" fillId="0" borderId="180"/>
    <xf numFmtId="0" fontId="113" fillId="16" borderId="178"/>
    <xf numFmtId="0" fontId="113" fillId="16" borderId="178"/>
    <xf numFmtId="0" fontId="123" fillId="17" borderId="181"/>
    <xf numFmtId="0" fontId="123" fillId="17" borderId="181"/>
    <xf numFmtId="0" fontId="114" fillId="22" borderId="179"/>
    <xf numFmtId="0" fontId="119" fillId="0" borderId="180"/>
    <xf numFmtId="0" fontId="119" fillId="0" borderId="180"/>
    <xf numFmtId="0" fontId="115" fillId="22" borderId="178"/>
    <xf numFmtId="0" fontId="123" fillId="17" borderId="181"/>
    <xf numFmtId="0" fontId="119" fillId="0" borderId="180"/>
    <xf numFmtId="0" fontId="113" fillId="16" borderId="178"/>
    <xf numFmtId="0" fontId="113" fillId="16" borderId="178"/>
    <xf numFmtId="0" fontId="114" fillId="22" borderId="179"/>
    <xf numFmtId="0" fontId="114" fillId="22" borderId="179"/>
    <xf numFmtId="0" fontId="119" fillId="0" borderId="180"/>
    <xf numFmtId="0" fontId="123" fillId="17" borderId="181"/>
    <xf numFmtId="0" fontId="123" fillId="17" borderId="181"/>
    <xf numFmtId="0" fontId="119" fillId="0" borderId="180"/>
    <xf numFmtId="0" fontId="114" fillId="22" borderId="179"/>
    <xf numFmtId="0" fontId="119" fillId="0" borderId="180"/>
    <xf numFmtId="0" fontId="123" fillId="17" borderId="181"/>
    <xf numFmtId="0" fontId="298" fillId="0" borderId="180"/>
    <xf numFmtId="0" fontId="123" fillId="17" borderId="181"/>
    <xf numFmtId="0" fontId="113" fillId="16" borderId="178"/>
    <xf numFmtId="0" fontId="113" fillId="16" borderId="178"/>
    <xf numFmtId="0" fontId="119" fillId="0" borderId="180"/>
    <xf numFmtId="0" fontId="114" fillId="22" borderId="179"/>
    <xf numFmtId="0" fontId="114" fillId="22" borderId="179"/>
    <xf numFmtId="0" fontId="115" fillId="22" borderId="178"/>
    <xf numFmtId="0" fontId="119" fillId="0" borderId="180"/>
    <xf numFmtId="0" fontId="114" fillId="22" borderId="179"/>
    <xf numFmtId="0" fontId="115" fillId="22" borderId="178"/>
    <xf numFmtId="0" fontId="119" fillId="0" borderId="180"/>
    <xf numFmtId="0" fontId="114" fillId="22" borderId="179"/>
    <xf numFmtId="0" fontId="114" fillId="22" borderId="179"/>
    <xf numFmtId="0" fontId="113" fillId="16" borderId="178"/>
    <xf numFmtId="0" fontId="115" fillId="22" borderId="178"/>
    <xf numFmtId="0" fontId="123" fillId="17" borderId="181"/>
    <xf numFmtId="0" fontId="123" fillId="17" borderId="181"/>
    <xf numFmtId="0" fontId="113" fillId="16" borderId="178"/>
    <xf numFmtId="0" fontId="119" fillId="0" borderId="180"/>
    <xf numFmtId="0" fontId="115" fillId="22" borderId="178"/>
    <xf numFmtId="0" fontId="113" fillId="16" borderId="178"/>
    <xf numFmtId="0" fontId="114" fillId="22" borderId="179"/>
    <xf numFmtId="0" fontId="115" fillId="22" borderId="178"/>
    <xf numFmtId="0" fontId="113" fillId="16" borderId="178"/>
    <xf numFmtId="0" fontId="114" fillId="22" borderId="179"/>
    <xf numFmtId="0" fontId="114" fillId="22" borderId="179"/>
    <xf numFmtId="0" fontId="115" fillId="22" borderId="178"/>
    <xf numFmtId="0" fontId="115" fillId="22" borderId="178"/>
    <xf numFmtId="0" fontId="119" fillId="0" borderId="180"/>
    <xf numFmtId="0" fontId="114" fillId="22" borderId="179"/>
    <xf numFmtId="0" fontId="115" fillId="22" borderId="178"/>
    <xf numFmtId="0" fontId="119" fillId="0" borderId="180"/>
    <xf numFmtId="0" fontId="114" fillId="22" borderId="179"/>
    <xf numFmtId="0" fontId="119" fillId="0" borderId="180"/>
    <xf numFmtId="0" fontId="113" fillId="16" borderId="178"/>
    <xf numFmtId="0" fontId="113" fillId="16" borderId="178"/>
    <xf numFmtId="0" fontId="123" fillId="17" borderId="181"/>
    <xf numFmtId="0" fontId="123" fillId="17" borderId="181"/>
    <xf numFmtId="0" fontId="113" fillId="16" borderId="178"/>
    <xf numFmtId="0" fontId="113" fillId="16" borderId="178"/>
    <xf numFmtId="0" fontId="115" fillId="22" borderId="178"/>
    <xf numFmtId="0" fontId="114" fillId="22" borderId="179"/>
    <xf numFmtId="0" fontId="119" fillId="0" borderId="180"/>
    <xf numFmtId="0" fontId="113" fillId="16" borderId="178"/>
    <xf numFmtId="0" fontId="119" fillId="0" borderId="180"/>
    <xf numFmtId="0" fontId="119" fillId="0" borderId="180"/>
    <xf numFmtId="0" fontId="119" fillId="0" borderId="180"/>
    <xf numFmtId="0" fontId="113" fillId="16" borderId="178"/>
    <xf numFmtId="0" fontId="115" fillId="22" borderId="178"/>
    <xf numFmtId="0" fontId="119" fillId="0" borderId="180"/>
    <xf numFmtId="0" fontId="114" fillId="22" borderId="179"/>
    <xf numFmtId="0" fontId="114" fillId="22" borderId="179"/>
    <xf numFmtId="0" fontId="123" fillId="17" borderId="181"/>
    <xf numFmtId="0" fontId="113" fillId="16" borderId="178"/>
    <xf numFmtId="0" fontId="113" fillId="16" borderId="178"/>
    <xf numFmtId="0" fontId="113" fillId="16" borderId="178"/>
    <xf numFmtId="0" fontId="114" fillId="22" borderId="179"/>
    <xf numFmtId="0" fontId="123" fillId="17" borderId="181"/>
    <xf numFmtId="0" fontId="114" fillId="22" borderId="179"/>
    <xf numFmtId="0" fontId="113" fillId="16" borderId="178"/>
    <xf numFmtId="0" fontId="119" fillId="0" borderId="180"/>
    <xf numFmtId="0" fontId="114" fillId="22" borderId="179"/>
    <xf numFmtId="0" fontId="114" fillId="22" borderId="179"/>
    <xf numFmtId="0" fontId="123" fillId="17" borderId="181"/>
    <xf numFmtId="0" fontId="115" fillId="22" borderId="178"/>
    <xf numFmtId="0" fontId="119" fillId="0" borderId="180"/>
    <xf numFmtId="0" fontId="114" fillId="22" borderId="179"/>
    <xf numFmtId="0" fontId="119" fillId="0" borderId="180"/>
    <xf numFmtId="0" fontId="113" fillId="16" borderId="178"/>
    <xf numFmtId="0" fontId="114" fillId="22" borderId="179"/>
    <xf numFmtId="0" fontId="115" fillId="22" borderId="178"/>
    <xf numFmtId="0" fontId="115" fillId="22" borderId="178"/>
    <xf numFmtId="0" fontId="113" fillId="16" borderId="178"/>
    <xf numFmtId="0" fontId="113" fillId="16" borderId="178"/>
    <xf numFmtId="0" fontId="119" fillId="0" borderId="180"/>
    <xf numFmtId="0" fontId="292" fillId="16" borderId="178"/>
    <xf numFmtId="0" fontId="114" fillId="22" borderId="179"/>
    <xf numFmtId="0" fontId="115" fillId="22" borderId="178"/>
    <xf numFmtId="0" fontId="119" fillId="0" borderId="180"/>
    <xf numFmtId="0" fontId="119" fillId="0" borderId="180"/>
    <xf numFmtId="0" fontId="119" fillId="0" borderId="180"/>
    <xf numFmtId="0" fontId="119" fillId="0" borderId="180"/>
    <xf numFmtId="0" fontId="115" fillId="22" borderId="178"/>
    <xf numFmtId="0" fontId="113" fillId="16" borderId="178"/>
    <xf numFmtId="0" fontId="119" fillId="0" borderId="180"/>
    <xf numFmtId="0" fontId="123" fillId="17" borderId="181"/>
    <xf numFmtId="0" fontId="123" fillId="17" borderId="181"/>
    <xf numFmtId="0" fontId="119" fillId="0" borderId="180"/>
    <xf numFmtId="0" fontId="113" fillId="16" borderId="178"/>
    <xf numFmtId="0" fontId="123" fillId="17" borderId="181"/>
    <xf numFmtId="0" fontId="123" fillId="17" borderId="181"/>
    <xf numFmtId="0" fontId="114" fillId="22" borderId="179"/>
    <xf numFmtId="0" fontId="114" fillId="22" borderId="179"/>
    <xf numFmtId="0" fontId="119" fillId="0" borderId="180"/>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19" fillId="0" borderId="180"/>
    <xf numFmtId="0" fontId="119" fillId="0" borderId="180"/>
    <xf numFmtId="0" fontId="114" fillId="22" borderId="179"/>
    <xf numFmtId="0" fontId="123" fillId="17" borderId="181"/>
    <xf numFmtId="0" fontId="123" fillId="17" borderId="181"/>
    <xf numFmtId="0" fontId="119" fillId="0" borderId="180"/>
    <xf numFmtId="0" fontId="113" fillId="16" borderId="178"/>
    <xf numFmtId="0" fontId="123" fillId="17" borderId="181"/>
    <xf numFmtId="0" fontId="123" fillId="17" borderId="181"/>
    <xf numFmtId="0" fontId="115" fillId="22" borderId="178"/>
    <xf numFmtId="0" fontId="115" fillId="22" borderId="178"/>
    <xf numFmtId="0" fontId="115" fillId="22" borderId="178"/>
    <xf numFmtId="0" fontId="119" fillId="0" borderId="180"/>
    <xf numFmtId="0" fontId="115" fillId="22" borderId="178"/>
    <xf numFmtId="0" fontId="115" fillId="22" borderId="178"/>
    <xf numFmtId="0" fontId="114" fillId="22" borderId="179"/>
    <xf numFmtId="0" fontId="119" fillId="0" borderId="180"/>
    <xf numFmtId="0" fontId="123" fillId="17" borderId="181"/>
    <xf numFmtId="0" fontId="115" fillId="22" borderId="178"/>
    <xf numFmtId="0" fontId="114" fillId="22" borderId="179"/>
    <xf numFmtId="0" fontId="113" fillId="16" borderId="178"/>
    <xf numFmtId="0" fontId="119" fillId="0" borderId="180"/>
    <xf numFmtId="0" fontId="123" fillId="17" borderId="181"/>
    <xf numFmtId="0" fontId="114" fillId="22" borderId="179"/>
    <xf numFmtId="0" fontId="113" fillId="16" borderId="178"/>
    <xf numFmtId="0" fontId="123" fillId="17" borderId="181"/>
    <xf numFmtId="0" fontId="114" fillId="22" borderId="179"/>
    <xf numFmtId="0" fontId="113" fillId="16" borderId="178"/>
    <xf numFmtId="0" fontId="119" fillId="0" borderId="180"/>
    <xf numFmtId="0" fontId="113" fillId="16" borderId="178"/>
    <xf numFmtId="0" fontId="113" fillId="16" borderId="178"/>
    <xf numFmtId="0" fontId="119" fillId="0" borderId="180"/>
    <xf numFmtId="0" fontId="113" fillId="16" borderId="178"/>
    <xf numFmtId="0" fontId="114" fillId="22" borderId="179"/>
    <xf numFmtId="0" fontId="114" fillId="22" borderId="179"/>
    <xf numFmtId="0" fontId="115" fillId="22" borderId="178"/>
    <xf numFmtId="0" fontId="114" fillId="22" borderId="179"/>
    <xf numFmtId="0" fontId="113" fillId="16" borderId="178"/>
    <xf numFmtId="0" fontId="115" fillId="22" borderId="178"/>
    <xf numFmtId="0" fontId="114" fillId="22" borderId="179"/>
    <xf numFmtId="0" fontId="123" fillId="17" borderId="181"/>
    <xf numFmtId="0" fontId="119" fillId="0" borderId="180"/>
    <xf numFmtId="0" fontId="119" fillId="0" borderId="180"/>
    <xf numFmtId="0" fontId="114" fillId="22" borderId="179"/>
    <xf numFmtId="0" fontId="113" fillId="16" borderId="178"/>
    <xf numFmtId="0" fontId="114" fillId="22" borderId="179"/>
    <xf numFmtId="0" fontId="119" fillId="0" borderId="180"/>
    <xf numFmtId="0" fontId="123" fillId="17" borderId="181"/>
    <xf numFmtId="0" fontId="114" fillId="22" borderId="179"/>
    <xf numFmtId="0" fontId="114" fillId="22" borderId="179"/>
    <xf numFmtId="0" fontId="113" fillId="16" borderId="178"/>
    <xf numFmtId="0" fontId="114" fillId="22" borderId="179"/>
    <xf numFmtId="0" fontId="115" fillId="22" borderId="178"/>
    <xf numFmtId="0" fontId="115" fillId="22" borderId="178"/>
    <xf numFmtId="0" fontId="114" fillId="22" borderId="179"/>
    <xf numFmtId="0" fontId="115" fillId="22" borderId="178"/>
    <xf numFmtId="0" fontId="113" fillId="16" borderId="178"/>
    <xf numFmtId="0" fontId="123" fillId="17" borderId="181"/>
    <xf numFmtId="0" fontId="119" fillId="0" borderId="180"/>
    <xf numFmtId="0" fontId="115" fillId="22" borderId="178"/>
    <xf numFmtId="0" fontId="115" fillId="22" borderId="178"/>
    <xf numFmtId="0" fontId="115" fillId="22" borderId="178"/>
    <xf numFmtId="0" fontId="119" fillId="0" borderId="180"/>
    <xf numFmtId="0" fontId="115" fillId="22" borderId="178"/>
    <xf numFmtId="0" fontId="114" fillId="22" borderId="179"/>
    <xf numFmtId="0" fontId="114" fillId="22" borderId="179"/>
    <xf numFmtId="0" fontId="123" fillId="17" borderId="181"/>
    <xf numFmtId="0" fontId="113" fillId="16" borderId="178"/>
    <xf numFmtId="0" fontId="113" fillId="16" borderId="178"/>
    <xf numFmtId="0" fontId="113" fillId="16" borderId="178"/>
    <xf numFmtId="0" fontId="114" fillId="22" borderId="179"/>
    <xf numFmtId="0" fontId="113" fillId="16" borderId="178"/>
    <xf numFmtId="0" fontId="115" fillId="22" borderId="178"/>
    <xf numFmtId="0" fontId="123" fillId="17" borderId="181"/>
    <xf numFmtId="0" fontId="114" fillId="22" borderId="179"/>
    <xf numFmtId="0" fontId="123" fillId="17" borderId="181"/>
    <xf numFmtId="0" fontId="123" fillId="17" borderId="181"/>
    <xf numFmtId="0" fontId="123" fillId="17" borderId="181"/>
    <xf numFmtId="0" fontId="123" fillId="17" borderId="181"/>
    <xf numFmtId="0" fontId="123" fillId="17" borderId="181"/>
    <xf numFmtId="0" fontId="113" fillId="16" borderId="178"/>
    <xf numFmtId="0" fontId="114" fillId="22" borderId="179"/>
    <xf numFmtId="0" fontId="114" fillId="22" borderId="179"/>
    <xf numFmtId="0" fontId="114" fillId="22" borderId="179"/>
    <xf numFmtId="0" fontId="123" fillId="17" borderId="181"/>
    <xf numFmtId="0" fontId="123" fillId="17" borderId="181"/>
    <xf numFmtId="0" fontId="115" fillId="22" borderId="178"/>
    <xf numFmtId="0" fontId="119" fillId="0" borderId="180"/>
    <xf numFmtId="0" fontId="113" fillId="16" borderId="178"/>
    <xf numFmtId="0" fontId="113" fillId="16" borderId="178"/>
    <xf numFmtId="0" fontId="119" fillId="0" borderId="180"/>
    <xf numFmtId="0" fontId="113" fillId="16" borderId="178"/>
    <xf numFmtId="0" fontId="114" fillId="22" borderId="179"/>
    <xf numFmtId="0" fontId="294" fillId="22" borderId="178"/>
    <xf numFmtId="0" fontId="123" fillId="17" borderId="181"/>
    <xf numFmtId="0" fontId="123" fillId="17" borderId="181"/>
    <xf numFmtId="0" fontId="114" fillId="22" borderId="179"/>
    <xf numFmtId="0" fontId="119" fillId="0" borderId="180"/>
    <xf numFmtId="0" fontId="123" fillId="17" borderId="181"/>
    <xf numFmtId="0" fontId="119" fillId="0" borderId="180"/>
    <xf numFmtId="0" fontId="123" fillId="17" borderId="181"/>
    <xf numFmtId="0" fontId="113" fillId="16" borderId="178"/>
    <xf numFmtId="0" fontId="119" fillId="0" borderId="180"/>
    <xf numFmtId="0" fontId="115" fillId="22" borderId="178"/>
    <xf numFmtId="0" fontId="114" fillId="22" borderId="179"/>
    <xf numFmtId="0" fontId="123" fillId="17" borderId="181"/>
    <xf numFmtId="0" fontId="119" fillId="0" borderId="180"/>
    <xf numFmtId="0" fontId="113" fillId="16" borderId="178"/>
    <xf numFmtId="0" fontId="119" fillId="0" borderId="180"/>
    <xf numFmtId="0" fontId="113" fillId="16" borderId="178"/>
    <xf numFmtId="0" fontId="113" fillId="16" borderId="178"/>
    <xf numFmtId="0" fontId="119" fillId="0" borderId="180"/>
    <xf numFmtId="0" fontId="123" fillId="17" borderId="181"/>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15" fillId="22" borderId="178"/>
    <xf numFmtId="0" fontId="119" fillId="0" borderId="180"/>
    <xf numFmtId="0" fontId="119" fillId="0" borderId="180"/>
    <xf numFmtId="0" fontId="123" fillId="17" borderId="181"/>
    <xf numFmtId="0" fontId="115" fillId="22" borderId="178"/>
    <xf numFmtId="0" fontId="119" fillId="0" borderId="180"/>
    <xf numFmtId="0" fontId="119" fillId="0" borderId="180"/>
    <xf numFmtId="0" fontId="115" fillId="22" borderId="178"/>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13" fillId="16" borderId="178"/>
    <xf numFmtId="0" fontId="119" fillId="0" borderId="180"/>
    <xf numFmtId="0" fontId="119" fillId="0" borderId="180"/>
    <xf numFmtId="0" fontId="115" fillId="22" borderId="178"/>
    <xf numFmtId="0" fontId="123" fillId="17" borderId="181"/>
    <xf numFmtId="0" fontId="113" fillId="16" borderId="178"/>
    <xf numFmtId="0" fontId="119" fillId="0" borderId="180"/>
    <xf numFmtId="0" fontId="114" fillId="22" borderId="179"/>
    <xf numFmtId="0" fontId="114" fillId="22" borderId="179"/>
    <xf numFmtId="0" fontId="123" fillId="17" borderId="181"/>
    <xf numFmtId="0" fontId="114" fillId="22" borderId="179"/>
    <xf numFmtId="0" fontId="114" fillId="22" borderId="179"/>
    <xf numFmtId="0" fontId="114" fillId="22" borderId="179"/>
    <xf numFmtId="0" fontId="113" fillId="16" borderId="178"/>
    <xf numFmtId="0" fontId="115" fillId="22" borderId="178"/>
    <xf numFmtId="0" fontId="115" fillId="22" borderId="178"/>
    <xf numFmtId="0" fontId="114" fillId="22" borderId="179"/>
    <xf numFmtId="0" fontId="123" fillId="17" borderId="181"/>
    <xf numFmtId="0" fontId="114" fillId="22" borderId="179"/>
    <xf numFmtId="0" fontId="113" fillId="16" borderId="178"/>
    <xf numFmtId="0" fontId="119" fillId="0" borderId="180"/>
    <xf numFmtId="0" fontId="123" fillId="17" borderId="181"/>
    <xf numFmtId="0" fontId="123" fillId="17" borderId="181"/>
    <xf numFmtId="0" fontId="119" fillId="0" borderId="180"/>
    <xf numFmtId="0" fontId="123" fillId="17" borderId="181"/>
    <xf numFmtId="0" fontId="115" fillId="22" borderId="178"/>
    <xf numFmtId="0" fontId="119" fillId="0" borderId="180"/>
    <xf numFmtId="0" fontId="119" fillId="0" borderId="180"/>
    <xf numFmtId="0" fontId="114" fillId="22" borderId="179"/>
    <xf numFmtId="0" fontId="115" fillId="22" borderId="178"/>
    <xf numFmtId="0" fontId="115" fillId="22" borderId="178"/>
    <xf numFmtId="0" fontId="114" fillId="22" borderId="179"/>
    <xf numFmtId="0" fontId="113" fillId="16" borderId="178"/>
    <xf numFmtId="0" fontId="123" fillId="17" borderId="181"/>
    <xf numFmtId="0" fontId="113" fillId="16" borderId="178"/>
    <xf numFmtId="0" fontId="123" fillId="17" borderId="181"/>
    <xf numFmtId="0" fontId="113" fillId="16" borderId="178"/>
    <xf numFmtId="0" fontId="123" fillId="17" borderId="181"/>
    <xf numFmtId="0" fontId="114" fillId="22" borderId="179"/>
    <xf numFmtId="0" fontId="123" fillId="17" borderId="181"/>
    <xf numFmtId="0" fontId="123" fillId="17" borderId="181"/>
    <xf numFmtId="0" fontId="123" fillId="17" borderId="181"/>
    <xf numFmtId="0" fontId="115" fillId="22" borderId="178"/>
    <xf numFmtId="0" fontId="123" fillId="17" borderId="181"/>
    <xf numFmtId="0" fontId="123" fillId="17" borderId="181"/>
    <xf numFmtId="0" fontId="113" fillId="16" borderId="178"/>
    <xf numFmtId="0" fontId="123" fillId="17" borderId="181"/>
    <xf numFmtId="0" fontId="114" fillId="22" borderId="179"/>
    <xf numFmtId="0" fontId="114" fillId="22" borderId="179"/>
    <xf numFmtId="0" fontId="119" fillId="0" borderId="180"/>
    <xf numFmtId="0" fontId="114" fillId="22" borderId="179"/>
    <xf numFmtId="0" fontId="113" fillId="16" borderId="178"/>
    <xf numFmtId="0" fontId="123" fillId="17" borderId="181"/>
    <xf numFmtId="0" fontId="114" fillId="22" borderId="179"/>
    <xf numFmtId="0" fontId="113" fillId="16" borderId="178"/>
    <xf numFmtId="0" fontId="123" fillId="17" borderId="181"/>
    <xf numFmtId="0" fontId="119" fillId="0" borderId="180"/>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23" fillId="17" borderId="181"/>
    <xf numFmtId="0" fontId="114" fillId="22" borderId="179"/>
    <xf numFmtId="0" fontId="119" fillId="0" borderId="180"/>
    <xf numFmtId="0" fontId="119" fillId="0" borderId="180"/>
    <xf numFmtId="0" fontId="113" fillId="16" borderId="178"/>
    <xf numFmtId="0" fontId="114" fillId="22" borderId="179"/>
    <xf numFmtId="0" fontId="114" fillId="22" borderId="179"/>
    <xf numFmtId="0" fontId="114" fillId="22" borderId="179"/>
    <xf numFmtId="0" fontId="119" fillId="0" borderId="180"/>
    <xf numFmtId="0" fontId="115" fillId="22" borderId="178"/>
    <xf numFmtId="0" fontId="113" fillId="16" borderId="178"/>
    <xf numFmtId="0" fontId="113" fillId="16" borderId="178"/>
    <xf numFmtId="0" fontId="115" fillId="22" borderId="178"/>
    <xf numFmtId="0" fontId="115" fillId="22" borderId="178"/>
    <xf numFmtId="0" fontId="113" fillId="16" borderId="178"/>
    <xf numFmtId="0" fontId="115" fillId="22" borderId="178"/>
    <xf numFmtId="0" fontId="123" fillId="17" borderId="181"/>
    <xf numFmtId="0" fontId="119" fillId="0" borderId="180"/>
    <xf numFmtId="0" fontId="113" fillId="16" borderId="178"/>
    <xf numFmtId="0" fontId="115" fillId="22" borderId="178"/>
    <xf numFmtId="0" fontId="123" fillId="17" borderId="181"/>
    <xf numFmtId="0" fontId="123" fillId="17" borderId="181"/>
    <xf numFmtId="0" fontId="123" fillId="17" borderId="181"/>
    <xf numFmtId="0" fontId="119" fillId="0" borderId="180"/>
    <xf numFmtId="0" fontId="114" fillId="22" borderId="179"/>
    <xf numFmtId="0" fontId="123" fillId="17" borderId="181"/>
    <xf numFmtId="0" fontId="123" fillId="17" borderId="181"/>
    <xf numFmtId="0" fontId="115" fillId="22" borderId="178"/>
    <xf numFmtId="0" fontId="115" fillId="22" borderId="178"/>
    <xf numFmtId="0" fontId="115" fillId="22" borderId="178"/>
    <xf numFmtId="0" fontId="119" fillId="0" borderId="180"/>
    <xf numFmtId="0" fontId="114" fillId="22" borderId="179"/>
    <xf numFmtId="0" fontId="115" fillId="22" borderId="178"/>
    <xf numFmtId="0" fontId="119" fillId="0" borderId="180"/>
    <xf numFmtId="0" fontId="113" fillId="16" borderId="178"/>
    <xf numFmtId="0" fontId="119" fillId="0" borderId="180"/>
    <xf numFmtId="0" fontId="114" fillId="22" borderId="179"/>
    <xf numFmtId="0" fontId="113" fillId="16" borderId="178"/>
    <xf numFmtId="0" fontId="123" fillId="17" borderId="181"/>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3" fillId="16" borderId="178"/>
    <xf numFmtId="0" fontId="119" fillId="0" borderId="180"/>
    <xf numFmtId="0" fontId="115" fillId="22" borderId="178"/>
    <xf numFmtId="0" fontId="115" fillId="22" borderId="178"/>
    <xf numFmtId="0" fontId="115" fillId="22" borderId="178"/>
    <xf numFmtId="0" fontId="119" fillId="0" borderId="180"/>
    <xf numFmtId="0" fontId="119" fillId="0" borderId="180"/>
    <xf numFmtId="0" fontId="123" fillId="17" borderId="181"/>
    <xf numFmtId="0" fontId="119" fillId="0" borderId="180"/>
    <xf numFmtId="0" fontId="119" fillId="0" borderId="180"/>
    <xf numFmtId="0" fontId="119" fillId="0" borderId="180"/>
    <xf numFmtId="0" fontId="123" fillId="17" borderId="181"/>
    <xf numFmtId="0" fontId="113" fillId="16" borderId="178"/>
    <xf numFmtId="0" fontId="292" fillId="16" borderId="178"/>
    <xf numFmtId="0" fontId="119" fillId="0" borderId="180"/>
    <xf numFmtId="0" fontId="113" fillId="16" borderId="178"/>
    <xf numFmtId="0" fontId="119" fillId="0" borderId="180"/>
    <xf numFmtId="0" fontId="114" fillId="22" borderId="179"/>
    <xf numFmtId="0" fontId="123" fillId="17" borderId="181"/>
    <xf numFmtId="0" fontId="119" fillId="0" borderId="180"/>
    <xf numFmtId="0" fontId="113" fillId="16" borderId="178"/>
    <xf numFmtId="0" fontId="123" fillId="17" borderId="181"/>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14" fillId="22" borderId="179"/>
    <xf numFmtId="0" fontId="119" fillId="0" borderId="180"/>
    <xf numFmtId="0" fontId="115" fillId="22" borderId="178"/>
    <xf numFmtId="0" fontId="123" fillId="17" borderId="181"/>
    <xf numFmtId="0" fontId="119" fillId="0" borderId="180"/>
    <xf numFmtId="0" fontId="114" fillId="22" borderId="179"/>
    <xf numFmtId="0" fontId="115" fillId="22" borderId="178"/>
    <xf numFmtId="0" fontId="123" fillId="17" borderId="181"/>
    <xf numFmtId="0" fontId="113" fillId="16" borderId="178"/>
    <xf numFmtId="0" fontId="114" fillId="22" borderId="179"/>
    <xf numFmtId="0" fontId="113" fillId="16" borderId="178"/>
    <xf numFmtId="0" fontId="115" fillId="22" borderId="178"/>
    <xf numFmtId="0" fontId="113" fillId="16" borderId="178"/>
    <xf numFmtId="0" fontId="115" fillId="22" borderId="178"/>
    <xf numFmtId="0" fontId="113" fillId="16" borderId="178"/>
    <xf numFmtId="0" fontId="114" fillId="22" borderId="179"/>
    <xf numFmtId="0" fontId="115" fillId="22" borderId="178"/>
    <xf numFmtId="0" fontId="115" fillId="22" borderId="178"/>
    <xf numFmtId="0" fontId="114" fillId="22" borderId="179"/>
    <xf numFmtId="0" fontId="114" fillId="22" borderId="179"/>
    <xf numFmtId="0" fontId="115" fillId="22" borderId="178"/>
    <xf numFmtId="0" fontId="115" fillId="22" borderId="178"/>
    <xf numFmtId="0" fontId="119" fillId="0" borderId="180"/>
    <xf numFmtId="0" fontId="123" fillId="17" borderId="181"/>
    <xf numFmtId="0" fontId="114" fillId="22" borderId="179"/>
    <xf numFmtId="0" fontId="113" fillId="16" borderId="178"/>
    <xf numFmtId="0" fontId="115" fillId="22" borderId="178"/>
    <xf numFmtId="0" fontId="114" fillId="22" borderId="179"/>
    <xf numFmtId="0" fontId="114" fillId="22" borderId="179"/>
    <xf numFmtId="0" fontId="123" fillId="17" borderId="181"/>
    <xf numFmtId="0" fontId="114" fillId="22" borderId="179"/>
    <xf numFmtId="0" fontId="123" fillId="17" borderId="181"/>
    <xf numFmtId="0" fontId="113" fillId="16" borderId="178"/>
    <xf numFmtId="0" fontId="114" fillId="22" borderId="179"/>
    <xf numFmtId="0" fontId="113" fillId="16" borderId="178"/>
    <xf numFmtId="0" fontId="123" fillId="17" borderId="181"/>
    <xf numFmtId="0" fontId="115" fillId="22" borderId="178"/>
    <xf numFmtId="0" fontId="115" fillId="22" borderId="178"/>
    <xf numFmtId="0" fontId="119" fillId="0" borderId="180"/>
    <xf numFmtId="0" fontId="114" fillId="22" borderId="179"/>
    <xf numFmtId="0" fontId="113" fillId="16"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9" fillId="0" borderId="180"/>
    <xf numFmtId="0" fontId="115" fillId="22" borderId="178"/>
    <xf numFmtId="0" fontId="119" fillId="0" borderId="180"/>
    <xf numFmtId="0" fontId="119" fillId="0" borderId="180"/>
    <xf numFmtId="0" fontId="119" fillId="0" borderId="180"/>
    <xf numFmtId="0" fontId="119" fillId="0" borderId="180"/>
    <xf numFmtId="0" fontId="123" fillId="17" borderId="181"/>
    <xf numFmtId="0" fontId="114" fillId="22" borderId="179"/>
    <xf numFmtId="0" fontId="113" fillId="16" borderId="178"/>
    <xf numFmtId="0" fontId="113" fillId="16" borderId="178"/>
    <xf numFmtId="0" fontId="114" fillId="22" borderId="179"/>
    <xf numFmtId="0" fontId="113" fillId="16" borderId="178"/>
    <xf numFmtId="0" fontId="123" fillId="17" borderId="181"/>
    <xf numFmtId="0" fontId="114" fillId="22" borderId="179"/>
    <xf numFmtId="0" fontId="114" fillId="22" borderId="179"/>
    <xf numFmtId="0" fontId="119" fillId="0" borderId="180"/>
    <xf numFmtId="0" fontId="114" fillId="22" borderId="179"/>
    <xf numFmtId="0" fontId="123" fillId="17" borderId="181"/>
    <xf numFmtId="0" fontId="114" fillId="22" borderId="179"/>
    <xf numFmtId="0" fontId="113" fillId="16" borderId="178"/>
    <xf numFmtId="0" fontId="114" fillId="22" borderId="179"/>
    <xf numFmtId="0" fontId="115" fillId="22" borderId="178"/>
    <xf numFmtId="0" fontId="113" fillId="16" borderId="178"/>
    <xf numFmtId="0" fontId="123" fillId="17" borderId="181"/>
    <xf numFmtId="0" fontId="119" fillId="0" borderId="180"/>
    <xf numFmtId="0" fontId="114" fillId="22" borderId="179"/>
    <xf numFmtId="0" fontId="113" fillId="16" borderId="178"/>
    <xf numFmtId="0" fontId="123" fillId="17" borderId="181"/>
    <xf numFmtId="0" fontId="115" fillId="22" borderId="178"/>
    <xf numFmtId="0" fontId="119" fillId="0" borderId="180"/>
    <xf numFmtId="0" fontId="123" fillId="17" borderId="181"/>
    <xf numFmtId="0" fontId="114" fillId="22" borderId="179"/>
    <xf numFmtId="0" fontId="113" fillId="16" borderId="178"/>
    <xf numFmtId="0" fontId="114" fillId="22" borderId="179"/>
    <xf numFmtId="0" fontId="119" fillId="0" borderId="180"/>
    <xf numFmtId="0" fontId="114" fillId="22" borderId="179"/>
    <xf numFmtId="0" fontId="119" fillId="0" borderId="180"/>
    <xf numFmtId="0" fontId="113" fillId="16" borderId="178"/>
    <xf numFmtId="0" fontId="115" fillId="22" borderId="178"/>
    <xf numFmtId="0" fontId="113" fillId="16" borderId="178"/>
    <xf numFmtId="0" fontId="113" fillId="16" borderId="178"/>
    <xf numFmtId="0" fontId="119" fillId="0" borderId="180"/>
    <xf numFmtId="0" fontId="113" fillId="16" borderId="178"/>
    <xf numFmtId="0" fontId="115" fillId="22" borderId="178"/>
    <xf numFmtId="0" fontId="115" fillId="22" borderId="178"/>
    <xf numFmtId="0" fontId="115" fillId="22" borderId="178"/>
    <xf numFmtId="0" fontId="115" fillId="22" borderId="178"/>
    <xf numFmtId="0" fontId="113" fillId="16" borderId="178"/>
    <xf numFmtId="0" fontId="119" fillId="0" borderId="180"/>
    <xf numFmtId="0" fontId="123" fillId="17" borderId="181"/>
    <xf numFmtId="0" fontId="123" fillId="17" borderId="181"/>
    <xf numFmtId="0" fontId="114" fillId="22" borderId="179"/>
    <xf numFmtId="0" fontId="114" fillId="22" borderId="179"/>
    <xf numFmtId="0" fontId="113" fillId="16" borderId="178"/>
    <xf numFmtId="0" fontId="115" fillId="22" borderId="178"/>
    <xf numFmtId="0" fontId="119" fillId="0" borderId="180"/>
    <xf numFmtId="0" fontId="119" fillId="0" borderId="180"/>
    <xf numFmtId="0" fontId="114" fillId="22" borderId="179"/>
    <xf numFmtId="0" fontId="123" fillId="17" borderId="181"/>
    <xf numFmtId="0" fontId="119" fillId="0" borderId="180"/>
    <xf numFmtId="0" fontId="119" fillId="0" borderId="180"/>
    <xf numFmtId="0" fontId="119" fillId="0" borderId="180"/>
    <xf numFmtId="0" fontId="123" fillId="17" borderId="181"/>
    <xf numFmtId="0" fontId="114" fillId="22" borderId="179"/>
    <xf numFmtId="0" fontId="115" fillId="22" borderId="178"/>
    <xf numFmtId="0" fontId="123" fillId="17" borderId="181"/>
    <xf numFmtId="0" fontId="123" fillId="17" borderId="181"/>
    <xf numFmtId="0" fontId="113" fillId="16" borderId="178"/>
    <xf numFmtId="0" fontId="119" fillId="0" borderId="180"/>
    <xf numFmtId="0" fontId="113" fillId="16" borderId="178"/>
    <xf numFmtId="0" fontId="113" fillId="16" borderId="178"/>
    <xf numFmtId="0" fontId="119" fillId="0" borderId="180"/>
    <xf numFmtId="0" fontId="123" fillId="17" borderId="181"/>
    <xf numFmtId="0" fontId="113" fillId="16" borderId="178"/>
    <xf numFmtId="0" fontId="123" fillId="17" borderId="181"/>
    <xf numFmtId="0" fontId="123" fillId="17" borderId="181"/>
    <xf numFmtId="0" fontId="123" fillId="17" borderId="181"/>
    <xf numFmtId="0" fontId="123" fillId="17" borderId="181"/>
    <xf numFmtId="0" fontId="123" fillId="17" borderId="181"/>
    <xf numFmtId="0" fontId="113" fillId="16" borderId="178"/>
    <xf numFmtId="0" fontId="113" fillId="16" borderId="178"/>
    <xf numFmtId="0" fontId="115" fillId="22" borderId="178"/>
    <xf numFmtId="0" fontId="114" fillId="22" borderId="179"/>
    <xf numFmtId="0" fontId="115" fillId="22" borderId="178"/>
    <xf numFmtId="0" fontId="123" fillId="17" borderId="181"/>
    <xf numFmtId="0" fontId="119" fillId="0" borderId="180"/>
    <xf numFmtId="0" fontId="113" fillId="16" borderId="178"/>
    <xf numFmtId="0" fontId="113" fillId="16" borderId="178"/>
    <xf numFmtId="0" fontId="123" fillId="17" borderId="181"/>
    <xf numFmtId="0" fontId="114" fillId="22" borderId="179"/>
    <xf numFmtId="0" fontId="123" fillId="17" borderId="181"/>
    <xf numFmtId="0" fontId="123" fillId="17" borderId="181"/>
    <xf numFmtId="0" fontId="114" fillId="22" borderId="179"/>
    <xf numFmtId="0" fontId="119" fillId="0" borderId="180"/>
    <xf numFmtId="0" fontId="114" fillId="22" borderId="179"/>
    <xf numFmtId="0" fontId="115" fillId="22" borderId="178"/>
    <xf numFmtId="0" fontId="113" fillId="16" borderId="178"/>
    <xf numFmtId="0" fontId="114" fillId="22" borderId="179"/>
    <xf numFmtId="0" fontId="115" fillId="22" borderId="178"/>
    <xf numFmtId="0" fontId="115" fillId="22" borderId="178"/>
    <xf numFmtId="0" fontId="115" fillId="22" borderId="178"/>
    <xf numFmtId="0" fontId="119" fillId="0" borderId="180"/>
    <xf numFmtId="0" fontId="123" fillId="17" borderId="181"/>
    <xf numFmtId="0" fontId="123" fillId="17" borderId="181"/>
    <xf numFmtId="0" fontId="123" fillId="17" borderId="181"/>
    <xf numFmtId="0" fontId="123" fillId="17" borderId="181"/>
    <xf numFmtId="0" fontId="123" fillId="17" borderId="181"/>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15" fillId="22" borderId="178"/>
    <xf numFmtId="0" fontId="113" fillId="16" borderId="178"/>
    <xf numFmtId="0" fontId="115" fillId="22" borderId="178"/>
    <xf numFmtId="0" fontId="119" fillId="0" borderId="180"/>
    <xf numFmtId="0" fontId="119" fillId="0" borderId="180"/>
    <xf numFmtId="0" fontId="115" fillId="22" borderId="178"/>
    <xf numFmtId="0" fontId="119" fillId="0" borderId="180"/>
    <xf numFmtId="0" fontId="113" fillId="16" borderId="178"/>
    <xf numFmtId="0" fontId="113" fillId="16" borderId="178"/>
    <xf numFmtId="0" fontId="113" fillId="16" borderId="178"/>
    <xf numFmtId="0" fontId="119" fillId="0" borderId="180"/>
    <xf numFmtId="0" fontId="123" fillId="17" borderId="181"/>
    <xf numFmtId="0" fontId="123" fillId="17" borderId="181"/>
    <xf numFmtId="0" fontId="119" fillId="0" borderId="180"/>
    <xf numFmtId="0" fontId="123" fillId="17" borderId="181"/>
    <xf numFmtId="0" fontId="114" fillId="22" borderId="179"/>
    <xf numFmtId="0" fontId="123" fillId="17" borderId="181"/>
    <xf numFmtId="0" fontId="119" fillId="0" borderId="180"/>
    <xf numFmtId="0" fontId="113" fillId="16" borderId="178"/>
    <xf numFmtId="0" fontId="113" fillId="16" borderId="178"/>
    <xf numFmtId="0" fontId="115" fillId="22" borderId="178"/>
    <xf numFmtId="0" fontId="119" fillId="0" borderId="180"/>
    <xf numFmtId="0" fontId="123" fillId="17" borderId="181"/>
    <xf numFmtId="0" fontId="123" fillId="17" borderId="181"/>
    <xf numFmtId="0" fontId="119" fillId="0" borderId="180"/>
    <xf numFmtId="0" fontId="119" fillId="0" borderId="180"/>
    <xf numFmtId="0" fontId="119" fillId="0" borderId="180"/>
    <xf numFmtId="0" fontId="123" fillId="17" borderId="181"/>
    <xf numFmtId="0" fontId="123" fillId="17" borderId="181"/>
    <xf numFmtId="0" fontId="298" fillId="0" borderId="180"/>
    <xf numFmtId="0" fontId="115" fillId="22" borderId="178"/>
    <xf numFmtId="0" fontId="114" fillId="22" borderId="179"/>
    <xf numFmtId="0" fontId="113" fillId="16" borderId="178"/>
    <xf numFmtId="0" fontId="114" fillId="22" borderId="179"/>
    <xf numFmtId="0" fontId="123" fillId="17" borderId="181"/>
    <xf numFmtId="0" fontId="115" fillId="22" borderId="178"/>
    <xf numFmtId="0" fontId="115" fillId="22" borderId="178"/>
    <xf numFmtId="0" fontId="123" fillId="17" borderId="181"/>
    <xf numFmtId="0" fontId="114" fillId="22" borderId="179"/>
    <xf numFmtId="0" fontId="114" fillId="22" borderId="179"/>
    <xf numFmtId="0" fontId="113" fillId="16" borderId="178"/>
    <xf numFmtId="0" fontId="115" fillId="22" borderId="178"/>
    <xf numFmtId="0" fontId="115" fillId="22" borderId="178"/>
    <xf numFmtId="0" fontId="114" fillId="22" borderId="179"/>
    <xf numFmtId="0" fontId="123" fillId="17" borderId="181"/>
    <xf numFmtId="0" fontId="114" fillId="22" borderId="179"/>
    <xf numFmtId="0" fontId="115" fillId="22" borderId="178"/>
    <xf numFmtId="0" fontId="113" fillId="16" borderId="178"/>
    <xf numFmtId="0" fontId="123" fillId="17" borderId="181"/>
    <xf numFmtId="0" fontId="123" fillId="17" borderId="181"/>
    <xf numFmtId="0" fontId="123" fillId="17" borderId="181"/>
    <xf numFmtId="0" fontId="115" fillId="22" borderId="178"/>
    <xf numFmtId="0" fontId="114" fillId="22" borderId="179"/>
    <xf numFmtId="0" fontId="119" fillId="0" borderId="180"/>
    <xf numFmtId="0" fontId="115" fillId="22" borderId="178"/>
    <xf numFmtId="0" fontId="119" fillId="0" borderId="180"/>
    <xf numFmtId="0" fontId="119" fillId="0" borderId="180"/>
    <xf numFmtId="0" fontId="119" fillId="0" borderId="180"/>
    <xf numFmtId="0" fontId="115" fillId="22" borderId="178"/>
    <xf numFmtId="0" fontId="115" fillId="22" borderId="178"/>
    <xf numFmtId="0" fontId="114" fillId="22" borderId="179"/>
    <xf numFmtId="0" fontId="115" fillId="22" borderId="178"/>
    <xf numFmtId="0" fontId="113" fillId="16" borderId="178"/>
    <xf numFmtId="0" fontId="119" fillId="0" borderId="180"/>
    <xf numFmtId="0" fontId="119" fillId="0" borderId="180"/>
    <xf numFmtId="0" fontId="115" fillId="22" borderId="178"/>
    <xf numFmtId="0" fontId="119" fillId="0" borderId="180"/>
    <xf numFmtId="0" fontId="294" fillId="22" borderId="178"/>
    <xf numFmtId="0" fontId="123" fillId="17" borderId="181"/>
    <xf numFmtId="0" fontId="123" fillId="17" borderId="181"/>
    <xf numFmtId="0" fontId="113" fillId="16" borderId="178"/>
    <xf numFmtId="0" fontId="114" fillId="22" borderId="179"/>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5" fillId="22" borderId="178"/>
    <xf numFmtId="0" fontId="115" fillId="22" borderId="178"/>
    <xf numFmtId="0" fontId="114" fillId="22" borderId="179"/>
    <xf numFmtId="0" fontId="115" fillId="22" borderId="178"/>
    <xf numFmtId="0" fontId="115" fillId="22" borderId="178"/>
    <xf numFmtId="0" fontId="115" fillId="22" borderId="178"/>
    <xf numFmtId="0" fontId="119" fillId="0" borderId="180"/>
    <xf numFmtId="0" fontId="113" fillId="16" borderId="178"/>
    <xf numFmtId="0" fontId="123" fillId="17" borderId="181"/>
    <xf numFmtId="0" fontId="119" fillId="0" borderId="180"/>
    <xf numFmtId="0" fontId="113" fillId="16" borderId="178"/>
    <xf numFmtId="0" fontId="114" fillId="22" borderId="179"/>
    <xf numFmtId="0" fontId="123" fillId="17" borderId="181"/>
    <xf numFmtId="0" fontId="119" fillId="0" borderId="180"/>
    <xf numFmtId="0" fontId="115" fillId="22" borderId="178"/>
    <xf numFmtId="0" fontId="115" fillId="22" borderId="178"/>
    <xf numFmtId="0" fontId="114" fillId="22" borderId="179"/>
    <xf numFmtId="0" fontId="113" fillId="16" borderId="178"/>
    <xf numFmtId="0" fontId="114" fillId="22" borderId="179"/>
    <xf numFmtId="0" fontId="119" fillId="0" borderId="180"/>
    <xf numFmtId="0" fontId="115" fillId="22" borderId="178"/>
    <xf numFmtId="0" fontId="119" fillId="0" borderId="180"/>
    <xf numFmtId="0" fontId="123" fillId="17" borderId="181"/>
    <xf numFmtId="0" fontId="115" fillId="22" borderId="178"/>
    <xf numFmtId="0" fontId="123" fillId="17" borderId="181"/>
    <xf numFmtId="0" fontId="113" fillId="16" borderId="178"/>
    <xf numFmtId="0" fontId="123" fillId="17" borderId="181"/>
    <xf numFmtId="0" fontId="114" fillId="22" borderId="179"/>
    <xf numFmtId="0" fontId="113" fillId="16" borderId="178"/>
    <xf numFmtId="0" fontId="113" fillId="16" borderId="178"/>
    <xf numFmtId="0" fontId="113" fillId="16" borderId="178"/>
    <xf numFmtId="0" fontId="114" fillId="22" borderId="179"/>
    <xf numFmtId="0" fontId="119" fillId="0" borderId="180"/>
    <xf numFmtId="0" fontId="119" fillId="0" borderId="180"/>
    <xf numFmtId="0" fontId="115" fillId="22" borderId="178"/>
    <xf numFmtId="0" fontId="114" fillId="22" borderId="179"/>
    <xf numFmtId="0" fontId="123" fillId="17" borderId="181"/>
    <xf numFmtId="0" fontId="115" fillId="22" borderId="178"/>
    <xf numFmtId="0" fontId="119" fillId="0" borderId="180"/>
    <xf numFmtId="0" fontId="114" fillId="22" borderId="179"/>
    <xf numFmtId="0" fontId="113" fillId="16" borderId="178"/>
    <xf numFmtId="0" fontId="123" fillId="17" borderId="181"/>
    <xf numFmtId="0" fontId="115" fillId="22" borderId="178"/>
    <xf numFmtId="0" fontId="115" fillId="22" borderId="178"/>
    <xf numFmtId="0" fontId="115" fillId="22" borderId="178"/>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14" fillId="22" borderId="179"/>
    <xf numFmtId="0" fontId="123" fillId="17" borderId="181"/>
    <xf numFmtId="0" fontId="115" fillId="22" borderId="178"/>
    <xf numFmtId="0" fontId="123" fillId="17" borderId="181"/>
    <xf numFmtId="0" fontId="119" fillId="0" borderId="180"/>
    <xf numFmtId="0" fontId="119" fillId="0" borderId="180"/>
    <xf numFmtId="0" fontId="114" fillId="22" borderId="179"/>
    <xf numFmtId="0" fontId="113" fillId="16" borderId="178"/>
    <xf numFmtId="0" fontId="113" fillId="16" borderId="178"/>
    <xf numFmtId="0" fontId="123" fillId="17" borderId="181"/>
    <xf numFmtId="0" fontId="113" fillId="16" borderId="178"/>
    <xf numFmtId="0" fontId="115" fillId="22" borderId="178"/>
    <xf numFmtId="0" fontId="115" fillId="22" borderId="178"/>
    <xf numFmtId="0" fontId="114" fillId="22" borderId="179"/>
    <xf numFmtId="0" fontId="115" fillId="22" borderId="178"/>
    <xf numFmtId="0" fontId="113" fillId="16" borderId="178"/>
    <xf numFmtId="0" fontId="123" fillId="17" borderId="181"/>
    <xf numFmtId="0" fontId="119" fillId="0" borderId="180"/>
    <xf numFmtId="0" fontId="119" fillId="0" borderId="180"/>
    <xf numFmtId="0" fontId="114" fillId="22" borderId="179"/>
    <xf numFmtId="0" fontId="113" fillId="16" borderId="178"/>
    <xf numFmtId="0" fontId="119" fillId="0" borderId="180"/>
    <xf numFmtId="0" fontId="123" fillId="17" borderId="181"/>
    <xf numFmtId="0" fontId="114" fillId="22" borderId="179"/>
    <xf numFmtId="0" fontId="119" fillId="0" borderId="180"/>
    <xf numFmtId="0" fontId="123" fillId="17" borderId="181"/>
    <xf numFmtId="0" fontId="113" fillId="16" borderId="178"/>
    <xf numFmtId="0" fontId="123" fillId="17" borderId="181"/>
    <xf numFmtId="0" fontId="113" fillId="16" borderId="178"/>
    <xf numFmtId="0" fontId="114" fillId="22" borderId="179"/>
    <xf numFmtId="0" fontId="114" fillId="22" borderId="179"/>
    <xf numFmtId="0" fontId="113" fillId="16" borderId="178"/>
    <xf numFmtId="0" fontId="115" fillId="22" borderId="178"/>
    <xf numFmtId="0" fontId="115" fillId="22" borderId="178"/>
    <xf numFmtId="0" fontId="123" fillId="17" borderId="181"/>
    <xf numFmtId="0" fontId="113" fillId="16" borderId="178"/>
    <xf numFmtId="0" fontId="119" fillId="0" borderId="180"/>
    <xf numFmtId="0" fontId="119" fillId="0" borderId="180"/>
    <xf numFmtId="0" fontId="119" fillId="0" borderId="180"/>
    <xf numFmtId="0" fontId="115" fillId="22" borderId="178"/>
    <xf numFmtId="0" fontId="123" fillId="17" borderId="181"/>
    <xf numFmtId="0" fontId="113" fillId="16" borderId="178"/>
    <xf numFmtId="0" fontId="119" fillId="0" borderId="180"/>
    <xf numFmtId="0" fontId="113" fillId="16" borderId="178"/>
    <xf numFmtId="0" fontId="115" fillId="22" borderId="178"/>
    <xf numFmtId="0" fontId="114" fillId="22" borderId="179"/>
    <xf numFmtId="0" fontId="115" fillId="22" borderId="178"/>
    <xf numFmtId="0" fontId="115" fillId="22" borderId="178"/>
    <xf numFmtId="0" fontId="115" fillId="22" borderId="178"/>
    <xf numFmtId="0" fontId="119" fillId="0" borderId="180"/>
    <xf numFmtId="0" fontId="115" fillId="22" borderId="178"/>
    <xf numFmtId="0" fontId="115" fillId="22" borderId="178"/>
    <xf numFmtId="0" fontId="115" fillId="22" borderId="178"/>
    <xf numFmtId="0" fontId="115" fillId="22" borderId="178"/>
    <xf numFmtId="0" fontId="113" fillId="16" borderId="178"/>
    <xf numFmtId="0" fontId="114" fillId="22" borderId="179"/>
    <xf numFmtId="0" fontId="114" fillId="22" borderId="179"/>
    <xf numFmtId="0" fontId="115" fillId="22" borderId="178"/>
    <xf numFmtId="0" fontId="119" fillId="0" borderId="180"/>
    <xf numFmtId="0" fontId="114" fillId="22" borderId="179"/>
    <xf numFmtId="0" fontId="114" fillId="22" borderId="179"/>
    <xf numFmtId="0" fontId="113" fillId="16" borderId="178"/>
    <xf numFmtId="0" fontId="115" fillId="22" borderId="178"/>
    <xf numFmtId="0" fontId="123" fillId="17" borderId="181"/>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13" fillId="16" borderId="178"/>
    <xf numFmtId="0" fontId="119" fillId="0" borderId="180"/>
    <xf numFmtId="0" fontId="123" fillId="17" borderId="181"/>
    <xf numFmtId="0" fontId="114" fillId="22" borderId="179"/>
    <xf numFmtId="0" fontId="123" fillId="17" borderId="181"/>
    <xf numFmtId="0" fontId="113" fillId="16" borderId="178"/>
    <xf numFmtId="0" fontId="113" fillId="16" borderId="178"/>
    <xf numFmtId="0" fontId="123" fillId="17" borderId="181"/>
    <xf numFmtId="0" fontId="119" fillId="0" borderId="180"/>
    <xf numFmtId="0" fontId="114" fillId="22" borderId="179"/>
    <xf numFmtId="0" fontId="123" fillId="17" borderId="181"/>
    <xf numFmtId="0" fontId="123" fillId="17" borderId="181"/>
    <xf numFmtId="0" fontId="114" fillId="22" borderId="179"/>
    <xf numFmtId="0" fontId="123" fillId="17" borderId="181"/>
    <xf numFmtId="0" fontId="119" fillId="0" borderId="180"/>
    <xf numFmtId="0" fontId="123" fillId="17" borderId="181"/>
    <xf numFmtId="0" fontId="123" fillId="17" borderId="181"/>
    <xf numFmtId="0" fontId="113" fillId="16" borderId="178"/>
    <xf numFmtId="0" fontId="123" fillId="17" borderId="181"/>
    <xf numFmtId="0" fontId="123" fillId="17" borderId="181"/>
    <xf numFmtId="0" fontId="119" fillId="0" borderId="180"/>
    <xf numFmtId="0" fontId="119" fillId="0" borderId="180"/>
    <xf numFmtId="0" fontId="119" fillId="0" borderId="180"/>
    <xf numFmtId="0" fontId="119" fillId="0" borderId="180"/>
    <xf numFmtId="0" fontId="115" fillId="22" borderId="178"/>
    <xf numFmtId="0" fontId="119" fillId="0" borderId="180"/>
    <xf numFmtId="0" fontId="123" fillId="17" borderId="181"/>
    <xf numFmtId="0" fontId="119" fillId="0" borderId="180"/>
    <xf numFmtId="0" fontId="119" fillId="0" borderId="180"/>
    <xf numFmtId="0" fontId="123" fillId="17" borderId="181"/>
    <xf numFmtId="0" fontId="115" fillId="22" borderId="178"/>
    <xf numFmtId="0" fontId="123" fillId="17" borderId="181"/>
    <xf numFmtId="0" fontId="113" fillId="16" borderId="178"/>
    <xf numFmtId="0" fontId="115" fillId="22" borderId="178"/>
    <xf numFmtId="0" fontId="115" fillId="22" borderId="178"/>
    <xf numFmtId="0" fontId="114" fillId="22" borderId="179"/>
    <xf numFmtId="0" fontId="119" fillId="0" borderId="180"/>
    <xf numFmtId="0" fontId="113" fillId="16" borderId="178"/>
    <xf numFmtId="0" fontId="119" fillId="0" borderId="180"/>
    <xf numFmtId="0" fontId="115" fillId="22" borderId="178"/>
    <xf numFmtId="0" fontId="123" fillId="17" borderId="181"/>
    <xf numFmtId="0" fontId="123" fillId="17" borderId="181"/>
    <xf numFmtId="0" fontId="114" fillId="22" borderId="179"/>
    <xf numFmtId="0" fontId="113" fillId="16" borderId="178"/>
    <xf numFmtId="0" fontId="114" fillId="22" borderId="179"/>
    <xf numFmtId="0" fontId="123" fillId="17" borderId="181"/>
    <xf numFmtId="0" fontId="119" fillId="0" borderId="180"/>
    <xf numFmtId="0" fontId="113" fillId="16" borderId="178"/>
    <xf numFmtId="0" fontId="119" fillId="0" borderId="180"/>
    <xf numFmtId="0" fontId="113" fillId="16" borderId="178"/>
    <xf numFmtId="0" fontId="115" fillId="22" borderId="178"/>
    <xf numFmtId="0" fontId="114" fillId="22" borderId="179"/>
    <xf numFmtId="0" fontId="113" fillId="16" borderId="178"/>
    <xf numFmtId="0" fontId="119" fillId="0" borderId="180"/>
    <xf numFmtId="0" fontId="123" fillId="17" borderId="181"/>
    <xf numFmtId="0" fontId="119" fillId="0" borderId="180"/>
    <xf numFmtId="0" fontId="113" fillId="16" borderId="178"/>
    <xf numFmtId="0" fontId="123" fillId="17" borderId="181"/>
    <xf numFmtId="0" fontId="123" fillId="17" borderId="181"/>
    <xf numFmtId="0" fontId="119" fillId="0" borderId="180"/>
    <xf numFmtId="0" fontId="113" fillId="16" borderId="178"/>
    <xf numFmtId="0" fontId="114" fillId="22" borderId="179"/>
    <xf numFmtId="0" fontId="113" fillId="16" borderId="178"/>
    <xf numFmtId="0" fontId="113" fillId="16" borderId="178"/>
    <xf numFmtId="0" fontId="123" fillId="17" borderId="181"/>
    <xf numFmtId="0" fontId="119" fillId="0" borderId="180"/>
    <xf numFmtId="0" fontId="123" fillId="17" borderId="181"/>
    <xf numFmtId="0" fontId="123" fillId="17" borderId="181"/>
    <xf numFmtId="0" fontId="123" fillId="17" borderId="181"/>
    <xf numFmtId="0" fontId="114" fillId="22" borderId="179"/>
    <xf numFmtId="0" fontId="123" fillId="17" borderId="181"/>
    <xf numFmtId="0" fontId="115" fillId="22" borderId="178"/>
    <xf numFmtId="0" fontId="123" fillId="17" borderId="181"/>
    <xf numFmtId="0" fontId="113" fillId="16" borderId="178"/>
    <xf numFmtId="0" fontId="114" fillId="22" borderId="179"/>
    <xf numFmtId="0" fontId="114" fillId="22" borderId="179"/>
    <xf numFmtId="0" fontId="123" fillId="17" borderId="181"/>
    <xf numFmtId="0" fontId="114" fillId="22" borderId="179"/>
    <xf numFmtId="0" fontId="115" fillId="22" borderId="178"/>
    <xf numFmtId="0" fontId="115" fillId="22" borderId="178"/>
    <xf numFmtId="0" fontId="119" fillId="0" borderId="180"/>
    <xf numFmtId="0" fontId="115" fillId="22" borderId="178"/>
    <xf numFmtId="0" fontId="115" fillId="22" borderId="178"/>
    <xf numFmtId="0" fontId="113" fillId="16" borderId="178"/>
    <xf numFmtId="0" fontId="119" fillId="0" borderId="180"/>
    <xf numFmtId="0" fontId="113" fillId="16" borderId="178"/>
    <xf numFmtId="0" fontId="113" fillId="16" borderId="178"/>
    <xf numFmtId="0" fontId="123" fillId="17" borderId="181"/>
    <xf numFmtId="0" fontId="113" fillId="16" borderId="178"/>
    <xf numFmtId="0" fontId="113" fillId="16" borderId="178"/>
    <xf numFmtId="0" fontId="115" fillId="22" borderId="178"/>
    <xf numFmtId="0" fontId="119" fillId="0" borderId="180"/>
    <xf numFmtId="0" fontId="119" fillId="0" borderId="180"/>
    <xf numFmtId="0" fontId="119" fillId="0" borderId="180"/>
    <xf numFmtId="0" fontId="115" fillId="22" borderId="178"/>
    <xf numFmtId="0" fontId="113" fillId="16" borderId="178"/>
    <xf numFmtId="0" fontId="113" fillId="16" borderId="178"/>
    <xf numFmtId="0" fontId="115" fillId="22" borderId="178"/>
    <xf numFmtId="0" fontId="115" fillId="22" borderId="178"/>
    <xf numFmtId="0" fontId="115" fillId="22" borderId="178"/>
    <xf numFmtId="0" fontId="114" fillId="22" borderId="179"/>
    <xf numFmtId="0" fontId="123" fillId="17" borderId="181"/>
    <xf numFmtId="0" fontId="123" fillId="17" borderId="181"/>
    <xf numFmtId="0" fontId="115" fillId="22" borderId="178"/>
    <xf numFmtId="0" fontId="114" fillId="22" borderId="179"/>
    <xf numFmtId="0" fontId="113" fillId="16" borderId="178"/>
    <xf numFmtId="0" fontId="114" fillId="22" borderId="179"/>
    <xf numFmtId="0" fontId="113" fillId="16" borderId="178"/>
    <xf numFmtId="0" fontId="123" fillId="17" borderId="181"/>
    <xf numFmtId="0" fontId="123" fillId="17" borderId="181"/>
    <xf numFmtId="0" fontId="113" fillId="16" borderId="178"/>
    <xf numFmtId="0" fontId="123" fillId="17" borderId="181"/>
    <xf numFmtId="0" fontId="123" fillId="17" borderId="181"/>
    <xf numFmtId="0" fontId="113" fillId="16" borderId="178"/>
    <xf numFmtId="0" fontId="113" fillId="16" borderId="178"/>
    <xf numFmtId="0" fontId="114" fillId="22" borderId="179"/>
    <xf numFmtId="0" fontId="114" fillId="22" borderId="179"/>
    <xf numFmtId="0" fontId="123" fillId="17" borderId="181"/>
    <xf numFmtId="0" fontId="119" fillId="0" borderId="180"/>
    <xf numFmtId="0" fontId="119" fillId="0" borderId="180"/>
    <xf numFmtId="0" fontId="115" fillId="22" borderId="178"/>
    <xf numFmtId="0" fontId="113" fillId="16" borderId="178"/>
    <xf numFmtId="0" fontId="113" fillId="16" borderId="178"/>
    <xf numFmtId="0" fontId="119" fillId="0" borderId="180"/>
    <xf numFmtId="0" fontId="115" fillId="22" borderId="178"/>
    <xf numFmtId="0" fontId="119" fillId="0" borderId="180"/>
    <xf numFmtId="0" fontId="113" fillId="16" borderId="178"/>
    <xf numFmtId="0" fontId="114" fillId="22" borderId="179"/>
    <xf numFmtId="0" fontId="115" fillId="22" borderId="178"/>
    <xf numFmtId="0" fontId="123" fillId="17" borderId="181"/>
    <xf numFmtId="0" fontId="115" fillId="22" borderId="178"/>
    <xf numFmtId="0" fontId="119" fillId="0" borderId="180"/>
    <xf numFmtId="0" fontId="119" fillId="0" borderId="180"/>
    <xf numFmtId="0" fontId="119" fillId="0" borderId="180"/>
    <xf numFmtId="0" fontId="114" fillId="22" borderId="179"/>
    <xf numFmtId="0" fontId="123" fillId="17" borderId="181"/>
    <xf numFmtId="0" fontId="119" fillId="0" borderId="180"/>
    <xf numFmtId="0" fontId="115" fillId="22" borderId="178"/>
    <xf numFmtId="0" fontId="114" fillId="22" borderId="179"/>
    <xf numFmtId="0" fontId="115" fillId="22" borderId="178"/>
    <xf numFmtId="0" fontId="119" fillId="0" borderId="180"/>
    <xf numFmtId="0" fontId="114" fillId="22" borderId="179"/>
    <xf numFmtId="0" fontId="115" fillId="22" borderId="178"/>
    <xf numFmtId="0" fontId="114" fillId="22" borderId="179"/>
    <xf numFmtId="0" fontId="115" fillId="22" borderId="178"/>
    <xf numFmtId="0" fontId="114" fillId="22" borderId="179"/>
    <xf numFmtId="0" fontId="114" fillId="22" borderId="179"/>
    <xf numFmtId="0" fontId="114" fillId="22" borderId="179"/>
    <xf numFmtId="0" fontId="115" fillId="22" borderId="178"/>
    <xf numFmtId="0" fontId="114" fillId="22" borderId="179"/>
    <xf numFmtId="0" fontId="119" fillId="0" borderId="180"/>
    <xf numFmtId="0" fontId="113" fillId="16" borderId="178"/>
    <xf numFmtId="0" fontId="114" fillId="22" borderId="179"/>
    <xf numFmtId="0" fontId="115" fillId="22" borderId="178"/>
    <xf numFmtId="0" fontId="115" fillId="22" borderId="178"/>
    <xf numFmtId="0" fontId="114" fillId="22" borderId="179"/>
    <xf numFmtId="0" fontId="115" fillId="22" borderId="178"/>
    <xf numFmtId="0" fontId="115" fillId="22" borderId="178"/>
    <xf numFmtId="0" fontId="119" fillId="0" borderId="180"/>
    <xf numFmtId="0" fontId="123" fillId="17" borderId="181"/>
    <xf numFmtId="0" fontId="119" fillId="0" borderId="180"/>
    <xf numFmtId="0" fontId="119" fillId="0" borderId="180"/>
    <xf numFmtId="0" fontId="114" fillId="22" borderId="179"/>
    <xf numFmtId="0" fontId="113" fillId="16" borderId="178"/>
    <xf numFmtId="0" fontId="113" fillId="16" borderId="178"/>
    <xf numFmtId="0" fontId="115" fillId="22" borderId="178"/>
    <xf numFmtId="0" fontId="119" fillId="0" borderId="180"/>
    <xf numFmtId="0" fontId="115" fillId="22" borderId="178"/>
    <xf numFmtId="0" fontId="119" fillId="0" borderId="180"/>
    <xf numFmtId="0" fontId="113" fillId="16"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9" fillId="0" borderId="180"/>
    <xf numFmtId="0" fontId="115" fillId="22" borderId="178"/>
    <xf numFmtId="0" fontId="119" fillId="0" borderId="180"/>
    <xf numFmtId="0" fontId="115" fillId="22" borderId="178"/>
    <xf numFmtId="0" fontId="123" fillId="17" borderId="181"/>
    <xf numFmtId="0" fontId="113" fillId="16" borderId="178"/>
    <xf numFmtId="0" fontId="123" fillId="17" borderId="181"/>
    <xf numFmtId="0" fontId="114" fillId="22" borderId="179"/>
    <xf numFmtId="0" fontId="123" fillId="17" borderId="181"/>
    <xf numFmtId="0" fontId="115" fillId="22" borderId="178"/>
    <xf numFmtId="0" fontId="123" fillId="17" borderId="181"/>
    <xf numFmtId="0" fontId="114" fillId="22" borderId="179"/>
    <xf numFmtId="0" fontId="115" fillId="22" borderId="178"/>
    <xf numFmtId="0" fontId="113" fillId="16" borderId="178"/>
    <xf numFmtId="0" fontId="119" fillId="0" borderId="180"/>
    <xf numFmtId="0" fontId="119" fillId="0" borderId="180"/>
    <xf numFmtId="0" fontId="123" fillId="17" borderId="181"/>
    <xf numFmtId="0" fontId="114" fillId="22" borderId="179"/>
    <xf numFmtId="0" fontId="114" fillId="22" borderId="179"/>
    <xf numFmtId="0" fontId="114" fillId="22" borderId="179"/>
    <xf numFmtId="0" fontId="115" fillId="22" borderId="178"/>
    <xf numFmtId="0" fontId="115" fillId="22" borderId="178"/>
    <xf numFmtId="0" fontId="119" fillId="0" borderId="180"/>
    <xf numFmtId="0" fontId="123" fillId="17" borderId="181"/>
    <xf numFmtId="0" fontId="115" fillId="22" borderId="178"/>
    <xf numFmtId="0" fontId="114" fillId="22" borderId="179"/>
    <xf numFmtId="0" fontId="115" fillId="22" borderId="178"/>
    <xf numFmtId="0" fontId="114" fillId="22" borderId="179"/>
    <xf numFmtId="0" fontId="123" fillId="17" borderId="181"/>
    <xf numFmtId="0" fontId="123" fillId="17" borderId="181"/>
    <xf numFmtId="0" fontId="123" fillId="17" borderId="181"/>
    <xf numFmtId="0" fontId="123" fillId="17" borderId="181"/>
    <xf numFmtId="0" fontId="114" fillId="22" borderId="179"/>
    <xf numFmtId="0" fontId="114" fillId="22" borderId="179"/>
    <xf numFmtId="0" fontId="113" fillId="16" borderId="178"/>
    <xf numFmtId="0" fontId="115" fillId="22" borderId="178"/>
    <xf numFmtId="0" fontId="113" fillId="16" borderId="178"/>
    <xf numFmtId="0" fontId="114" fillId="22" borderId="179"/>
    <xf numFmtId="0" fontId="113" fillId="16" borderId="178"/>
    <xf numFmtId="0" fontId="114" fillId="22" borderId="179"/>
    <xf numFmtId="0" fontId="113" fillId="16" borderId="178"/>
    <xf numFmtId="0" fontId="115" fillId="22" borderId="178"/>
    <xf numFmtId="0" fontId="115" fillId="22" borderId="178"/>
    <xf numFmtId="0" fontId="115" fillId="22"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19" fillId="0" borderId="180"/>
    <xf numFmtId="0" fontId="114" fillId="22" borderId="179"/>
    <xf numFmtId="0" fontId="115" fillId="22" borderId="178"/>
    <xf numFmtId="0" fontId="119" fillId="0" borderId="180"/>
    <xf numFmtId="0" fontId="115" fillId="22" borderId="178"/>
    <xf numFmtId="0" fontId="115" fillId="22" borderId="178"/>
    <xf numFmtId="0" fontId="119" fillId="0" borderId="180"/>
    <xf numFmtId="0" fontId="123" fillId="17" borderId="181"/>
    <xf numFmtId="0" fontId="115" fillId="22" borderId="178"/>
    <xf numFmtId="0" fontId="119" fillId="0" borderId="180"/>
    <xf numFmtId="0" fontId="119" fillId="0" borderId="180"/>
    <xf numFmtId="0" fontId="115" fillId="22" borderId="178"/>
    <xf numFmtId="0" fontId="115" fillId="22" borderId="178"/>
    <xf numFmtId="0" fontId="123" fillId="17" borderId="181"/>
    <xf numFmtId="0" fontId="119" fillId="0" borderId="180"/>
    <xf numFmtId="0" fontId="114" fillId="22" borderId="179"/>
    <xf numFmtId="0" fontId="115" fillId="22" borderId="178"/>
    <xf numFmtId="0" fontId="115" fillId="22" borderId="178"/>
    <xf numFmtId="0" fontId="123" fillId="17" borderId="181"/>
    <xf numFmtId="0" fontId="119" fillId="0" borderId="180"/>
    <xf numFmtId="0" fontId="123" fillId="17" borderId="181"/>
    <xf numFmtId="0" fontId="115" fillId="22" borderId="178"/>
    <xf numFmtId="0" fontId="123" fillId="17" borderId="181"/>
    <xf numFmtId="0" fontId="115" fillId="22" borderId="178"/>
    <xf numFmtId="0" fontId="123" fillId="17" borderId="181"/>
    <xf numFmtId="0" fontId="113" fillId="16" borderId="178"/>
    <xf numFmtId="0" fontId="119" fillId="0" borderId="180"/>
    <xf numFmtId="0" fontId="123" fillId="17" borderId="181"/>
    <xf numFmtId="0" fontId="113" fillId="16" borderId="178"/>
    <xf numFmtId="0" fontId="113" fillId="16" borderId="178"/>
    <xf numFmtId="0" fontId="113" fillId="16" borderId="178"/>
    <xf numFmtId="0" fontId="114" fillId="22" borderId="179"/>
    <xf numFmtId="0" fontId="115" fillId="22" borderId="178"/>
    <xf numFmtId="0" fontId="119" fillId="0" borderId="180"/>
    <xf numFmtId="0" fontId="115" fillId="22" borderId="178"/>
    <xf numFmtId="0" fontId="115" fillId="22" borderId="178"/>
    <xf numFmtId="0" fontId="114" fillId="22" borderId="179"/>
    <xf numFmtId="0" fontId="123" fillId="17" borderId="181"/>
    <xf numFmtId="0" fontId="115" fillId="22" borderId="178"/>
    <xf numFmtId="0" fontId="119" fillId="0" borderId="180"/>
    <xf numFmtId="0" fontId="119" fillId="0" borderId="180"/>
    <xf numFmtId="0" fontId="115" fillId="22" borderId="178"/>
    <xf numFmtId="0" fontId="119" fillId="0" borderId="180"/>
    <xf numFmtId="0" fontId="123" fillId="17" borderId="181"/>
    <xf numFmtId="0" fontId="119" fillId="0" borderId="180"/>
    <xf numFmtId="0" fontId="114" fillId="22" borderId="179"/>
    <xf numFmtId="0" fontId="115" fillId="22" borderId="178"/>
    <xf numFmtId="0" fontId="114" fillId="22" borderId="179"/>
    <xf numFmtId="0" fontId="123" fillId="17" borderId="181"/>
    <xf numFmtId="0" fontId="114" fillId="22" borderId="179"/>
    <xf numFmtId="0" fontId="115" fillId="22" borderId="178"/>
    <xf numFmtId="0" fontId="115" fillId="22" borderId="178"/>
    <xf numFmtId="0" fontId="119" fillId="0" borderId="180"/>
    <xf numFmtId="0" fontId="114" fillId="22" borderId="179"/>
    <xf numFmtId="0" fontId="119" fillId="0" borderId="180"/>
    <xf numFmtId="0" fontId="115" fillId="22" borderId="178"/>
    <xf numFmtId="0" fontId="114" fillId="22" borderId="179"/>
    <xf numFmtId="0" fontId="115" fillId="22" borderId="178"/>
    <xf numFmtId="0" fontId="114" fillId="22" borderId="179"/>
    <xf numFmtId="0" fontId="119" fillId="0" borderId="180"/>
    <xf numFmtId="0" fontId="123" fillId="17" borderId="181"/>
    <xf numFmtId="0" fontId="113" fillId="16" borderId="178"/>
    <xf numFmtId="0" fontId="119" fillId="0" borderId="180"/>
    <xf numFmtId="0" fontId="113" fillId="16" borderId="178"/>
    <xf numFmtId="0" fontId="114" fillId="22" borderId="179"/>
    <xf numFmtId="0" fontId="115" fillId="22" borderId="178"/>
    <xf numFmtId="0" fontId="115" fillId="22" borderId="178"/>
    <xf numFmtId="0" fontId="114" fillId="22" borderId="179"/>
    <xf numFmtId="0" fontId="114" fillId="22" borderId="179"/>
    <xf numFmtId="0" fontId="114" fillId="22" borderId="179"/>
    <xf numFmtId="0" fontId="115" fillId="22" borderId="178"/>
    <xf numFmtId="0" fontId="119" fillId="0" borderId="180"/>
    <xf numFmtId="0" fontId="123" fillId="17" borderId="181"/>
    <xf numFmtId="0" fontId="113" fillId="16" borderId="178"/>
    <xf numFmtId="0" fontId="123" fillId="17" borderId="181"/>
    <xf numFmtId="0" fontId="113" fillId="16" borderId="178"/>
    <xf numFmtId="0" fontId="114" fillId="22" borderId="179"/>
    <xf numFmtId="0" fontId="113" fillId="16" borderId="178"/>
    <xf numFmtId="0" fontId="113" fillId="16" borderId="178"/>
    <xf numFmtId="0" fontId="113" fillId="16" borderId="178"/>
    <xf numFmtId="0" fontId="115" fillId="22" borderId="178"/>
    <xf numFmtId="0" fontId="123" fillId="17" borderId="181"/>
    <xf numFmtId="0" fontId="123" fillId="17" borderId="181"/>
    <xf numFmtId="0" fontId="119" fillId="0" borderId="180"/>
    <xf numFmtId="0" fontId="114" fillId="22" borderId="179"/>
    <xf numFmtId="0" fontId="113" fillId="16" borderId="178"/>
    <xf numFmtId="0" fontId="123" fillId="17" borderId="181"/>
    <xf numFmtId="0" fontId="123" fillId="17" borderId="181"/>
    <xf numFmtId="0" fontId="115" fillId="22" borderId="178"/>
    <xf numFmtId="0" fontId="114" fillId="22" borderId="179"/>
    <xf numFmtId="0" fontId="113" fillId="16" borderId="178"/>
    <xf numFmtId="0" fontId="115" fillId="22" borderId="178"/>
    <xf numFmtId="0" fontId="115" fillId="22" borderId="178"/>
    <xf numFmtId="0" fontId="115" fillId="22" borderId="178"/>
    <xf numFmtId="0" fontId="115" fillId="22" borderId="178"/>
    <xf numFmtId="0" fontId="114" fillId="22" borderId="179"/>
    <xf numFmtId="0" fontId="123" fillId="17" borderId="181"/>
    <xf numFmtId="0" fontId="114" fillId="22" borderId="179"/>
    <xf numFmtId="0" fontId="114" fillId="22" borderId="179"/>
    <xf numFmtId="0" fontId="113" fillId="16" borderId="178"/>
    <xf numFmtId="0" fontId="114" fillId="22" borderId="179"/>
    <xf numFmtId="0" fontId="123" fillId="17" borderId="181"/>
    <xf numFmtId="0" fontId="114" fillId="22" borderId="179"/>
    <xf numFmtId="0" fontId="113" fillId="16" borderId="178"/>
    <xf numFmtId="0" fontId="119" fillId="0" borderId="180"/>
    <xf numFmtId="0" fontId="123" fillId="17" borderId="181"/>
    <xf numFmtId="0" fontId="119" fillId="0" borderId="180"/>
    <xf numFmtId="0" fontId="119" fillId="0" borderId="180"/>
    <xf numFmtId="0" fontId="114" fillId="22" borderId="179"/>
    <xf numFmtId="0" fontId="123" fillId="17" borderId="181"/>
    <xf numFmtId="0" fontId="113" fillId="16" borderId="178"/>
    <xf numFmtId="0" fontId="114" fillId="22" borderId="179"/>
    <xf numFmtId="0" fontId="119" fillId="0" borderId="180"/>
    <xf numFmtId="0" fontId="115" fillId="22" borderId="178"/>
    <xf numFmtId="0" fontId="115" fillId="22" borderId="178"/>
    <xf numFmtId="0" fontId="119" fillId="0" borderId="180"/>
    <xf numFmtId="0" fontId="123" fillId="17" borderId="181"/>
    <xf numFmtId="0" fontId="114" fillId="22" borderId="179"/>
    <xf numFmtId="0" fontId="123" fillId="17" borderId="181"/>
    <xf numFmtId="0" fontId="123" fillId="17" borderId="181"/>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15" fillId="22" borderId="178"/>
    <xf numFmtId="0" fontId="113" fillId="16" borderId="178"/>
    <xf numFmtId="0" fontId="113" fillId="16" borderId="178"/>
    <xf numFmtId="0" fontId="119" fillId="0" borderId="180"/>
    <xf numFmtId="0" fontId="115" fillId="22" borderId="178"/>
    <xf numFmtId="0" fontId="114" fillId="22" borderId="179"/>
    <xf numFmtId="0" fontId="119" fillId="0" borderId="180"/>
    <xf numFmtId="0" fontId="119" fillId="0" borderId="180"/>
    <xf numFmtId="0" fontId="113" fillId="16" borderId="178"/>
    <xf numFmtId="0" fontId="115" fillId="22" borderId="178"/>
    <xf numFmtId="0" fontId="113" fillId="16" borderId="178"/>
    <xf numFmtId="0" fontId="113" fillId="16" borderId="178"/>
    <xf numFmtId="0" fontId="123" fillId="17" borderId="181"/>
    <xf numFmtId="0" fontId="119" fillId="0" borderId="180"/>
    <xf numFmtId="0" fontId="119" fillId="0" borderId="180"/>
    <xf numFmtId="0" fontId="119" fillId="0" borderId="180"/>
    <xf numFmtId="0" fontId="113" fillId="16" borderId="178"/>
    <xf numFmtId="0" fontId="114" fillId="22" borderId="179"/>
    <xf numFmtId="0" fontId="123" fillId="17" borderId="181"/>
    <xf numFmtId="0" fontId="113" fillId="16" borderId="178"/>
    <xf numFmtId="0" fontId="115" fillId="22" borderId="178"/>
    <xf numFmtId="0" fontId="119" fillId="0" borderId="180"/>
    <xf numFmtId="0" fontId="114" fillId="22" borderId="179"/>
    <xf numFmtId="0" fontId="123" fillId="17" borderId="181"/>
    <xf numFmtId="0" fontId="119" fillId="0" borderId="180"/>
    <xf numFmtId="0" fontId="119" fillId="0" borderId="180"/>
    <xf numFmtId="0" fontId="119" fillId="0" borderId="180"/>
    <xf numFmtId="0" fontId="123" fillId="17" borderId="181"/>
    <xf numFmtId="0" fontId="114" fillId="22" borderId="179"/>
    <xf numFmtId="0" fontId="114" fillId="22" borderId="179"/>
    <xf numFmtId="0" fontId="113" fillId="16" borderId="178"/>
    <xf numFmtId="0" fontId="113" fillId="16" borderId="178"/>
    <xf numFmtId="0" fontId="119" fillId="0" borderId="180"/>
    <xf numFmtId="0" fontId="114" fillId="22" borderId="179"/>
    <xf numFmtId="0" fontId="114" fillId="22" borderId="179"/>
    <xf numFmtId="0" fontId="123" fillId="17" borderId="181"/>
    <xf numFmtId="0" fontId="123" fillId="17" borderId="181"/>
    <xf numFmtId="0" fontId="115" fillId="22" borderId="178"/>
    <xf numFmtId="0" fontId="113" fillId="16" borderId="178"/>
    <xf numFmtId="0" fontId="114" fillId="22" borderId="179"/>
    <xf numFmtId="0" fontId="114" fillId="22" borderId="179"/>
    <xf numFmtId="0" fontId="123" fillId="17" borderId="181"/>
    <xf numFmtId="0" fontId="113" fillId="16" borderId="178"/>
    <xf numFmtId="0" fontId="114" fillId="22" borderId="179"/>
    <xf numFmtId="0" fontId="119" fillId="0" borderId="180"/>
    <xf numFmtId="0" fontId="115" fillId="22" borderId="178"/>
    <xf numFmtId="0" fontId="113" fillId="16" borderId="178"/>
    <xf numFmtId="0" fontId="123" fillId="17" borderId="181"/>
    <xf numFmtId="0" fontId="119" fillId="0" borderId="180"/>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23" fillId="17" borderId="181"/>
    <xf numFmtId="0" fontId="113" fillId="16" borderId="178"/>
    <xf numFmtId="0" fontId="115" fillId="22" borderId="178"/>
    <xf numFmtId="0" fontId="115" fillId="22" borderId="178"/>
    <xf numFmtId="0" fontId="114" fillId="22" borderId="179"/>
    <xf numFmtId="0" fontId="114" fillId="22" borderId="179"/>
    <xf numFmtId="0" fontId="114" fillId="22" borderId="179"/>
    <xf numFmtId="0" fontId="119" fillId="0" borderId="180"/>
    <xf numFmtId="0" fontId="114" fillId="22" borderId="179"/>
    <xf numFmtId="0" fontId="115" fillId="22" borderId="178"/>
    <xf numFmtId="0" fontId="114" fillId="22" borderId="179"/>
    <xf numFmtId="0" fontId="114" fillId="22" borderId="179"/>
    <xf numFmtId="0" fontId="119" fillId="0" borderId="180"/>
    <xf numFmtId="0" fontId="119" fillId="0" borderId="180"/>
    <xf numFmtId="0" fontId="115" fillId="22" borderId="178"/>
    <xf numFmtId="0" fontId="119" fillId="0" borderId="180"/>
    <xf numFmtId="0" fontId="123" fillId="17" borderId="181"/>
    <xf numFmtId="0" fontId="123" fillId="17" borderId="181"/>
    <xf numFmtId="0" fontId="119" fillId="0" borderId="180"/>
    <xf numFmtId="0" fontId="113" fillId="16" borderId="178"/>
    <xf numFmtId="0" fontId="113" fillId="16" borderId="178"/>
    <xf numFmtId="0" fontId="119" fillId="0" borderId="180"/>
    <xf numFmtId="0" fontId="119" fillId="0" borderId="180"/>
    <xf numFmtId="0" fontId="114" fillId="22" borderId="179"/>
    <xf numFmtId="0" fontId="114" fillId="22" borderId="179"/>
    <xf numFmtId="0" fontId="114" fillId="22" borderId="179"/>
    <xf numFmtId="0" fontId="113" fillId="16" borderId="178"/>
    <xf numFmtId="0" fontId="115" fillId="22" borderId="178"/>
    <xf numFmtId="0" fontId="115" fillId="22" borderId="178"/>
    <xf numFmtId="0" fontId="114" fillId="22" borderId="179"/>
    <xf numFmtId="0" fontId="119" fillId="0" borderId="180"/>
    <xf numFmtId="0" fontId="119" fillId="0" borderId="180"/>
    <xf numFmtId="0" fontId="123" fillId="17" borderId="181"/>
    <xf numFmtId="0" fontId="114" fillId="22" borderId="179"/>
    <xf numFmtId="0" fontId="113" fillId="16" borderId="178"/>
    <xf numFmtId="0" fontId="113" fillId="16" borderId="178"/>
    <xf numFmtId="0" fontId="123" fillId="17" borderId="181"/>
    <xf numFmtId="0" fontId="114" fillId="22" borderId="179"/>
    <xf numFmtId="0" fontId="113" fillId="16" borderId="178"/>
    <xf numFmtId="0" fontId="113" fillId="16" borderId="178"/>
    <xf numFmtId="0" fontId="113" fillId="16"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19" fillId="0" borderId="180"/>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19" fillId="0" borderId="180"/>
    <xf numFmtId="0" fontId="114" fillId="22" borderId="179"/>
    <xf numFmtId="0" fontId="113" fillId="16" borderId="178"/>
    <xf numFmtId="0" fontId="114" fillId="22" borderId="179"/>
    <xf numFmtId="0" fontId="114" fillId="22" borderId="179"/>
    <xf numFmtId="0" fontId="123" fillId="17" borderId="181"/>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9" fillId="0" borderId="180"/>
    <xf numFmtId="0" fontId="115" fillId="22" borderId="178"/>
    <xf numFmtId="0" fontId="123" fillId="17" borderId="181"/>
    <xf numFmtId="0" fontId="114" fillId="22" borderId="179"/>
    <xf numFmtId="0" fontId="115" fillId="22"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5" fillId="22" borderId="178"/>
    <xf numFmtId="0" fontId="114" fillId="22" borderId="179"/>
    <xf numFmtId="0" fontId="114" fillId="22" borderId="179"/>
    <xf numFmtId="0" fontId="115" fillId="22" borderId="178"/>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23" fillId="17" borderId="181"/>
    <xf numFmtId="0" fontId="113" fillId="16" borderId="178"/>
    <xf numFmtId="0" fontId="113" fillId="16" borderId="178"/>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5" fillId="22" borderId="178"/>
    <xf numFmtId="0" fontId="113" fillId="16" borderId="178"/>
    <xf numFmtId="0" fontId="113" fillId="16" borderId="178"/>
    <xf numFmtId="0" fontId="123" fillId="17" borderId="181"/>
    <xf numFmtId="0" fontId="115" fillId="22" borderId="178"/>
    <xf numFmtId="0" fontId="123" fillId="17" borderId="181"/>
    <xf numFmtId="0" fontId="114" fillId="22" borderId="179"/>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23" fillId="17" borderId="181"/>
    <xf numFmtId="0" fontId="113" fillId="16" borderId="178"/>
    <xf numFmtId="0" fontId="119" fillId="0" borderId="180"/>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4" fillId="22" borderId="179"/>
    <xf numFmtId="0" fontId="123" fillId="17" borderId="181"/>
    <xf numFmtId="0" fontId="114" fillId="22" borderId="179"/>
    <xf numFmtId="0" fontId="123" fillId="17" borderId="181"/>
    <xf numFmtId="0" fontId="115" fillId="22" borderId="178"/>
    <xf numFmtId="0" fontId="113" fillId="16" borderId="178"/>
    <xf numFmtId="0" fontId="115" fillId="22" borderId="178"/>
    <xf numFmtId="0" fontId="115" fillId="22" borderId="178"/>
    <xf numFmtId="0" fontId="123" fillId="17" borderId="181"/>
    <xf numFmtId="0" fontId="115" fillId="22" borderId="178"/>
    <xf numFmtId="0" fontId="115" fillId="22"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9" fillId="0" borderId="180"/>
    <xf numFmtId="0" fontId="114" fillId="22" borderId="179"/>
    <xf numFmtId="0" fontId="114" fillId="22" borderId="179"/>
    <xf numFmtId="0" fontId="119" fillId="0" borderId="180"/>
    <xf numFmtId="0" fontId="123" fillId="17" borderId="181"/>
    <xf numFmtId="0" fontId="119" fillId="0" borderId="180"/>
    <xf numFmtId="0" fontId="115" fillId="22" borderId="178"/>
    <xf numFmtId="0" fontId="119" fillId="0" borderId="180"/>
    <xf numFmtId="0" fontId="113" fillId="16" borderId="178"/>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23" fillId="17" borderId="181"/>
    <xf numFmtId="0" fontId="114" fillId="22" borderId="179"/>
    <xf numFmtId="0" fontId="113" fillId="16" borderId="178"/>
    <xf numFmtId="0" fontId="119" fillId="0" borderId="180"/>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3" fillId="16" borderId="178"/>
    <xf numFmtId="0" fontId="119" fillId="0" borderId="180"/>
    <xf numFmtId="0" fontId="114" fillId="22" borderId="179"/>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23" fillId="17" borderId="181"/>
    <xf numFmtId="0" fontId="115" fillId="22" borderId="178"/>
    <xf numFmtId="0" fontId="115" fillId="22" borderId="178"/>
    <xf numFmtId="0" fontId="114" fillId="22" borderId="179"/>
    <xf numFmtId="0" fontId="113" fillId="16" borderId="178"/>
    <xf numFmtId="0" fontId="123" fillId="17" borderId="181"/>
    <xf numFmtId="0" fontId="119" fillId="0" borderId="180"/>
    <xf numFmtId="0" fontId="114" fillId="22" borderId="179"/>
    <xf numFmtId="0" fontId="123" fillId="17" borderId="181"/>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4" fillId="22" borderId="179"/>
    <xf numFmtId="0" fontId="113" fillId="16" borderId="178"/>
    <xf numFmtId="0" fontId="119" fillId="0" borderId="180"/>
    <xf numFmtId="0" fontId="123" fillId="17" borderId="181"/>
    <xf numFmtId="0" fontId="123" fillId="17" borderId="181"/>
    <xf numFmtId="0" fontId="115" fillId="22" borderId="178"/>
    <xf numFmtId="0" fontId="113" fillId="16" borderId="178"/>
    <xf numFmtId="0" fontId="119" fillId="0" borderId="180"/>
    <xf numFmtId="0" fontId="115" fillId="22" borderId="178"/>
    <xf numFmtId="0" fontId="115" fillId="22" borderId="178"/>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3" fillId="16" borderId="178"/>
    <xf numFmtId="0" fontId="123" fillId="17" borderId="181"/>
    <xf numFmtId="0" fontId="115" fillId="22" borderId="178"/>
    <xf numFmtId="0" fontId="119" fillId="0" borderId="180"/>
    <xf numFmtId="0" fontId="113" fillId="16" borderId="178"/>
    <xf numFmtId="0" fontId="119" fillId="0" borderId="180"/>
    <xf numFmtId="0" fontId="119" fillId="0" borderId="180"/>
    <xf numFmtId="0" fontId="114" fillId="22" borderId="179"/>
    <xf numFmtId="0" fontId="119" fillId="0" borderId="180"/>
    <xf numFmtId="0" fontId="115" fillId="22" borderId="178"/>
    <xf numFmtId="0" fontId="113" fillId="16" borderId="178"/>
    <xf numFmtId="0" fontId="123" fillId="17" borderId="181"/>
    <xf numFmtId="0" fontId="115" fillId="22" borderId="178"/>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14" fillId="22" borderId="179"/>
    <xf numFmtId="0" fontId="123" fillId="17" borderId="181"/>
    <xf numFmtId="0" fontId="119" fillId="0" borderId="180"/>
    <xf numFmtId="0" fontId="114" fillId="22" borderId="179"/>
    <xf numFmtId="0" fontId="115" fillId="22" borderId="178"/>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19" fillId="0" borderId="180"/>
    <xf numFmtId="0" fontId="113" fillId="16" borderId="178"/>
    <xf numFmtId="0" fontId="119" fillId="0" borderId="180"/>
    <xf numFmtId="0" fontId="123" fillId="17" borderId="181"/>
    <xf numFmtId="0" fontId="115" fillId="22" borderId="178"/>
    <xf numFmtId="0" fontId="119" fillId="0" borderId="180"/>
    <xf numFmtId="0" fontId="114" fillId="22" borderId="179"/>
    <xf numFmtId="0" fontId="115" fillId="22" borderId="178"/>
    <xf numFmtId="0" fontId="123" fillId="17" borderId="181"/>
    <xf numFmtId="0" fontId="119" fillId="0" borderId="180"/>
    <xf numFmtId="0" fontId="114" fillId="22" borderId="179"/>
    <xf numFmtId="0" fontId="119" fillId="0" borderId="180"/>
    <xf numFmtId="0" fontId="113" fillId="16" borderId="178"/>
    <xf numFmtId="0" fontId="123" fillId="17" borderId="181"/>
    <xf numFmtId="0" fontId="115" fillId="22" borderId="178"/>
    <xf numFmtId="0" fontId="113" fillId="16" borderId="178"/>
    <xf numFmtId="0" fontId="114" fillId="22" borderId="179"/>
    <xf numFmtId="0" fontId="113" fillId="16" borderId="178"/>
    <xf numFmtId="0" fontId="113" fillId="16" borderId="178"/>
    <xf numFmtId="0" fontId="123" fillId="17" borderId="181"/>
    <xf numFmtId="0" fontId="114" fillId="22" borderId="179"/>
    <xf numFmtId="0" fontId="113" fillId="16" borderId="178"/>
    <xf numFmtId="0" fontId="114" fillId="22" borderId="179"/>
    <xf numFmtId="0" fontId="115" fillId="22" borderId="178"/>
    <xf numFmtId="0" fontId="114" fillId="22" borderId="179"/>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5" fillId="22" borderId="178"/>
    <xf numFmtId="0" fontId="123" fillId="17" borderId="181"/>
    <xf numFmtId="0" fontId="119" fillId="0" borderId="180"/>
    <xf numFmtId="0" fontId="123" fillId="17" borderId="181"/>
    <xf numFmtId="0" fontId="123" fillId="17" borderId="181"/>
    <xf numFmtId="0" fontId="119" fillId="0" borderId="180"/>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5" fillId="22" borderId="178"/>
    <xf numFmtId="0" fontId="114" fillId="22" borderId="179"/>
    <xf numFmtId="0" fontId="123" fillId="17" borderId="181"/>
    <xf numFmtId="0" fontId="119" fillId="0" borderId="180"/>
    <xf numFmtId="0" fontId="114" fillId="22" borderId="179"/>
    <xf numFmtId="0" fontId="115" fillId="22" borderId="178"/>
    <xf numFmtId="0" fontId="113" fillId="16" borderId="178"/>
    <xf numFmtId="0" fontId="119" fillId="0" borderId="180"/>
    <xf numFmtId="0" fontId="114" fillId="22" borderId="179"/>
    <xf numFmtId="0" fontId="113" fillId="16" borderId="178"/>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3" fillId="16" borderId="178"/>
    <xf numFmtId="0" fontId="119" fillId="0" borderId="180"/>
    <xf numFmtId="0" fontId="123" fillId="17" borderId="181"/>
    <xf numFmtId="0" fontId="114" fillId="22" borderId="179"/>
    <xf numFmtId="0" fontId="113" fillId="16" borderId="178"/>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5" fillId="22" borderId="178"/>
    <xf numFmtId="0" fontId="119" fillId="0" borderId="180"/>
    <xf numFmtId="0" fontId="115" fillId="22" borderId="178"/>
    <xf numFmtId="0" fontId="113" fillId="16" borderId="178"/>
    <xf numFmtId="0" fontId="114" fillId="22" borderId="179"/>
    <xf numFmtId="0" fontId="113" fillId="16" borderId="178"/>
    <xf numFmtId="0" fontId="115" fillId="22" borderId="178"/>
    <xf numFmtId="0" fontId="113" fillId="16" borderId="178"/>
    <xf numFmtId="0" fontId="119" fillId="0" borderId="180"/>
    <xf numFmtId="0" fontId="123" fillId="17" borderId="181"/>
    <xf numFmtId="0" fontId="119" fillId="0" borderId="180"/>
    <xf numFmtId="0" fontId="114" fillId="22" borderId="179"/>
    <xf numFmtId="0" fontId="113" fillId="16" borderId="178"/>
    <xf numFmtId="0" fontId="113" fillId="16" borderId="178"/>
    <xf numFmtId="0" fontId="123" fillId="17" borderId="181"/>
    <xf numFmtId="0" fontId="119" fillId="0" borderId="180"/>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113" fillId="16" borderId="178"/>
    <xf numFmtId="0" fontId="119" fillId="0" borderId="180"/>
    <xf numFmtId="0" fontId="119" fillId="0" borderId="180"/>
    <xf numFmtId="0" fontId="119" fillId="0" borderId="180"/>
    <xf numFmtId="0" fontId="115" fillId="22" borderId="178"/>
    <xf numFmtId="0" fontId="119" fillId="0" borderId="180"/>
    <xf numFmtId="0" fontId="123" fillId="17" borderId="181"/>
    <xf numFmtId="0" fontId="115" fillId="22" borderId="178"/>
    <xf numFmtId="0" fontId="113" fillId="16" borderId="178"/>
    <xf numFmtId="0" fontId="115" fillId="22" borderId="178"/>
    <xf numFmtId="0" fontId="119" fillId="0" borderId="180"/>
    <xf numFmtId="0" fontId="114" fillId="22" borderId="179"/>
    <xf numFmtId="0" fontId="114" fillId="22" borderId="179"/>
    <xf numFmtId="0" fontId="123" fillId="17" borderId="181"/>
    <xf numFmtId="0" fontId="114" fillId="22" borderId="179"/>
    <xf numFmtId="0" fontId="113" fillId="16" borderId="178"/>
    <xf numFmtId="0" fontId="119" fillId="0" borderId="180"/>
    <xf numFmtId="0" fontId="115" fillId="22" borderId="178"/>
    <xf numFmtId="0" fontId="113" fillId="16" borderId="178"/>
    <xf numFmtId="0" fontId="114" fillId="22" borderId="179"/>
    <xf numFmtId="0" fontId="115" fillId="22" borderId="178"/>
    <xf numFmtId="0" fontId="113" fillId="16" borderId="178"/>
    <xf numFmtId="0" fontId="114" fillId="22" borderId="179"/>
    <xf numFmtId="0" fontId="123" fillId="17" borderId="181"/>
    <xf numFmtId="0" fontId="119" fillId="0" borderId="180"/>
    <xf numFmtId="0" fontId="119" fillId="0" borderId="180"/>
    <xf numFmtId="0" fontId="114" fillId="22" borderId="179"/>
    <xf numFmtId="0" fontId="123" fillId="17" borderId="181"/>
    <xf numFmtId="0" fontId="113" fillId="16" borderId="178"/>
    <xf numFmtId="0" fontId="114" fillId="22" borderId="179"/>
    <xf numFmtId="0" fontId="123" fillId="17" borderId="181"/>
    <xf numFmtId="0" fontId="115" fillId="22" borderId="178"/>
    <xf numFmtId="0" fontId="119" fillId="0" borderId="180"/>
    <xf numFmtId="0" fontId="115" fillId="22" borderId="178"/>
    <xf numFmtId="0" fontId="123" fillId="17" borderId="181"/>
    <xf numFmtId="0" fontId="115" fillId="22" borderId="178"/>
    <xf numFmtId="0" fontId="113" fillId="16" borderId="178"/>
    <xf numFmtId="0" fontId="114" fillId="22" borderId="179"/>
    <xf numFmtId="0" fontId="113" fillId="16" borderId="178"/>
    <xf numFmtId="0" fontId="114" fillId="22" borderId="179"/>
    <xf numFmtId="0" fontId="119" fillId="0" borderId="180"/>
    <xf numFmtId="0" fontId="114" fillId="22" borderId="179"/>
    <xf numFmtId="0" fontId="115" fillId="22" borderId="178"/>
    <xf numFmtId="0" fontId="119" fillId="0" borderId="180"/>
    <xf numFmtId="0" fontId="114" fillId="22" borderId="179"/>
    <xf numFmtId="0" fontId="123" fillId="17" borderId="181"/>
    <xf numFmtId="0" fontId="113" fillId="16" borderId="178"/>
    <xf numFmtId="0" fontId="119" fillId="0" borderId="180"/>
    <xf numFmtId="0" fontId="114" fillId="22" borderId="179"/>
    <xf numFmtId="0" fontId="123" fillId="17" borderId="181"/>
    <xf numFmtId="0" fontId="113" fillId="16" borderId="178"/>
    <xf numFmtId="0" fontId="119" fillId="0" borderId="180"/>
    <xf numFmtId="0" fontId="115" fillId="22" borderId="178"/>
    <xf numFmtId="0" fontId="113" fillId="16" borderId="178"/>
    <xf numFmtId="0" fontId="114" fillId="22" borderId="179"/>
    <xf numFmtId="0" fontId="123" fillId="17" borderId="181"/>
    <xf numFmtId="0" fontId="119" fillId="0" borderId="180"/>
    <xf numFmtId="0" fontId="123" fillId="17" borderId="181"/>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85" fillId="0" borderId="0" applyAlignment="1">
      <alignment vertical="center"/>
    </xf>
    <xf numFmtId="180" fontId="49" fillId="0" borderId="0"/>
    <xf numFmtId="0" fontId="343" fillId="0" borderId="0"/>
    <xf numFmtId="0" fontId="38" fillId="0" borderId="0" applyAlignment="1">
      <alignment vertical="center"/>
    </xf>
    <xf numFmtId="38" fontId="344" fillId="0" borderId="0" applyAlignment="1">
      <alignment vertical="center"/>
    </xf>
    <xf numFmtId="6" fontId="8"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82" fillId="0" borderId="0"/>
    <xf numFmtId="6" fontId="8" fillId="0" borderId="0" applyAlignment="1">
      <alignment vertical="center"/>
    </xf>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6" fontId="8" fillId="0" borderId="0" applyAlignment="1">
      <alignment vertical="center"/>
    </xf>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82" fillId="0" borderId="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92" fillId="16" borderId="178"/>
    <xf numFmtId="0" fontId="293" fillId="22" borderId="179"/>
    <xf numFmtId="0" fontId="294" fillId="22" borderId="178"/>
    <xf numFmtId="0" fontId="298"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292" fillId="16" borderId="178"/>
    <xf numFmtId="0" fontId="293" fillId="22" borderId="179"/>
    <xf numFmtId="0" fontId="294" fillId="22" borderId="178"/>
    <xf numFmtId="0" fontId="298" fillId="0" borderId="180"/>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23" fillId="17" borderId="181"/>
    <xf numFmtId="0" fontId="119" fillId="0" borderId="180"/>
    <xf numFmtId="0" fontId="114" fillId="22" borderId="179"/>
    <xf numFmtId="0" fontId="119" fillId="0" borderId="180"/>
    <xf numFmtId="0" fontId="123" fillId="17" borderId="181"/>
    <xf numFmtId="0" fontId="119" fillId="0" borderId="180"/>
    <xf numFmtId="0" fontId="113" fillId="16" borderId="178"/>
    <xf numFmtId="0" fontId="123" fillId="17" borderId="181"/>
    <xf numFmtId="0" fontId="115" fillId="22" borderId="178"/>
    <xf numFmtId="0" fontId="113" fillId="16" borderId="178"/>
    <xf numFmtId="0" fontId="113" fillId="16" borderId="178"/>
    <xf numFmtId="0" fontId="114" fillId="22" borderId="179"/>
    <xf numFmtId="0" fontId="113" fillId="16" borderId="178"/>
    <xf numFmtId="0" fontId="115" fillId="22" borderId="178"/>
    <xf numFmtId="0" fontId="123" fillId="17" borderId="181"/>
    <xf numFmtId="0" fontId="119" fillId="0" borderId="180"/>
    <xf numFmtId="0" fontId="115" fillId="22" borderId="178"/>
    <xf numFmtId="0" fontId="119" fillId="0" borderId="180"/>
    <xf numFmtId="0" fontId="123" fillId="17" borderId="181"/>
    <xf numFmtId="0" fontId="113" fillId="16" borderId="178"/>
    <xf numFmtId="0" fontId="114" fillId="22" borderId="179"/>
    <xf numFmtId="0" fontId="123" fillId="17" borderId="181"/>
    <xf numFmtId="0" fontId="113" fillId="16" borderId="178"/>
    <xf numFmtId="0" fontId="114" fillId="22" borderId="179"/>
    <xf numFmtId="0" fontId="115" fillId="22" borderId="178"/>
    <xf numFmtId="0" fontId="114" fillId="22" borderId="179"/>
    <xf numFmtId="0" fontId="113" fillId="16" borderId="178"/>
    <xf numFmtId="0" fontId="123" fillId="17" borderId="181"/>
    <xf numFmtId="0" fontId="115" fillId="22" borderId="178"/>
    <xf numFmtId="0" fontId="123" fillId="17" borderId="181"/>
    <xf numFmtId="0" fontId="119" fillId="0" borderId="180"/>
    <xf numFmtId="0" fontId="115" fillId="22" borderId="178"/>
    <xf numFmtId="0" fontId="123" fillId="17" borderId="181"/>
    <xf numFmtId="0" fontId="123" fillId="17" borderId="181"/>
    <xf numFmtId="0" fontId="114" fillId="22" borderId="179"/>
    <xf numFmtId="0" fontId="113" fillId="16" borderId="178"/>
    <xf numFmtId="0" fontId="113" fillId="16" borderId="178"/>
    <xf numFmtId="0" fontId="113" fillId="16" borderId="178"/>
    <xf numFmtId="0" fontId="115" fillId="22" borderId="178"/>
    <xf numFmtId="0" fontId="115" fillId="22" borderId="178"/>
    <xf numFmtId="0" fontId="114" fillId="22" borderId="179"/>
    <xf numFmtId="0" fontId="119" fillId="0" borderId="180"/>
    <xf numFmtId="0" fontId="114" fillId="22" borderId="179"/>
    <xf numFmtId="0" fontId="113" fillId="16" borderId="178"/>
    <xf numFmtId="0" fontId="123" fillId="17" borderId="181"/>
    <xf numFmtId="0" fontId="113" fillId="16" borderId="178"/>
    <xf numFmtId="0" fontId="119" fillId="0" borderId="180"/>
    <xf numFmtId="0" fontId="114" fillId="22" borderId="179"/>
    <xf numFmtId="0" fontId="119" fillId="0" borderId="180"/>
    <xf numFmtId="0" fontId="115" fillId="22" borderId="178"/>
    <xf numFmtId="0" fontId="119" fillId="0" borderId="180"/>
    <xf numFmtId="0" fontId="115" fillId="22" borderId="178"/>
    <xf numFmtId="0" fontId="114" fillId="22" borderId="179"/>
    <xf numFmtId="0" fontId="114" fillId="22" borderId="179"/>
    <xf numFmtId="0" fontId="114" fillId="22" borderId="179"/>
    <xf numFmtId="0" fontId="114" fillId="22" borderId="179"/>
    <xf numFmtId="0" fontId="119" fillId="0" borderId="180"/>
    <xf numFmtId="0" fontId="123" fillId="17" borderId="181"/>
    <xf numFmtId="0" fontId="114" fillId="22" borderId="179"/>
    <xf numFmtId="0" fontId="115" fillId="22" borderId="178"/>
    <xf numFmtId="0" fontId="123" fillId="17" borderId="181"/>
    <xf numFmtId="0" fontId="115" fillId="22" borderId="178"/>
    <xf numFmtId="0" fontId="115" fillId="22" borderId="178"/>
    <xf numFmtId="0" fontId="113" fillId="16" borderId="178"/>
    <xf numFmtId="0" fontId="119" fillId="0" borderId="180"/>
    <xf numFmtId="0" fontId="113" fillId="16" borderId="178"/>
    <xf numFmtId="0" fontId="119" fillId="0" borderId="180"/>
    <xf numFmtId="0" fontId="123" fillId="17" borderId="181"/>
    <xf numFmtId="0" fontId="114" fillId="22" borderId="179"/>
    <xf numFmtId="0" fontId="119" fillId="0" borderId="180"/>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23" fillId="17" borderId="181"/>
    <xf numFmtId="0" fontId="114" fillId="22" borderId="179"/>
    <xf numFmtId="0" fontId="294" fillId="22" borderId="178"/>
    <xf numFmtId="0" fontId="115" fillId="22" borderId="178"/>
    <xf numFmtId="0" fontId="123" fillId="17" borderId="181"/>
    <xf numFmtId="0" fontId="114" fillId="22" borderId="179"/>
    <xf numFmtId="0" fontId="119" fillId="0" borderId="180"/>
    <xf numFmtId="0" fontId="113" fillId="16" borderId="178"/>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9" fillId="0" borderId="180"/>
    <xf numFmtId="0" fontId="114" fillId="22" borderId="179"/>
    <xf numFmtId="0" fontId="114" fillId="22" borderId="179"/>
    <xf numFmtId="0" fontId="123" fillId="17" borderId="181"/>
    <xf numFmtId="0" fontId="123" fillId="17" borderId="181"/>
    <xf numFmtId="0" fontId="114" fillId="22" borderId="179"/>
    <xf numFmtId="0" fontId="119" fillId="0" borderId="180"/>
    <xf numFmtId="0" fontId="113" fillId="16" borderId="178"/>
    <xf numFmtId="0" fontId="115" fillId="22" borderId="178"/>
    <xf numFmtId="0" fontId="123" fillId="17" borderId="181"/>
    <xf numFmtId="0" fontId="115" fillId="22" borderId="178"/>
    <xf numFmtId="0" fontId="119" fillId="0" borderId="180"/>
    <xf numFmtId="0" fontId="113" fillId="16" borderId="178"/>
    <xf numFmtId="0" fontId="115" fillId="22" borderId="178"/>
    <xf numFmtId="0" fontId="113" fillId="16" borderId="178"/>
    <xf numFmtId="0" fontId="114" fillId="22" borderId="179"/>
    <xf numFmtId="0" fontId="119" fillId="0" borderId="180"/>
    <xf numFmtId="0" fontId="113" fillId="16" borderId="178"/>
    <xf numFmtId="0" fontId="123" fillId="17" borderId="181"/>
    <xf numFmtId="0" fontId="115" fillId="22" borderId="178"/>
    <xf numFmtId="0" fontId="123" fillId="17" borderId="181"/>
    <xf numFmtId="0" fontId="114" fillId="22" borderId="179"/>
    <xf numFmtId="0" fontId="298" fillId="0" borderId="180"/>
    <xf numFmtId="0" fontId="115" fillId="22" borderId="178"/>
    <xf numFmtId="0" fontId="113" fillId="16" borderId="178"/>
    <xf numFmtId="0" fontId="114" fillId="22" borderId="179"/>
    <xf numFmtId="0" fontId="114" fillId="22" borderId="179"/>
    <xf numFmtId="0" fontId="119" fillId="0" borderId="180"/>
    <xf numFmtId="0" fontId="113" fillId="16" borderId="178"/>
    <xf numFmtId="0" fontId="114" fillId="22" borderId="179"/>
    <xf numFmtId="0" fontId="123" fillId="17" borderId="181"/>
    <xf numFmtId="0" fontId="114" fillId="22" borderId="179"/>
    <xf numFmtId="0" fontId="119" fillId="0" borderId="180"/>
    <xf numFmtId="0" fontId="123" fillId="17" borderId="181"/>
    <xf numFmtId="0" fontId="113" fillId="16" borderId="178"/>
    <xf numFmtId="0" fontId="119" fillId="0" borderId="180"/>
    <xf numFmtId="0" fontId="123" fillId="17" borderId="181"/>
    <xf numFmtId="0" fontId="113" fillId="16" borderId="178"/>
    <xf numFmtId="0" fontId="115" fillId="22" borderId="178"/>
    <xf numFmtId="0" fontId="113" fillId="16" borderId="178"/>
    <xf numFmtId="0" fontId="115" fillId="22" borderId="178"/>
    <xf numFmtId="0" fontId="115" fillId="22" borderId="178"/>
    <xf numFmtId="0" fontId="119" fillId="0" borderId="180"/>
    <xf numFmtId="0" fontId="113" fillId="16" borderId="178"/>
    <xf numFmtId="0" fontId="293" fillId="22" borderId="179"/>
    <xf numFmtId="0" fontId="114" fillId="22" borderId="179"/>
    <xf numFmtId="0" fontId="119" fillId="0" borderId="180"/>
    <xf numFmtId="0" fontId="113" fillId="16" borderId="178"/>
    <xf numFmtId="0" fontId="115" fillId="22" borderId="178"/>
    <xf numFmtId="0" fontId="123" fillId="17" borderId="181"/>
    <xf numFmtId="0" fontId="113" fillId="16" borderId="178"/>
    <xf numFmtId="0" fontId="113" fillId="16" borderId="178"/>
    <xf numFmtId="0" fontId="113" fillId="16" borderId="178"/>
    <xf numFmtId="0" fontId="119" fillId="0" borderId="180"/>
    <xf numFmtId="0" fontId="119" fillId="0" borderId="180"/>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5" fillId="22" borderId="178"/>
    <xf numFmtId="0" fontId="123" fillId="17" borderId="181"/>
    <xf numFmtId="0" fontId="114" fillId="22" borderId="179"/>
    <xf numFmtId="0" fontId="123" fillId="17" borderId="181"/>
    <xf numFmtId="0" fontId="113" fillId="16" borderId="178"/>
    <xf numFmtId="0" fontId="115" fillId="22" borderId="178"/>
    <xf numFmtId="0" fontId="123" fillId="17" borderId="181"/>
    <xf numFmtId="0" fontId="123" fillId="17" borderId="181"/>
    <xf numFmtId="0" fontId="114" fillId="22" borderId="179"/>
    <xf numFmtId="0" fontId="119" fillId="0" borderId="180"/>
    <xf numFmtId="0" fontId="113" fillId="16" borderId="178"/>
    <xf numFmtId="0" fontId="114" fillId="22" borderId="179"/>
    <xf numFmtId="0" fontId="119" fillId="0" borderId="180"/>
    <xf numFmtId="0" fontId="113" fillId="16" borderId="178"/>
    <xf numFmtId="0" fontId="115" fillId="22" borderId="178"/>
    <xf numFmtId="0" fontId="115" fillId="22" borderId="178"/>
    <xf numFmtId="0" fontId="123" fillId="17" borderId="181"/>
    <xf numFmtId="0" fontId="115" fillId="22" borderId="178"/>
    <xf numFmtId="0" fontId="123" fillId="17" borderId="181"/>
    <xf numFmtId="0" fontId="113" fillId="16" borderId="178"/>
    <xf numFmtId="0" fontId="115" fillId="22" borderId="178"/>
    <xf numFmtId="0" fontId="119" fillId="0" borderId="180"/>
    <xf numFmtId="0" fontId="114" fillId="22" borderId="179"/>
    <xf numFmtId="0" fontId="115" fillId="22" borderId="178"/>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5" fillId="22" borderId="178"/>
    <xf numFmtId="0" fontId="292" fillId="16"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5" fillId="22" borderId="178"/>
    <xf numFmtId="0" fontId="115" fillId="22" borderId="178"/>
    <xf numFmtId="0" fontId="114" fillId="22" borderId="179"/>
    <xf numFmtId="0" fontId="114" fillId="22" borderId="179"/>
    <xf numFmtId="0" fontId="119" fillId="0" borderId="180"/>
    <xf numFmtId="0" fontId="119" fillId="0" borderId="180"/>
    <xf numFmtId="0" fontId="114" fillId="22" borderId="179"/>
    <xf numFmtId="0" fontId="113" fillId="16" borderId="178"/>
    <xf numFmtId="0" fontId="114" fillId="22" borderId="179"/>
    <xf numFmtId="0" fontId="123" fillId="17" borderId="181"/>
    <xf numFmtId="0" fontId="115" fillId="22" borderId="178"/>
    <xf numFmtId="0" fontId="119" fillId="0" borderId="180"/>
    <xf numFmtId="0" fontId="113" fillId="16" borderId="178"/>
    <xf numFmtId="0" fontId="123" fillId="17" borderId="181"/>
    <xf numFmtId="0" fontId="119" fillId="0" borderId="180"/>
    <xf numFmtId="0" fontId="115" fillId="22" borderId="178"/>
    <xf numFmtId="0" fontId="113" fillId="16" borderId="178"/>
    <xf numFmtId="0" fontId="123" fillId="17" borderId="181"/>
    <xf numFmtId="0" fontId="123" fillId="17" borderId="181"/>
    <xf numFmtId="0" fontId="115" fillId="22" borderId="178"/>
    <xf numFmtId="0" fontId="114" fillId="22" borderId="179"/>
    <xf numFmtId="0" fontId="123" fillId="17" borderId="181"/>
    <xf numFmtId="0" fontId="115" fillId="22" borderId="178"/>
    <xf numFmtId="0" fontId="114" fillId="22" borderId="179"/>
    <xf numFmtId="0" fontId="123" fillId="17" borderId="181"/>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13" fillId="16" borderId="178"/>
    <xf numFmtId="0" fontId="123" fillId="17" borderId="181"/>
    <xf numFmtId="0" fontId="123" fillId="17" borderId="181"/>
    <xf numFmtId="0" fontId="113" fillId="16" borderId="178"/>
    <xf numFmtId="0" fontId="119" fillId="0" borderId="180"/>
    <xf numFmtId="0" fontId="119" fillId="0" borderId="180"/>
    <xf numFmtId="0" fontId="113" fillId="16" borderId="178"/>
    <xf numFmtId="0" fontId="114" fillId="22" borderId="179"/>
    <xf numFmtId="0" fontId="113" fillId="16"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4" fillId="22" borderId="179"/>
    <xf numFmtId="0" fontId="123" fillId="17" borderId="181"/>
    <xf numFmtId="0" fontId="113" fillId="16" borderId="178"/>
    <xf numFmtId="0" fontId="114" fillId="22" borderId="179"/>
    <xf numFmtId="0" fontId="115" fillId="22" borderId="178"/>
    <xf numFmtId="0" fontId="115" fillId="22" borderId="178"/>
    <xf numFmtId="0" fontId="119" fillId="0" borderId="180"/>
    <xf numFmtId="0" fontId="115" fillId="22" borderId="178"/>
    <xf numFmtId="0" fontId="113" fillId="16" borderId="178"/>
    <xf numFmtId="0" fontId="113" fillId="16" borderId="178"/>
    <xf numFmtId="0" fontId="115" fillId="22"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3" fillId="16" borderId="178"/>
    <xf numFmtId="0" fontId="119" fillId="0" borderId="180"/>
    <xf numFmtId="0" fontId="123" fillId="17" borderId="181"/>
    <xf numFmtId="0" fontId="115" fillId="22" borderId="178"/>
    <xf numFmtId="0" fontId="123" fillId="17" borderId="181"/>
    <xf numFmtId="0" fontId="119" fillId="0" borderId="180"/>
    <xf numFmtId="0" fontId="123" fillId="17" borderId="181"/>
    <xf numFmtId="0" fontId="119" fillId="0" borderId="180"/>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23" fillId="17" borderId="181"/>
    <xf numFmtId="0" fontId="119" fillId="0" borderId="180"/>
    <xf numFmtId="0" fontId="115" fillId="22" borderId="178"/>
    <xf numFmtId="0" fontId="113" fillId="16" borderId="178"/>
    <xf numFmtId="0" fontId="119" fillId="0" borderId="180"/>
    <xf numFmtId="0" fontId="119" fillId="0" borderId="180"/>
    <xf numFmtId="0" fontId="115" fillId="22" borderId="178"/>
    <xf numFmtId="0" fontId="114" fillId="22" borderId="179"/>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4" fillId="22" borderId="179"/>
    <xf numFmtId="0" fontId="113" fillId="16" borderId="178"/>
    <xf numFmtId="0" fontId="119" fillId="0" borderId="180"/>
    <xf numFmtId="0" fontId="114" fillId="22" borderId="179"/>
    <xf numFmtId="0" fontId="113" fillId="16" borderId="178"/>
    <xf numFmtId="0" fontId="114" fillId="22" borderId="179"/>
    <xf numFmtId="0" fontId="114" fillId="22" borderId="179"/>
    <xf numFmtId="0" fontId="123" fillId="17" borderId="181"/>
    <xf numFmtId="0" fontId="113" fillId="16" borderId="178"/>
    <xf numFmtId="0" fontId="123" fillId="17" borderId="181"/>
    <xf numFmtId="0" fontId="113" fillId="16" borderId="178"/>
    <xf numFmtId="0" fontId="115" fillId="22" borderId="178"/>
    <xf numFmtId="0" fontId="113" fillId="16" borderId="178"/>
    <xf numFmtId="0" fontId="114" fillId="22" borderId="179"/>
    <xf numFmtId="0" fontId="113" fillId="16" borderId="178"/>
    <xf numFmtId="0" fontId="119" fillId="0" borderId="180"/>
    <xf numFmtId="0" fontId="114" fillId="22" borderId="179"/>
    <xf numFmtId="0" fontId="115" fillId="22" borderId="178"/>
    <xf numFmtId="0" fontId="114" fillId="22" borderId="179"/>
    <xf numFmtId="0" fontId="123" fillId="17" borderId="181"/>
    <xf numFmtId="0" fontId="119" fillId="0" borderId="180"/>
    <xf numFmtId="0" fontId="115" fillId="22" borderId="178"/>
    <xf numFmtId="0" fontId="123" fillId="17" borderId="181"/>
    <xf numFmtId="0" fontId="114" fillId="22" borderId="179"/>
    <xf numFmtId="0" fontId="115" fillId="22" borderId="178"/>
    <xf numFmtId="0" fontId="123" fillId="17" borderId="181"/>
    <xf numFmtId="0" fontId="115" fillId="22" borderId="178"/>
    <xf numFmtId="0" fontId="113" fillId="16" borderId="178"/>
    <xf numFmtId="0" fontId="123" fillId="17" borderId="181"/>
    <xf numFmtId="0" fontId="123" fillId="17" borderId="181"/>
    <xf numFmtId="0" fontId="119" fillId="0" borderId="180"/>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5" fillId="22" borderId="178"/>
    <xf numFmtId="0" fontId="114" fillId="22" borderId="179"/>
    <xf numFmtId="0" fontId="114" fillId="22" borderId="179"/>
    <xf numFmtId="0" fontId="115" fillId="22" borderId="178"/>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3" fillId="16" borderId="178"/>
    <xf numFmtId="0" fontId="114" fillId="22" borderId="179"/>
    <xf numFmtId="0" fontId="119" fillId="0" borderId="180"/>
    <xf numFmtId="0" fontId="115" fillId="22" borderId="178"/>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23" fillId="17" borderId="181"/>
    <xf numFmtId="0" fontId="113" fillId="16" borderId="178"/>
    <xf numFmtId="0" fontId="113" fillId="16" borderId="178"/>
    <xf numFmtId="0" fontId="282" fillId="0" borderId="0"/>
    <xf numFmtId="0" fontId="115" fillId="22" borderId="178"/>
    <xf numFmtId="0" fontId="113" fillId="16" borderId="178"/>
    <xf numFmtId="0" fontId="115" fillId="22" borderId="178"/>
    <xf numFmtId="0" fontId="123" fillId="17" borderId="181"/>
    <xf numFmtId="0" fontId="114" fillId="22" borderId="179"/>
    <xf numFmtId="0" fontId="119" fillId="0" borderId="180"/>
    <xf numFmtId="0" fontId="114" fillId="22" borderId="179"/>
    <xf numFmtId="0" fontId="119" fillId="0" borderId="180"/>
    <xf numFmtId="0" fontId="115" fillId="22" borderId="178"/>
    <xf numFmtId="0" fontId="113" fillId="16" borderId="178"/>
    <xf numFmtId="0" fontId="113" fillId="16" borderId="178"/>
    <xf numFmtId="0" fontId="123" fillId="17" borderId="181"/>
    <xf numFmtId="0" fontId="115" fillId="22" borderId="178"/>
    <xf numFmtId="0" fontId="123" fillId="17" borderId="181"/>
    <xf numFmtId="0" fontId="114" fillId="22" borderId="179"/>
    <xf numFmtId="0" fontId="123" fillId="17" borderId="181"/>
    <xf numFmtId="0" fontId="115" fillId="22" borderId="178"/>
    <xf numFmtId="0" fontId="113" fillId="16" borderId="178"/>
    <xf numFmtId="0" fontId="114" fillId="22" borderId="179"/>
    <xf numFmtId="0" fontId="123" fillId="17" borderId="181"/>
    <xf numFmtId="0" fontId="113" fillId="16" borderId="178"/>
    <xf numFmtId="0" fontId="123" fillId="17" borderId="181"/>
    <xf numFmtId="0" fontId="113" fillId="16" borderId="178"/>
    <xf numFmtId="0" fontId="119" fillId="0" borderId="180"/>
    <xf numFmtId="0" fontId="119" fillId="0" borderId="180"/>
    <xf numFmtId="0" fontId="114" fillId="22" borderId="179"/>
    <xf numFmtId="0" fontId="119" fillId="0" borderId="180"/>
    <xf numFmtId="0" fontId="113" fillId="16" borderId="178"/>
    <xf numFmtId="0" fontId="114" fillId="22" borderId="179"/>
    <xf numFmtId="0" fontId="123" fillId="17" borderId="181"/>
    <xf numFmtId="0" fontId="119" fillId="0" borderId="180"/>
    <xf numFmtId="0" fontId="114" fillId="22" borderId="179"/>
    <xf numFmtId="0" fontId="119" fillId="0" borderId="180"/>
    <xf numFmtId="0" fontId="119" fillId="0" borderId="180"/>
    <xf numFmtId="0" fontId="119" fillId="0" borderId="180"/>
    <xf numFmtId="0" fontId="123" fillId="17" borderId="181"/>
    <xf numFmtId="0" fontId="115" fillId="22" borderId="178"/>
    <xf numFmtId="0" fontId="123" fillId="17" borderId="181"/>
    <xf numFmtId="0" fontId="115" fillId="22" borderId="178"/>
    <xf numFmtId="0" fontId="113" fillId="16" borderId="178"/>
    <xf numFmtId="0" fontId="119" fillId="0" borderId="180"/>
    <xf numFmtId="0" fontId="119" fillId="0" borderId="180"/>
    <xf numFmtId="0" fontId="123" fillId="17" borderId="181"/>
    <xf numFmtId="0" fontId="115" fillId="22" borderId="178"/>
    <xf numFmtId="0" fontId="114" fillId="22" borderId="179"/>
    <xf numFmtId="0" fontId="113" fillId="16" borderId="178"/>
    <xf numFmtId="0" fontId="123" fillId="17" borderId="181"/>
    <xf numFmtId="0" fontId="114" fillId="22" borderId="179"/>
    <xf numFmtId="0" fontId="123" fillId="17" borderId="181"/>
    <xf numFmtId="0" fontId="114" fillId="22" borderId="179"/>
    <xf numFmtId="0" fontId="123" fillId="17" borderId="181"/>
    <xf numFmtId="0" fontId="115" fillId="22" borderId="178"/>
    <xf numFmtId="0" fontId="113" fillId="16" borderId="178"/>
    <xf numFmtId="0" fontId="115" fillId="22" borderId="178"/>
    <xf numFmtId="0" fontId="115" fillId="22" borderId="178"/>
    <xf numFmtId="0" fontId="123" fillId="17" borderId="181"/>
    <xf numFmtId="0" fontId="115" fillId="22" borderId="178"/>
    <xf numFmtId="0" fontId="115" fillId="22" borderId="178"/>
    <xf numFmtId="0" fontId="114" fillId="22" borderId="179"/>
    <xf numFmtId="0" fontId="123" fillId="17" borderId="181"/>
    <xf numFmtId="0" fontId="114" fillId="22" borderId="179"/>
    <xf numFmtId="0" fontId="119" fillId="0" borderId="180"/>
    <xf numFmtId="0" fontId="114" fillId="22" borderId="179"/>
    <xf numFmtId="0" fontId="123" fillId="17" borderId="181"/>
    <xf numFmtId="0" fontId="115" fillId="22" borderId="178"/>
    <xf numFmtId="0" fontId="119" fillId="0" borderId="180"/>
    <xf numFmtId="0" fontId="114" fillId="22" borderId="179"/>
    <xf numFmtId="0" fontId="282" fillId="0" borderId="0"/>
    <xf numFmtId="0" fontId="114" fillId="22" borderId="179"/>
    <xf numFmtId="0" fontId="119" fillId="0" borderId="180"/>
    <xf numFmtId="0" fontId="123" fillId="17" borderId="181"/>
    <xf numFmtId="0" fontId="119" fillId="0" borderId="180"/>
    <xf numFmtId="0" fontId="115" fillId="22" borderId="178"/>
    <xf numFmtId="0" fontId="119" fillId="0" borderId="180"/>
    <xf numFmtId="0" fontId="113" fillId="16" borderId="178"/>
    <xf numFmtId="0" fontId="119" fillId="0" borderId="180"/>
    <xf numFmtId="0" fontId="114" fillId="22" borderId="179"/>
    <xf numFmtId="0" fontId="123" fillId="17" borderId="181"/>
    <xf numFmtId="0" fontId="113" fillId="16" borderId="178"/>
    <xf numFmtId="0" fontId="113" fillId="16" borderId="178"/>
    <xf numFmtId="0" fontId="123" fillId="17" borderId="181"/>
    <xf numFmtId="0" fontId="113" fillId="16" borderId="178"/>
    <xf numFmtId="0" fontId="123" fillId="17" borderId="181"/>
    <xf numFmtId="0" fontId="115" fillId="22" borderId="178"/>
    <xf numFmtId="0" fontId="113" fillId="16" borderId="178"/>
    <xf numFmtId="0" fontId="123" fillId="17" borderId="181"/>
    <xf numFmtId="0" fontId="113" fillId="16" borderId="178"/>
    <xf numFmtId="0" fontId="115" fillId="22" borderId="178"/>
    <xf numFmtId="0" fontId="114" fillId="22" borderId="179"/>
    <xf numFmtId="0" fontId="113" fillId="16" borderId="178"/>
    <xf numFmtId="0" fontId="119" fillId="0" borderId="180"/>
    <xf numFmtId="0" fontId="115" fillId="22" borderId="178"/>
    <xf numFmtId="0" fontId="113" fillId="16" borderId="178"/>
    <xf numFmtId="0" fontId="123" fillId="17" borderId="181"/>
    <xf numFmtId="0" fontId="115" fillId="22" borderId="178"/>
    <xf numFmtId="0" fontId="115" fillId="22" borderId="178"/>
    <xf numFmtId="0" fontId="113" fillId="16" borderId="178"/>
    <xf numFmtId="0" fontId="119" fillId="0" borderId="180"/>
    <xf numFmtId="0" fontId="114" fillId="22" borderId="179"/>
    <xf numFmtId="0" fontId="119" fillId="0" borderId="180"/>
    <xf numFmtId="0" fontId="114" fillId="22" borderId="179"/>
    <xf numFmtId="0" fontId="123" fillId="17" borderId="181"/>
    <xf numFmtId="0" fontId="115" fillId="22" borderId="178"/>
    <xf numFmtId="0" fontId="123" fillId="17" borderId="181"/>
    <xf numFmtId="0" fontId="119" fillId="0" borderId="180"/>
    <xf numFmtId="0" fontId="114" fillId="22" borderId="179"/>
    <xf numFmtId="0" fontId="113" fillId="16" borderId="178"/>
    <xf numFmtId="0" fontId="123" fillId="17" borderId="181"/>
    <xf numFmtId="0" fontId="119" fillId="0" borderId="180"/>
    <xf numFmtId="0" fontId="113" fillId="16" borderId="178"/>
    <xf numFmtId="0" fontId="119" fillId="0" borderId="180"/>
    <xf numFmtId="0" fontId="113" fillId="16" borderId="178"/>
    <xf numFmtId="0" fontId="119" fillId="0" borderId="180"/>
    <xf numFmtId="0" fontId="114" fillId="22" borderId="179"/>
    <xf numFmtId="0" fontId="123" fillId="17" borderId="181"/>
    <xf numFmtId="0" fontId="114" fillId="22" borderId="179"/>
    <xf numFmtId="0" fontId="114" fillId="22" borderId="179"/>
    <xf numFmtId="0" fontId="119" fillId="0" borderId="180"/>
    <xf numFmtId="0" fontId="123" fillId="17" borderId="181"/>
    <xf numFmtId="0" fontId="114" fillId="22" borderId="179"/>
    <xf numFmtId="0" fontId="113" fillId="16" borderId="178"/>
    <xf numFmtId="0" fontId="119" fillId="0" borderId="180"/>
    <xf numFmtId="0" fontId="113" fillId="16" borderId="178"/>
    <xf numFmtId="0" fontId="115" fillId="22" borderId="178"/>
    <xf numFmtId="0" fontId="113" fillId="16" borderId="178"/>
    <xf numFmtId="0" fontId="119" fillId="0" borderId="180"/>
    <xf numFmtId="0" fontId="114" fillId="22" borderId="179"/>
    <xf numFmtId="0" fontId="115" fillId="22" borderId="178"/>
    <xf numFmtId="0" fontId="115" fillId="22" borderId="178"/>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23" fillId="17" borderId="181"/>
    <xf numFmtId="0" fontId="119" fillId="0" borderId="180"/>
    <xf numFmtId="0" fontId="115" fillId="22" borderId="178"/>
    <xf numFmtId="0" fontId="114" fillId="22" borderId="179"/>
    <xf numFmtId="0" fontId="113" fillId="16" borderId="178"/>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4" fillId="22" borderId="179"/>
    <xf numFmtId="0" fontId="113" fillId="16" borderId="178"/>
    <xf numFmtId="0" fontId="119" fillId="0" borderId="180"/>
    <xf numFmtId="0" fontId="119" fillId="0" borderId="180"/>
    <xf numFmtId="0" fontId="113" fillId="16" borderId="178"/>
    <xf numFmtId="0" fontId="123" fillId="17" borderId="181"/>
    <xf numFmtId="0" fontId="115" fillId="22" borderId="178"/>
    <xf numFmtId="0" fontId="114" fillId="22" borderId="179"/>
    <xf numFmtId="0" fontId="113" fillId="16" borderId="178"/>
    <xf numFmtId="0" fontId="114" fillId="22" borderId="179"/>
    <xf numFmtId="0" fontId="115" fillId="22" borderId="178"/>
    <xf numFmtId="0" fontId="115" fillId="22" borderId="178"/>
    <xf numFmtId="0" fontId="119" fillId="0" borderId="180"/>
    <xf numFmtId="0" fontId="123" fillId="17" borderId="181"/>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xf numFmtId="0" fontId="113" fillId="16" borderId="178"/>
    <xf numFmtId="0" fontId="114" fillId="22" borderId="179"/>
    <xf numFmtId="0" fontId="115" fillId="22" borderId="178"/>
    <xf numFmtId="0" fontId="119" fillId="0" borderId="180"/>
    <xf numFmtId="0" fontId="123" fillId="17" borderId="181"/>
  </cellStyleXfs>
  <cellXfs count="1733">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39"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169"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8" fillId="0" borderId="0" applyAlignment="1" pivotButton="0" quotePrefix="0" xfId="0">
      <alignment vertical="top"/>
    </xf>
    <xf numFmtId="38" fontId="78" fillId="9" borderId="47" applyAlignment="1" pivotButton="0" quotePrefix="0" xfId="4">
      <alignment horizontal="right"/>
    </xf>
    <xf numFmtId="0" fontId="191"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3"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99" fillId="0" borderId="0" applyAlignment="1" pivotButton="0" quotePrefix="0" xfId="0">
      <alignment horizontal="center"/>
    </xf>
    <xf numFmtId="0" fontId="77" fillId="0" borderId="54" pivotButton="0" quotePrefix="0" xfId="0"/>
    <xf numFmtId="167" fontId="77" fillId="0" borderId="54" applyAlignment="1" pivotButton="0" quotePrefix="0" xfId="0">
      <alignment horizontal="center"/>
    </xf>
    <xf numFmtId="38" fontId="77" fillId="0" borderId="54" applyAlignment="1" pivotButton="0" quotePrefix="0" xfId="4">
      <alignment horizontal="right"/>
    </xf>
    <xf numFmtId="0" fontId="75" fillId="0" borderId="55" applyAlignment="1" pivotButton="0" quotePrefix="0" xfId="7">
      <alignment horizontal="center" vertical="center"/>
    </xf>
    <xf numFmtId="0" fontId="75" fillId="0" borderId="56" applyAlignment="1" pivotButton="0" quotePrefix="0" xfId="7">
      <alignment horizontal="center" vertical="center"/>
    </xf>
    <xf numFmtId="0" fontId="76" fillId="0" borderId="56" applyAlignment="1" pivotButton="0" quotePrefix="0" xfId="7">
      <alignment horizontal="center" vertical="center" wrapText="1"/>
    </xf>
    <xf numFmtId="3" fontId="76" fillId="8" borderId="56" applyAlignment="1" pivotButton="0" quotePrefix="0" xfId="7">
      <alignment horizontal="center" vertical="center" wrapText="1"/>
    </xf>
    <xf numFmtId="38" fontId="76" fillId="9" borderId="56" applyAlignment="1" pivotButton="0" quotePrefix="0" xfId="4">
      <alignment horizontal="center" vertical="center"/>
    </xf>
    <xf numFmtId="38" fontId="76" fillId="0" borderId="57" applyAlignment="1" pivotButton="0" quotePrefix="0" xfId="4">
      <alignment horizontal="center" vertical="center"/>
    </xf>
    <xf numFmtId="164" fontId="201" fillId="0" borderId="0" applyAlignment="1" pivotButton="0" quotePrefix="0" xfId="0">
      <alignment vertical="center"/>
    </xf>
    <xf numFmtId="170" fontId="36" fillId="0" borderId="0" applyAlignment="1" pivotButton="0" quotePrefix="0" xfId="2">
      <alignment vertical="center"/>
    </xf>
    <xf numFmtId="164" fontId="177" fillId="0" borderId="0" applyAlignment="1" pivotButton="0" quotePrefix="0" xfId="1">
      <alignment vertical="center"/>
    </xf>
    <xf numFmtId="0" fontId="12" fillId="0" borderId="66" applyAlignment="1" pivotButton="0" quotePrefix="0" xfId="0">
      <alignment horizontal="center" vertical="center"/>
    </xf>
    <xf numFmtId="0" fontId="20" fillId="0" borderId="66" applyAlignment="1" pivotButton="0" quotePrefix="0" xfId="0">
      <alignment horizontal="center" vertical="center"/>
    </xf>
    <xf numFmtId="0" fontId="20" fillId="0" borderId="67" applyAlignment="1" pivotButton="0" quotePrefix="0" xfId="0">
      <alignment vertical="center"/>
    </xf>
    <xf numFmtId="0" fontId="22" fillId="3" borderId="67" applyAlignment="1" pivotButton="0" quotePrefix="0" xfId="0">
      <alignment horizontal="center" vertical="center"/>
    </xf>
    <xf numFmtId="0" fontId="23" fillId="2" borderId="67" applyAlignment="1" pivotButton="0" quotePrefix="0" xfId="0">
      <alignment horizontal="center" vertical="center"/>
    </xf>
    <xf numFmtId="164" fontId="20" fillId="2" borderId="67" applyAlignment="1" pivotButton="0" quotePrefix="0" xfId="1">
      <alignment horizontal="center" vertical="center"/>
    </xf>
    <xf numFmtId="165" fontId="20" fillId="0" borderId="67" applyAlignment="1" pivotButton="0" quotePrefix="0" xfId="0">
      <alignment horizontal="center" vertical="center"/>
    </xf>
    <xf numFmtId="0" fontId="12" fillId="0" borderId="67" applyAlignment="1" pivotButton="0" quotePrefix="0" xfId="0">
      <alignment horizontal="center" vertical="center"/>
    </xf>
    <xf numFmtId="0" fontId="14" fillId="0" borderId="67" applyAlignment="1" pivotButton="0" quotePrefix="0" xfId="0">
      <alignment horizontal="center" vertical="center"/>
    </xf>
    <xf numFmtId="164" fontId="12" fillId="0" borderId="67" applyAlignment="1" pivotButton="0" quotePrefix="0" xfId="1">
      <alignment horizontal="center" vertical="center"/>
    </xf>
    <xf numFmtId="164" fontId="12" fillId="2" borderId="67" applyAlignment="1" pivotButton="0" quotePrefix="0" xfId="1">
      <alignment horizontal="center" vertical="center"/>
    </xf>
    <xf numFmtId="0" fontId="20" fillId="0" borderId="67" applyAlignment="1" pivotButton="0" quotePrefix="0" xfId="0">
      <alignment horizontal="center" vertical="center"/>
    </xf>
    <xf numFmtId="0" fontId="20" fillId="2" borderId="67" applyAlignment="1" pivotButton="0" quotePrefix="0" xfId="0">
      <alignment horizontal="center" vertical="center"/>
    </xf>
    <xf numFmtId="0" fontId="20" fillId="0" borderId="67" applyAlignment="1" pivotButton="0" quotePrefix="0" xfId="0">
      <alignment horizontal="left" vertical="center"/>
    </xf>
    <xf numFmtId="0" fontId="22" fillId="2" borderId="67" applyAlignment="1" pivotButton="0" quotePrefix="0" xfId="0">
      <alignment horizontal="center" vertical="center"/>
    </xf>
    <xf numFmtId="0" fontId="12" fillId="0" borderId="67" applyAlignment="1" pivotButton="0" quotePrefix="0" xfId="0">
      <alignment vertical="center" wrapText="1"/>
    </xf>
    <xf numFmtId="49" fontId="20" fillId="0" borderId="67" applyAlignment="1" pivotButton="0" quotePrefix="0" xfId="0">
      <alignment horizontal="left" vertical="center"/>
    </xf>
    <xf numFmtId="0" fontId="12" fillId="0" borderId="67" applyAlignment="1" pivotButton="0" quotePrefix="0" xfId="0">
      <alignment vertical="center"/>
    </xf>
    <xf numFmtId="0" fontId="30" fillId="0" borderId="67" applyAlignment="1" pivotButton="0" quotePrefix="0" xfId="0">
      <alignment horizontal="center" vertical="center"/>
    </xf>
    <xf numFmtId="164" fontId="31" fillId="2" borderId="67" applyAlignment="1" pivotButton="0" quotePrefix="0" xfId="0">
      <alignment horizontal="center" vertical="center"/>
    </xf>
    <xf numFmtId="0" fontId="22" fillId="0" borderId="67" applyAlignment="1" pivotButton="0" quotePrefix="0" xfId="0">
      <alignment horizontal="center" vertical="center"/>
    </xf>
    <xf numFmtId="0" fontId="36" fillId="0" borderId="67" applyAlignment="1" pivotButton="0" quotePrefix="0" xfId="0">
      <alignment vertical="center"/>
    </xf>
    <xf numFmtId="0" fontId="37" fillId="0" borderId="67" applyAlignment="1" pivotButton="0" quotePrefix="0" xfId="0">
      <alignment vertical="center"/>
    </xf>
    <xf numFmtId="0" fontId="38" fillId="2" borderId="67" applyAlignment="1" pivotButton="0" quotePrefix="0" xfId="0">
      <alignment vertical="center"/>
    </xf>
    <xf numFmtId="0" fontId="37" fillId="2" borderId="67" applyAlignment="1" pivotButton="0" quotePrefix="0" xfId="0">
      <alignment vertical="center"/>
    </xf>
    <xf numFmtId="0" fontId="36" fillId="2" borderId="67" applyAlignment="1" pivotButton="0" quotePrefix="0" xfId="0">
      <alignment vertical="center"/>
    </xf>
    <xf numFmtId="0" fontId="105" fillId="0" borderId="67" applyAlignment="1" pivotButton="0" quotePrefix="0" xfId="0">
      <alignment vertical="center"/>
    </xf>
    <xf numFmtId="0" fontId="36" fillId="10" borderId="67" applyAlignment="1" pivotButton="0" quotePrefix="0" xfId="0">
      <alignment vertical="center"/>
    </xf>
    <xf numFmtId="0" fontId="37" fillId="3" borderId="67" applyAlignment="1" pivotButton="0" quotePrefix="0" xfId="0">
      <alignment vertical="center"/>
    </xf>
    <xf numFmtId="164" fontId="37" fillId="0" borderId="67" applyAlignment="1" pivotButton="0" quotePrefix="0" xfId="0">
      <alignment vertical="center"/>
    </xf>
    <xf numFmtId="164" fontId="36" fillId="2" borderId="67" applyAlignment="1" pivotButton="0" quotePrefix="0" xfId="0">
      <alignment vertical="center"/>
    </xf>
    <xf numFmtId="164" fontId="37" fillId="2" borderId="67" applyAlignment="1" pivotButton="0" quotePrefix="0" xfId="0">
      <alignment vertical="center"/>
    </xf>
    <xf numFmtId="9" fontId="36" fillId="2" borderId="67" applyAlignment="1" pivotButton="0" quotePrefix="0" xfId="2">
      <alignment vertical="center"/>
    </xf>
    <xf numFmtId="164" fontId="36" fillId="0" borderId="67" applyAlignment="1" pivotButton="0" quotePrefix="0" xfId="0">
      <alignment vertical="center"/>
    </xf>
    <xf numFmtId="0" fontId="163" fillId="10" borderId="67" applyAlignment="1" pivotButton="0" quotePrefix="0" xfId="0">
      <alignment vertical="center"/>
    </xf>
    <xf numFmtId="164" fontId="177" fillId="0" borderId="67" applyAlignment="1" pivotButton="0" quotePrefix="0" xfId="0">
      <alignment vertical="center"/>
    </xf>
    <xf numFmtId="164" fontId="36" fillId="4" borderId="67" applyAlignment="1" pivotButton="0" quotePrefix="0" xfId="0">
      <alignment vertical="center"/>
    </xf>
    <xf numFmtId="0" fontId="163" fillId="4" borderId="67" applyAlignment="1" pivotButton="0" quotePrefix="0" xfId="0">
      <alignment vertical="center"/>
    </xf>
    <xf numFmtId="0" fontId="36" fillId="4" borderId="67" applyAlignment="1" pivotButton="0" quotePrefix="0" xfId="0">
      <alignment vertical="center"/>
    </xf>
    <xf numFmtId="0" fontId="37" fillId="10" borderId="67" applyAlignment="1" pivotButton="0" quotePrefix="0" xfId="0">
      <alignment vertical="center"/>
    </xf>
    <xf numFmtId="0" fontId="163" fillId="0" borderId="67" applyAlignment="1" pivotButton="0" quotePrefix="0" xfId="0">
      <alignment vertical="center"/>
    </xf>
    <xf numFmtId="0" fontId="37" fillId="4" borderId="67" applyAlignment="1" pivotButton="0" quotePrefix="0" xfId="0">
      <alignment vertical="center"/>
    </xf>
    <xf numFmtId="0" fontId="105" fillId="4" borderId="67" applyAlignment="1" pivotButton="0" quotePrefix="0" xfId="0">
      <alignment vertical="center"/>
    </xf>
    <xf numFmtId="0" fontId="41" fillId="10" borderId="67" applyAlignment="1" pivotButton="0" quotePrefix="0" xfId="0">
      <alignment vertical="center"/>
    </xf>
    <xf numFmtId="0" fontId="164" fillId="10" borderId="67" applyAlignment="1" pivotButton="0" quotePrefix="0" xfId="0">
      <alignment vertical="center"/>
    </xf>
    <xf numFmtId="0" fontId="164" fillId="4" borderId="67" applyAlignment="1" pivotButton="0" quotePrefix="0" xfId="0">
      <alignment vertical="center"/>
    </xf>
    <xf numFmtId="164" fontId="164" fillId="0" borderId="67" applyAlignment="1" pivotButton="0" quotePrefix="0" xfId="0">
      <alignment vertical="center"/>
    </xf>
    <xf numFmtId="0" fontId="105" fillId="10" borderId="67" applyAlignment="1" pivotButton="0" quotePrefix="0" xfId="0">
      <alignment vertical="center"/>
    </xf>
    <xf numFmtId="0" fontId="165" fillId="3" borderId="67" applyAlignment="1" pivotButton="0" quotePrefix="0" xfId="0">
      <alignment vertical="center"/>
    </xf>
    <xf numFmtId="164" fontId="165" fillId="0" borderId="67" applyAlignment="1" pivotButton="0" quotePrefix="0" xfId="0">
      <alignment vertical="center"/>
    </xf>
    <xf numFmtId="164" fontId="165" fillId="2" borderId="67" applyAlignment="1" pivotButton="0" quotePrefix="0" xfId="0">
      <alignment vertical="center"/>
    </xf>
    <xf numFmtId="0" fontId="6" fillId="4" borderId="67" applyAlignment="1" pivotButton="0" quotePrefix="0" xfId="0">
      <alignment vertical="center"/>
    </xf>
    <xf numFmtId="0" fontId="36" fillId="0" borderId="67" applyAlignment="1" pivotButton="0" quotePrefix="0" xfId="0">
      <alignment horizontal="right" vertical="center"/>
    </xf>
    <xf numFmtId="0" fontId="37" fillId="3" borderId="67" applyAlignment="1" pivotButton="0" quotePrefix="0" xfId="1">
      <alignment vertical="center"/>
    </xf>
    <xf numFmtId="164" fontId="37" fillId="0" borderId="67" applyAlignment="1" pivotButton="0" quotePrefix="0" xfId="1">
      <alignment vertical="center"/>
    </xf>
    <xf numFmtId="164" fontId="37" fillId="2" borderId="67" applyAlignment="1" pivotButton="0" quotePrefix="0" xfId="1">
      <alignment vertical="center"/>
    </xf>
    <xf numFmtId="164" fontId="130" fillId="0" borderId="67" applyAlignment="1" pivotButton="0" quotePrefix="0" xfId="1">
      <alignment vertical="center"/>
    </xf>
    <xf numFmtId="0" fontId="39" fillId="0" borderId="67" applyAlignment="1" pivotButton="0" quotePrefix="0" xfId="0">
      <alignment vertical="center"/>
    </xf>
    <xf numFmtId="0" fontId="36" fillId="0" borderId="67" applyAlignment="1" pivotButton="0" quotePrefix="0" xfId="0">
      <alignment horizontal="left" vertical="center"/>
    </xf>
    <xf numFmtId="0" fontId="147" fillId="3" borderId="67" applyAlignment="1" pivotButton="0" quotePrefix="0" xfId="0">
      <alignment vertical="center"/>
    </xf>
    <xf numFmtId="0" fontId="158" fillId="3" borderId="67" applyAlignment="1" pivotButton="0" quotePrefix="0" xfId="0">
      <alignment vertical="center"/>
    </xf>
    <xf numFmtId="164" fontId="164" fillId="2" borderId="67" applyAlignment="1" pivotButton="0" quotePrefix="0" xfId="0">
      <alignment vertical="center"/>
    </xf>
    <xf numFmtId="0" fontId="12" fillId="0" borderId="69" applyAlignment="1" pivotButton="0" quotePrefix="0" xfId="0">
      <alignment horizontal="center" vertical="center"/>
    </xf>
    <xf numFmtId="0" fontId="14" fillId="2" borderId="67" applyAlignment="1" pivotButton="0" quotePrefix="0" xfId="0">
      <alignment horizontal="center" vertical="center"/>
    </xf>
    <xf numFmtId="0" fontId="14" fillId="3" borderId="67" applyAlignment="1" pivotButton="0" quotePrefix="0" xfId="0">
      <alignment horizontal="center" vertical="center"/>
    </xf>
    <xf numFmtId="164" fontId="14" fillId="2" borderId="67" applyAlignment="1" pivotButton="0" quotePrefix="0" xfId="0">
      <alignment horizontal="center" vertical="center"/>
    </xf>
    <xf numFmtId="0" fontId="12" fillId="0" borderId="67" applyAlignment="1" pivotButton="0" quotePrefix="0" xfId="1">
      <alignment horizontal="center" vertical="center"/>
    </xf>
    <xf numFmtId="0" fontId="96" fillId="0" borderId="67" applyAlignment="1" pivotButton="0" quotePrefix="0" xfId="0">
      <alignment vertical="center"/>
    </xf>
    <xf numFmtId="0" fontId="96" fillId="0" borderId="67" applyAlignment="1" pivotButton="0" quotePrefix="0" xfId="0">
      <alignment horizontal="center" vertical="center"/>
    </xf>
    <xf numFmtId="0" fontId="162" fillId="0" borderId="67" applyAlignment="1" pivotButton="0" quotePrefix="0" xfId="0">
      <alignment horizontal="center" vertical="center"/>
    </xf>
    <xf numFmtId="0" fontId="162" fillId="2" borderId="67" applyAlignment="1" pivotButton="0" quotePrefix="0" xfId="0">
      <alignment horizontal="center" vertical="center"/>
    </xf>
    <xf numFmtId="164" fontId="96" fillId="2" borderId="67" applyAlignment="1" pivotButton="0" quotePrefix="0" xfId="1">
      <alignment horizontal="center" vertical="center"/>
    </xf>
    <xf numFmtId="14" fontId="68" fillId="5" borderId="67" pivotButton="0" quotePrefix="0" xfId="0"/>
    <xf numFmtId="0" fontId="79" fillId="0" borderId="72" applyAlignment="1" pivotButton="0" quotePrefix="0" xfId="7">
      <alignment horizontal="center" vertical="center"/>
    </xf>
    <xf numFmtId="0" fontId="79" fillId="0" borderId="67" applyAlignment="1" pivotButton="0" quotePrefix="0" xfId="7">
      <alignment horizontal="left" vertical="center"/>
    </xf>
    <xf numFmtId="0" fontId="81" fillId="0" borderId="67" applyAlignment="1" pivotButton="0" quotePrefix="0" xfId="7">
      <alignment horizontal="center" vertical="center"/>
    </xf>
    <xf numFmtId="38" fontId="82" fillId="9" borderId="73" applyAlignment="1" pivotButton="0" quotePrefix="0" xfId="4">
      <alignment horizontal="right" vertical="center"/>
    </xf>
    <xf numFmtId="0" fontId="80" fillId="0" borderId="67" applyAlignment="1" pivotButton="0" quotePrefix="0" xfId="7">
      <alignment horizontal="left" vertical="center"/>
    </xf>
    <xf numFmtId="0" fontId="73" fillId="0" borderId="72" applyAlignment="1" pivotButton="0" quotePrefix="0" xfId="0">
      <alignment horizontal="center" vertical="center"/>
    </xf>
    <xf numFmtId="0" fontId="73" fillId="0" borderId="78" applyAlignment="1" pivotButton="0" quotePrefix="0" xfId="0">
      <alignment horizontal="center" vertical="center"/>
    </xf>
    <xf numFmtId="38" fontId="82" fillId="9" borderId="77" applyAlignment="1" pivotButton="0" quotePrefix="0" xfId="4">
      <alignment horizontal="right" vertical="center"/>
    </xf>
    <xf numFmtId="0" fontId="73" fillId="0" borderId="67" applyAlignment="1" pivotButton="0" quotePrefix="0" xfId="5">
      <alignment vertical="center"/>
    </xf>
    <xf numFmtId="0" fontId="73" fillId="0" borderId="72" applyAlignment="1" pivotButton="0" quotePrefix="0" xfId="5">
      <alignment horizontal="center" vertical="center"/>
    </xf>
    <xf numFmtId="0" fontId="73" fillId="0" borderId="67" pivotButton="0" quotePrefix="0" xfId="0"/>
    <xf numFmtId="0" fontId="73" fillId="0" borderId="67" applyAlignment="1" pivotButton="0" quotePrefix="0" xfId="5">
      <alignment horizontal="center" vertical="center"/>
    </xf>
    <xf numFmtId="38" fontId="78" fillId="9" borderId="73" applyAlignment="1" pivotButton="0" quotePrefix="0" xfId="4">
      <alignment horizontal="right"/>
    </xf>
    <xf numFmtId="0" fontId="188" fillId="10" borderId="67" applyAlignment="1" pivotButton="0" quotePrefix="0" xfId="5">
      <alignment vertical="center"/>
    </xf>
    <xf numFmtId="171" fontId="73" fillId="0" borderId="67" applyAlignment="1" pivotButton="0" quotePrefix="0" xfId="5">
      <alignment horizontal="center" vertical="center"/>
    </xf>
    <xf numFmtId="0" fontId="84" fillId="0" borderId="67" applyAlignment="1" pivotButton="0" quotePrefix="0" xfId="5">
      <alignment vertical="center"/>
    </xf>
    <xf numFmtId="0" fontId="73" fillId="0" borderId="67" applyAlignment="1" applyProtection="1" pivotButton="0" quotePrefix="0" xfId="8">
      <alignment vertical="center"/>
      <protection locked="0" hidden="0"/>
    </xf>
    <xf numFmtId="0" fontId="81" fillId="0" borderId="67" applyAlignment="1" applyProtection="1" pivotButton="0" quotePrefix="0" xfId="8">
      <alignment vertical="center"/>
      <protection locked="0" hidden="0"/>
    </xf>
    <xf numFmtId="0" fontId="73" fillId="0" borderId="78" applyAlignment="1" pivotButton="0" quotePrefix="0" xfId="5">
      <alignment horizontal="center" vertical="center"/>
    </xf>
    <xf numFmtId="38" fontId="78" fillId="9" borderId="77" applyAlignment="1" pivotButton="0" quotePrefix="0" xfId="4">
      <alignment horizontal="right"/>
    </xf>
    <xf numFmtId="0" fontId="73" fillId="0" borderId="72" applyAlignment="1" pivotButton="0" quotePrefix="0" xfId="0">
      <alignment horizontal="center"/>
    </xf>
    <xf numFmtId="38" fontId="78" fillId="9" borderId="67" applyAlignment="1" pivotButton="0" quotePrefix="0" xfId="4">
      <alignment horizontal="right"/>
    </xf>
    <xf numFmtId="0" fontId="84" fillId="0" borderId="72" applyAlignment="1" pivotButton="0" quotePrefix="0" xfId="0">
      <alignment horizontal="center"/>
    </xf>
    <xf numFmtId="0" fontId="84" fillId="0" borderId="67" pivotButton="0" quotePrefix="0" xfId="0"/>
    <xf numFmtId="0" fontId="192" fillId="0" borderId="67" pivotButton="0" quotePrefix="0" xfId="0"/>
    <xf numFmtId="38" fontId="193" fillId="9" borderId="67" applyAlignment="1" pivotButton="0" quotePrefix="0" xfId="4">
      <alignment horizontal="right"/>
    </xf>
    <xf numFmtId="164" fontId="108" fillId="2" borderId="67" applyAlignment="1" pivotButton="0" quotePrefix="0" xfId="1">
      <alignment horizontal="center" vertical="center"/>
    </xf>
    <xf numFmtId="164" fontId="20" fillId="0" borderId="79" applyAlignment="1" pivotButton="0" quotePrefix="0" xfId="1">
      <alignment horizontal="center" vertical="center"/>
    </xf>
    <xf numFmtId="0" fontId="12" fillId="0" borderId="79" applyAlignment="1" pivotButton="0" quotePrefix="0" xfId="0">
      <alignment horizontal="center" vertical="center"/>
    </xf>
    <xf numFmtId="0" fontId="20" fillId="0" borderId="79" applyAlignment="1" pivotButton="0" quotePrefix="0" xfId="0">
      <alignment horizontal="center" vertical="center"/>
    </xf>
    <xf numFmtId="0" fontId="96" fillId="0" borderId="79" applyAlignment="1" pivotButton="0" quotePrefix="0" xfId="0">
      <alignment horizontal="center" vertical="center"/>
    </xf>
    <xf numFmtId="0" fontId="96" fillId="0" borderId="66" applyAlignment="1" pivotButton="0" quotePrefix="0" xfId="0">
      <alignment horizontal="center" vertical="center"/>
    </xf>
    <xf numFmtId="0" fontId="96" fillId="0" borderId="79" applyAlignment="1" pivotButton="0" quotePrefix="0" xfId="1">
      <alignment horizontal="center" vertical="center"/>
    </xf>
    <xf numFmtId="164" fontId="96" fillId="0" borderId="79" applyAlignment="1" pivotButton="0" quotePrefix="0" xfId="1">
      <alignment horizontal="center" vertical="center"/>
    </xf>
    <xf numFmtId="14" fontId="68" fillId="5" borderId="79" pivotButton="0" quotePrefix="0" xfId="0"/>
    <xf numFmtId="0" fontId="68" fillId="5" borderId="82" applyAlignment="1" pivotButton="0" quotePrefix="0" xfId="0">
      <alignment horizontal="right" vertical="center"/>
    </xf>
    <xf numFmtId="0" fontId="79" fillId="0" borderId="83" applyAlignment="1" pivotButton="0" quotePrefix="0" xfId="7">
      <alignment horizontal="left" vertical="center"/>
    </xf>
    <xf numFmtId="0" fontId="81" fillId="0" borderId="83" applyAlignment="1" pivotButton="0" quotePrefix="0" xfId="7">
      <alignment horizontal="center" vertical="center"/>
    </xf>
    <xf numFmtId="0" fontId="73" fillId="0" borderId="83" applyAlignment="1" pivotButton="0" quotePrefix="0" xfId="5">
      <alignment vertical="center"/>
    </xf>
    <xf numFmtId="0" fontId="73" fillId="0" borderId="83" pivotButton="0" quotePrefix="0" xfId="0"/>
    <xf numFmtId="0" fontId="73" fillId="0" borderId="83" applyAlignment="1" pivotButton="0" quotePrefix="0" xfId="5">
      <alignment horizontal="center" vertical="center"/>
    </xf>
    <xf numFmtId="38" fontId="78" fillId="9" borderId="86" applyAlignment="1" pivotButton="0" quotePrefix="0" xfId="4">
      <alignment horizontal="right"/>
    </xf>
    <xf numFmtId="0" fontId="73" fillId="0" borderId="87" applyAlignment="1" pivotButton="0" quotePrefix="0" xfId="0">
      <alignment horizontal="center"/>
    </xf>
    <xf numFmtId="0" fontId="73" fillId="0" borderId="79" pivotButton="0" quotePrefix="0" xfId="0"/>
    <xf numFmtId="0" fontId="12" fillId="0" borderId="79" applyAlignment="1" pivotButton="0" quotePrefix="0" xfId="1">
      <alignment horizontal="center" vertical="center"/>
    </xf>
    <xf numFmtId="164" fontId="12" fillId="0" borderId="79" applyAlignment="1" pivotButton="0" quotePrefix="0" xfId="1">
      <alignment horizontal="center" vertical="center"/>
    </xf>
    <xf numFmtId="0" fontId="20" fillId="0" borderId="79" applyAlignment="1" pivotButton="0" quotePrefix="0" xfId="1">
      <alignment horizontal="center" vertical="center"/>
    </xf>
    <xf numFmtId="0" fontId="12" fillId="0" borderId="79" applyAlignment="1" pivotButton="0" quotePrefix="0" xfId="0">
      <alignment vertical="center"/>
    </xf>
    <xf numFmtId="0" fontId="14" fillId="0" borderId="79" applyAlignment="1" pivotButton="0" quotePrefix="0" xfId="0">
      <alignment horizontal="center" vertical="center"/>
    </xf>
    <xf numFmtId="0" fontId="14" fillId="2" borderId="79" applyAlignment="1" pivotButton="0" quotePrefix="0" xfId="0">
      <alignment horizontal="center" vertical="center"/>
    </xf>
    <xf numFmtId="164" fontId="12" fillId="2" borderId="79" applyAlignment="1" pivotButton="0" quotePrefix="0" xfId="1">
      <alignment horizontal="center" vertical="center"/>
    </xf>
    <xf numFmtId="0" fontId="30" fillId="0" borderId="88" applyAlignment="1" pivotButton="0" quotePrefix="0" xfId="0">
      <alignment horizontal="center" vertical="center"/>
    </xf>
    <xf numFmtId="164" fontId="31" fillId="2" borderId="88" applyAlignment="1" pivotButton="0" quotePrefix="0" xfId="0">
      <alignment horizontal="center" vertical="center"/>
    </xf>
    <xf numFmtId="0" fontId="12" fillId="0" borderId="88" applyAlignment="1" pivotButton="0" quotePrefix="0" xfId="0">
      <alignment vertical="center"/>
    </xf>
    <xf numFmtId="0" fontId="12" fillId="0" borderId="88" applyAlignment="1" pivotButton="0" quotePrefix="0" xfId="0">
      <alignment horizontal="center" vertical="center"/>
    </xf>
    <xf numFmtId="0" fontId="14" fillId="0" borderId="88" applyAlignment="1" pivotButton="0" quotePrefix="0" xfId="0">
      <alignment horizontal="center" vertical="center"/>
    </xf>
    <xf numFmtId="0" fontId="14" fillId="2" borderId="88" applyAlignment="1" pivotButton="0" quotePrefix="0" xfId="0">
      <alignment horizontal="center" vertical="center"/>
    </xf>
    <xf numFmtId="164" fontId="12" fillId="2" borderId="88" applyAlignment="1" pivotButton="0" quotePrefix="0" xfId="1">
      <alignment horizontal="center" vertical="center"/>
    </xf>
    <xf numFmtId="0" fontId="20" fillId="0" borderId="88" applyAlignment="1" pivotButton="0" quotePrefix="0" xfId="0">
      <alignment vertical="center"/>
    </xf>
    <xf numFmtId="0" fontId="23" fillId="0" borderId="88" applyAlignment="1" pivotButton="0" quotePrefix="0" xfId="0">
      <alignment vertical="center"/>
    </xf>
    <xf numFmtId="0" fontId="20" fillId="0" borderId="88" applyAlignment="1" pivotButton="0" quotePrefix="0" xfId="0">
      <alignment horizontal="center" vertical="center"/>
    </xf>
    <xf numFmtId="0" fontId="22" fillId="3" borderId="88" applyAlignment="1" pivotButton="0" quotePrefix="0" xfId="0">
      <alignment horizontal="center" vertical="center"/>
    </xf>
    <xf numFmtId="164" fontId="20" fillId="2" borderId="88" applyAlignment="1" pivotButton="0" quotePrefix="0" xfId="1">
      <alignment horizontal="center" vertical="center"/>
    </xf>
    <xf numFmtId="0" fontId="12" fillId="0" borderId="89" applyAlignment="1" pivotButton="0" quotePrefix="0" xfId="0">
      <alignment horizontal="center" vertical="center"/>
    </xf>
    <xf numFmtId="0" fontId="12" fillId="0" borderId="89" applyAlignment="1" pivotButton="0" quotePrefix="0" xfId="0">
      <alignment vertical="center"/>
    </xf>
    <xf numFmtId="0" fontId="14" fillId="0" borderId="89" applyAlignment="1" pivotButton="0" quotePrefix="0" xfId="0">
      <alignment horizontal="center" vertical="center"/>
    </xf>
    <xf numFmtId="0" fontId="14" fillId="2" borderId="89" applyAlignment="1" pivotButton="0" quotePrefix="0" xfId="0">
      <alignment horizontal="center" vertical="center"/>
    </xf>
    <xf numFmtId="164" fontId="12" fillId="2" borderId="89" applyAlignment="1" pivotButton="0" quotePrefix="0" xfId="1">
      <alignment horizontal="center" vertical="center"/>
    </xf>
    <xf numFmtId="0" fontId="12" fillId="0" borderId="89" applyAlignment="1" pivotButton="0" quotePrefix="0" xfId="1">
      <alignment horizontal="center" vertical="center"/>
    </xf>
    <xf numFmtId="164" fontId="12" fillId="0" borderId="89" applyAlignment="1" pivotButton="0" quotePrefix="0" xfId="1">
      <alignment horizontal="center" vertical="center"/>
    </xf>
    <xf numFmtId="0" fontId="20" fillId="0" borderId="88" applyAlignment="1" pivotButton="0" quotePrefix="0" xfId="2">
      <alignment horizontal="center" vertical="center"/>
    </xf>
    <xf numFmtId="165" fontId="20" fillId="0" borderId="88" applyAlignment="1" pivotButton="0" quotePrefix="0" xfId="0">
      <alignment horizontal="center" vertical="center"/>
    </xf>
    <xf numFmtId="0" fontId="20" fillId="0" borderId="89" applyAlignment="1" pivotButton="0" quotePrefix="0" xfId="0">
      <alignment horizontal="center" vertical="center"/>
    </xf>
    <xf numFmtId="0" fontId="22" fillId="0" borderId="88" applyAlignment="1" pivotButton="0" quotePrefix="0" xfId="0">
      <alignment horizontal="center" vertical="center"/>
    </xf>
    <xf numFmtId="0" fontId="22" fillId="2" borderId="88" applyAlignment="1" pivotButton="0" quotePrefix="0" xfId="0">
      <alignment horizontal="center" vertical="center"/>
    </xf>
    <xf numFmtId="0" fontId="14" fillId="3" borderId="88" applyAlignment="1" pivotButton="0" quotePrefix="0" xfId="0">
      <alignment horizontal="center" vertical="center"/>
    </xf>
    <xf numFmtId="164" fontId="14" fillId="2" borderId="88" applyAlignment="1" pivotButton="0" quotePrefix="0" xfId="0">
      <alignment horizontal="center" vertical="center"/>
    </xf>
    <xf numFmtId="0" fontId="20" fillId="0" borderId="94" applyAlignment="1" pivotButton="0" quotePrefix="0" xfId="0">
      <alignment horizontal="left" vertical="center"/>
    </xf>
    <xf numFmtId="0" fontId="12" fillId="0" borderId="94" applyAlignment="1" pivotButton="0" quotePrefix="0" xfId="0">
      <alignment horizontal="center" vertical="center"/>
    </xf>
    <xf numFmtId="0" fontId="12" fillId="0" borderId="94" applyAlignment="1" pivotButton="0" quotePrefix="0" xfId="1">
      <alignment horizontal="center" vertical="center"/>
    </xf>
    <xf numFmtId="164" fontId="12" fillId="0" borderId="94" applyAlignment="1" pivotButton="0" quotePrefix="0" xfId="1">
      <alignment horizontal="center" vertical="center"/>
    </xf>
    <xf numFmtId="172" fontId="20" fillId="0" borderId="93" applyAlignment="1" pivotButton="0" quotePrefix="0" xfId="0">
      <alignment horizontal="left" vertical="center"/>
    </xf>
    <xf numFmtId="165" fontId="23" fillId="0" borderId="88" applyAlignment="1" pivotButton="0" quotePrefix="0" xfId="0">
      <alignment horizontal="center" vertical="center"/>
    </xf>
    <xf numFmtId="0" fontId="20" fillId="0" borderId="98" applyAlignment="1" pivotButton="0" quotePrefix="0" xfId="0">
      <alignment horizontal="left" vertical="center"/>
    </xf>
    <xf numFmtId="0" fontId="12" fillId="0" borderId="94" applyAlignment="1" pivotButton="0" quotePrefix="0" xfId="0">
      <alignment vertical="center"/>
    </xf>
    <xf numFmtId="0" fontId="14" fillId="0" borderId="94" applyAlignment="1" pivotButton="0" quotePrefix="0" xfId="0">
      <alignment horizontal="center" vertical="center"/>
    </xf>
    <xf numFmtId="0" fontId="14" fillId="2" borderId="94" applyAlignment="1" pivotButton="0" quotePrefix="0" xfId="0">
      <alignment horizontal="center" vertical="center"/>
    </xf>
    <xf numFmtId="164" fontId="12" fillId="2" borderId="94" applyAlignment="1" pivotButton="0" quotePrefix="0" xfId="1">
      <alignment horizontal="center" vertical="center"/>
    </xf>
    <xf numFmtId="0" fontId="12" fillId="0" borderId="99" applyAlignment="1" pivotButton="0" quotePrefix="0" xfId="0">
      <alignment horizontal="center" vertical="center"/>
    </xf>
    <xf numFmtId="0" fontId="23" fillId="2" borderId="97" applyAlignment="1" pivotButton="0" quotePrefix="0" xfId="0">
      <alignment horizontal="center" vertical="center"/>
    </xf>
    <xf numFmtId="0" fontId="20" fillId="0" borderId="97" applyAlignment="1" pivotButton="0" quotePrefix="0" xfId="0">
      <alignment horizontal="center" vertical="center"/>
    </xf>
    <xf numFmtId="0" fontId="162" fillId="0" borderId="88" applyAlignment="1" pivotButton="0" quotePrefix="0" xfId="0">
      <alignment horizontal="center" vertical="center"/>
    </xf>
    <xf numFmtId="0" fontId="204" fillId="0" borderId="88" applyAlignment="1" pivotButton="0" quotePrefix="0" xfId="0">
      <alignment horizontal="center" vertical="center"/>
    </xf>
    <xf numFmtId="0" fontId="164" fillId="4" borderId="88" applyAlignment="1" pivotButton="0" quotePrefix="0" xfId="0">
      <alignment vertical="center"/>
    </xf>
    <xf numFmtId="0" fontId="105" fillId="4" borderId="88" applyAlignment="1" pivotButton="0" quotePrefix="0" xfId="0">
      <alignment vertical="center"/>
    </xf>
    <xf numFmtId="0" fontId="37" fillId="3" borderId="88" applyAlignment="1" pivotButton="0" quotePrefix="0" xfId="0">
      <alignment vertical="center"/>
    </xf>
    <xf numFmtId="164" fontId="37" fillId="0" borderId="88" applyAlignment="1" pivotButton="0" quotePrefix="0" xfId="0">
      <alignment vertical="center"/>
    </xf>
    <xf numFmtId="164" fontId="36" fillId="2" borderId="88" applyAlignment="1" pivotButton="0" quotePrefix="0" xfId="0">
      <alignment vertical="center"/>
    </xf>
    <xf numFmtId="0" fontId="36" fillId="0" borderId="88" applyAlignment="1" pivotButton="0" quotePrefix="0" xfId="0">
      <alignment vertical="center"/>
    </xf>
    <xf numFmtId="0" fontId="208" fillId="0" borderId="67" applyAlignment="1" pivotButton="0" quotePrefix="0" xfId="0">
      <alignment vertical="center"/>
    </xf>
    <xf numFmtId="0" fontId="208" fillId="0" borderId="88" applyAlignment="1" pivotButton="0" quotePrefix="0" xfId="0">
      <alignment vertical="center"/>
    </xf>
    <xf numFmtId="0" fontId="175" fillId="0" borderId="101" applyAlignment="1" pivotButton="0" quotePrefix="0" xfId="0">
      <alignment horizontal="center" vertical="top" wrapText="1"/>
    </xf>
    <xf numFmtId="0" fontId="20" fillId="0" borderId="102" applyAlignment="1" pivotButton="0" quotePrefix="0" xfId="0">
      <alignment vertical="center"/>
    </xf>
    <xf numFmtId="49" fontId="20" fillId="0" borderId="102" applyAlignment="1" pivotButton="0" quotePrefix="0" xfId="0">
      <alignment horizontal="left" vertical="center"/>
    </xf>
    <xf numFmtId="0" fontId="20" fillId="0" borderId="102" applyAlignment="1" pivotButton="0" quotePrefix="0" xfId="0">
      <alignment horizontal="left" vertical="center"/>
    </xf>
    <xf numFmtId="168" fontId="108" fillId="0" borderId="102" applyAlignment="1" pivotButton="0" quotePrefix="0" xfId="0">
      <alignment horizontal="left" vertical="center"/>
    </xf>
    <xf numFmtId="0" fontId="20" fillId="0" borderId="105" applyAlignment="1" pivotButton="0" quotePrefix="0" xfId="0">
      <alignment horizontal="center" vertical="center"/>
    </xf>
    <xf numFmtId="0" fontId="73" fillId="0" borderId="107" applyAlignment="1" pivotButton="0" quotePrefix="0" xfId="0">
      <alignment horizontal="center"/>
    </xf>
    <xf numFmtId="0" fontId="73" fillId="0" borderId="102" pivotButton="0" quotePrefix="0" xfId="0"/>
    <xf numFmtId="38" fontId="78" fillId="9" borderId="102" applyAlignment="1" pivotButton="0" quotePrefix="0" xfId="4">
      <alignment horizontal="right"/>
    </xf>
    <xf numFmtId="0" fontId="191" fillId="0" borderId="67" pivotButton="0" quotePrefix="0" xfId="0"/>
    <xf numFmtId="0" fontId="20" fillId="0" borderId="105" applyAlignment="1" pivotButton="0" quotePrefix="0" xfId="0">
      <alignment vertical="center"/>
    </xf>
    <xf numFmtId="0" fontId="22" fillId="0" borderId="105" applyAlignment="1" pivotButton="0" quotePrefix="0" xfId="0">
      <alignment horizontal="center" vertical="center"/>
    </xf>
    <xf numFmtId="0" fontId="22" fillId="2" borderId="105" applyAlignment="1" pivotButton="0" quotePrefix="0" xfId="0">
      <alignment horizontal="center" vertical="center"/>
    </xf>
    <xf numFmtId="0" fontId="14" fillId="0" borderId="104" applyAlignment="1" pivotButton="0" quotePrefix="0" xfId="0">
      <alignment horizontal="center" vertical="center"/>
    </xf>
    <xf numFmtId="0" fontId="220" fillId="3" borderId="67" applyAlignment="1" pivotButton="0" quotePrefix="0" xfId="0">
      <alignment vertical="center"/>
    </xf>
    <xf numFmtId="164" fontId="220" fillId="0" borderId="67" applyAlignment="1" pivotButton="0" quotePrefix="0" xfId="0">
      <alignment vertical="center"/>
    </xf>
    <xf numFmtId="0" fontId="221" fillId="3" borderId="67" applyAlignment="1" pivotButton="0" quotePrefix="0" xfId="0">
      <alignment vertical="center"/>
    </xf>
    <xf numFmtId="164" fontId="221" fillId="0" borderId="67" applyAlignment="1" pivotButton="0" quotePrefix="0" xfId="0">
      <alignment vertical="center"/>
    </xf>
    <xf numFmtId="168" fontId="196" fillId="0" borderId="102" applyAlignment="1" pivotButton="0" quotePrefix="0" xfId="0">
      <alignment vertical="center"/>
    </xf>
    <xf numFmtId="0" fontId="36" fillId="0" borderId="104" applyAlignment="1" pivotButton="0" quotePrefix="0" xfId="0">
      <alignment horizontal="left" vertical="center"/>
    </xf>
    <xf numFmtId="0" fontId="36" fillId="0" borderId="102" applyAlignment="1" pivotButton="0" quotePrefix="0" xfId="0">
      <alignment horizontal="left" vertical="center"/>
    </xf>
    <xf numFmtId="0" fontId="36" fillId="0" borderId="102" applyAlignment="1" pivotButton="0" quotePrefix="0" xfId="0">
      <alignment vertical="center"/>
    </xf>
    <xf numFmtId="168" fontId="196" fillId="0" borderId="102" applyAlignment="1" pivotButton="0" quotePrefix="0" xfId="0">
      <alignment horizontal="left" vertical="center"/>
    </xf>
    <xf numFmtId="0" fontId="36" fillId="4" borderId="102" applyAlignment="1" pivotButton="0" quotePrefix="0" xfId="0">
      <alignment vertical="center"/>
    </xf>
    <xf numFmtId="0" fontId="16" fillId="0" borderId="10" applyAlignment="1" pivotButton="0" quotePrefix="0" xfId="0">
      <alignment horizontal="left" vertical="center" wrapText="1"/>
    </xf>
    <xf numFmtId="0" fontId="164" fillId="4" borderId="102" applyAlignment="1" pivotButton="0" quotePrefix="0" xfId="0">
      <alignment vertical="center"/>
    </xf>
    <xf numFmtId="0" fontId="105" fillId="4" borderId="102" applyAlignment="1" pivotButton="0" quotePrefix="0" xfId="0">
      <alignment vertical="center"/>
    </xf>
    <xf numFmtId="0" fontId="177" fillId="3" borderId="102" applyAlignment="1" pivotButton="0" quotePrefix="0" xfId="0">
      <alignment vertical="center"/>
    </xf>
    <xf numFmtId="164" fontId="177" fillId="0" borderId="102" applyAlignment="1" pivotButton="0" quotePrefix="0" xfId="0">
      <alignment vertical="center"/>
    </xf>
    <xf numFmtId="164" fontId="177" fillId="2" borderId="102" applyAlignment="1" pivotButton="0" quotePrefix="0" xfId="0">
      <alignment vertical="center"/>
    </xf>
    <xf numFmtId="164" fontId="36" fillId="0" borderId="0" applyAlignment="1" pivotButton="0" quotePrefix="0" xfId="1">
      <alignment vertical="center"/>
    </xf>
    <xf numFmtId="0" fontId="224" fillId="0" borderId="0" applyAlignment="1" pivotButton="0" quotePrefix="0" xfId="0">
      <alignment vertical="center"/>
    </xf>
    <xf numFmtId="164" fontId="12" fillId="0" borderId="69" applyAlignment="1" pivotButton="0" quotePrefix="0" xfId="1">
      <alignment horizontal="center" vertical="center"/>
    </xf>
    <xf numFmtId="0" fontId="12" fillId="0" borderId="69" applyAlignment="1" pivotButton="0" quotePrefix="0" xfId="1">
      <alignment horizontal="center" vertical="center"/>
    </xf>
    <xf numFmtId="164" fontId="12" fillId="2" borderId="69" applyAlignment="1" pivotButton="0" quotePrefix="0" xfId="1">
      <alignment horizontal="center" vertical="center"/>
    </xf>
    <xf numFmtId="0" fontId="14" fillId="2" borderId="69" applyAlignment="1" pivotButton="0" quotePrefix="0" xfId="0">
      <alignment horizontal="center" vertical="center"/>
    </xf>
    <xf numFmtId="0" fontId="14" fillId="0" borderId="69" applyAlignment="1" pivotButton="0" quotePrefix="0" xfId="0">
      <alignment horizontal="center" vertical="center"/>
    </xf>
    <xf numFmtId="0" fontId="12" fillId="0" borderId="69" applyAlignment="1" pivotButton="0" quotePrefix="0" xfId="0">
      <alignment vertical="center"/>
    </xf>
    <xf numFmtId="0" fontId="34" fillId="0" borderId="88" applyAlignment="1" pivotButton="0" quotePrefix="0" xfId="0">
      <alignment horizontal="center" vertical="center"/>
    </xf>
    <xf numFmtId="0" fontId="30" fillId="3" borderId="104" applyAlignment="1" pivotButton="0" quotePrefix="0" xfId="0">
      <alignment horizontal="center" vertical="center"/>
    </xf>
    <xf numFmtId="0" fontId="224" fillId="0" borderId="67" applyAlignment="1" pivotButton="0" quotePrefix="0" xfId="0">
      <alignment vertical="center"/>
    </xf>
    <xf numFmtId="0" fontId="224" fillId="0" borderId="102" applyAlignment="1" pivotButton="0" quotePrefix="0" xfId="0">
      <alignment vertical="center"/>
    </xf>
    <xf numFmtId="0" fontId="36" fillId="0" borderId="88" applyAlignment="1" pivotButton="0" quotePrefix="0" xfId="0">
      <alignment horizontal="left" vertical="center"/>
    </xf>
    <xf numFmtId="0" fontId="172" fillId="0" borderId="102" applyAlignment="1" pivotButton="0" quotePrefix="0" xfId="0">
      <alignment vertical="center" wrapText="1"/>
    </xf>
    <xf numFmtId="0" fontId="177" fillId="3" borderId="88" applyAlignment="1" pivotButton="0" quotePrefix="0" xfId="0">
      <alignment vertical="center"/>
    </xf>
    <xf numFmtId="0" fontId="231" fillId="0" borderId="67" applyAlignment="1" pivotButton="0" quotePrefix="0" xfId="0">
      <alignment vertical="center"/>
    </xf>
    <xf numFmtId="0" fontId="231" fillId="0" borderId="67" applyAlignment="1" pivotButton="0" quotePrefix="0" xfId="0">
      <alignment horizontal="center" vertical="center"/>
    </xf>
    <xf numFmtId="164" fontId="231" fillId="2" borderId="67" applyAlignment="1" pivotButton="0" quotePrefix="0" xfId="1">
      <alignment horizontal="center" vertical="center"/>
    </xf>
    <xf numFmtId="0" fontId="231" fillId="0" borderId="0" applyAlignment="1" pivotButton="0" quotePrefix="0" xfId="0">
      <alignment vertical="center"/>
    </xf>
    <xf numFmtId="0" fontId="232" fillId="0" borderId="67" applyAlignment="1" pivotButton="0" quotePrefix="0" xfId="0">
      <alignment horizontal="center" vertical="center"/>
    </xf>
    <xf numFmtId="0" fontId="231" fillId="0" borderId="0" applyAlignment="1" pivotButton="0" quotePrefix="0" xfId="0">
      <alignment horizontal="center" vertical="center"/>
    </xf>
    <xf numFmtId="0" fontId="233" fillId="0" borderId="0" applyAlignment="1" pivotButton="0" quotePrefix="0" xfId="0">
      <alignment vertical="center"/>
    </xf>
    <xf numFmtId="0" fontId="231" fillId="0" borderId="79" applyAlignment="1" pivotButton="0" quotePrefix="0" xfId="0">
      <alignment horizontal="center" vertical="center"/>
    </xf>
    <xf numFmtId="0" fontId="231" fillId="0" borderId="66" applyAlignment="1" pivotButton="0" quotePrefix="0" xfId="0">
      <alignment horizontal="center" vertical="center"/>
    </xf>
    <xf numFmtId="0" fontId="232" fillId="2" borderId="67" applyAlignment="1" pivotButton="0" quotePrefix="0" xfId="0">
      <alignment horizontal="center" vertical="center"/>
    </xf>
    <xf numFmtId="0" fontId="229" fillId="0" borderId="67" applyAlignment="1" pivotButton="0" quotePrefix="0" xfId="0">
      <alignment horizontal="center" vertical="center"/>
    </xf>
    <xf numFmtId="1" fontId="161" fillId="2" borderId="102" applyAlignment="1" pivotButton="0" quotePrefix="0" xfId="0">
      <alignment horizontal="center" vertical="center"/>
    </xf>
    <xf numFmtId="0" fontId="175" fillId="0" borderId="0" applyAlignment="1" pivotButton="0" quotePrefix="0" xfId="0">
      <alignment horizontal="center" vertical="center"/>
    </xf>
    <xf numFmtId="0" fontId="164" fillId="0" borderId="102" applyAlignment="1" pivotButton="0" quotePrefix="0" xfId="0">
      <alignment vertical="center"/>
    </xf>
    <xf numFmtId="0" fontId="105" fillId="0" borderId="102" applyAlignment="1" pivotButton="0" quotePrefix="0" xfId="0">
      <alignment vertical="center"/>
    </xf>
    <xf numFmtId="0" fontId="183" fillId="0" borderId="0" applyAlignment="1" pivotButton="0" quotePrefix="0" xfId="0">
      <alignment horizontal="left" vertical="center" wrapText="1"/>
    </xf>
    <xf numFmtId="0" fontId="226" fillId="0" borderId="0" applyAlignment="1" pivotButton="0" quotePrefix="0" xfId="0">
      <alignment vertical="center" wrapText="1"/>
    </xf>
    <xf numFmtId="164" fontId="226" fillId="0" borderId="0" applyAlignment="1" pivotButton="0" quotePrefix="0" xfId="1">
      <alignment horizontal="center" vertical="center"/>
    </xf>
    <xf numFmtId="164" fontId="175" fillId="0" borderId="0" applyAlignment="1" pivotButton="0" quotePrefix="0" xfId="1">
      <alignment horizontal="center" vertical="center"/>
    </xf>
    <xf numFmtId="0" fontId="226" fillId="0" borderId="0" applyAlignment="1" pivotButton="0" quotePrefix="0" xfId="0">
      <alignment horizontal="center" vertical="center"/>
    </xf>
    <xf numFmtId="0" fontId="175" fillId="0" borderId="0" applyAlignment="1" pivotButton="0" quotePrefix="0" xfId="1">
      <alignment horizontal="center" vertical="center"/>
    </xf>
    <xf numFmtId="0" fontId="175" fillId="0" borderId="0" applyAlignment="1" pivotButton="0" quotePrefix="0" xfId="0">
      <alignment vertical="center"/>
    </xf>
    <xf numFmtId="0" fontId="175" fillId="5" borderId="102" applyAlignment="1" pivotButton="0" quotePrefix="0" xfId="0">
      <alignment vertical="center"/>
    </xf>
    <xf numFmtId="0" fontId="175" fillId="0" borderId="67" applyAlignment="1" pivotButton="0" quotePrefix="0" xfId="0">
      <alignment horizontal="center" vertical="center"/>
    </xf>
    <xf numFmtId="0" fontId="226" fillId="3" borderId="67" applyAlignment="1" pivotButton="0" quotePrefix="0" xfId="0">
      <alignment horizontal="center" vertical="center"/>
    </xf>
    <xf numFmtId="0" fontId="226" fillId="2" borderId="67" applyAlignment="1" pivotButton="0" quotePrefix="0" xfId="0">
      <alignment horizontal="center" vertical="center"/>
    </xf>
    <xf numFmtId="164" fontId="175" fillId="2" borderId="67" applyAlignment="1" pivotButton="0" quotePrefix="0" xfId="1">
      <alignment horizontal="center" vertical="center"/>
    </xf>
    <xf numFmtId="0" fontId="108" fillId="0" borderId="67" applyAlignment="1" pivotButton="0" quotePrefix="0" xfId="0">
      <alignment horizontal="center" vertical="center"/>
    </xf>
    <xf numFmtId="168" fontId="235" fillId="0" borderId="102" applyAlignment="1" pivotButton="0" quotePrefix="0" xfId="0">
      <alignment horizontal="left" vertical="center"/>
    </xf>
    <xf numFmtId="0" fontId="108" fillId="0" borderId="102" applyAlignment="1" pivotButton="0" quotePrefix="0" xfId="0">
      <alignment horizontal="left" vertical="center"/>
    </xf>
    <xf numFmtId="0" fontId="108" fillId="0" borderId="67" applyAlignment="1" pivotButton="0" quotePrefix="0" xfId="0">
      <alignment vertical="center"/>
    </xf>
    <xf numFmtId="0" fontId="108" fillId="0" borderId="0" applyAlignment="1" pivotButton="0" quotePrefix="0" xfId="0">
      <alignment vertical="center"/>
    </xf>
    <xf numFmtId="0" fontId="107" fillId="2" borderId="67" applyAlignment="1" pivotButton="0" quotePrefix="0" xfId="0">
      <alignment horizontal="center" vertical="center"/>
    </xf>
    <xf numFmtId="49" fontId="107" fillId="0" borderId="102" applyAlignment="1" pivotButton="0" quotePrefix="0" xfId="0">
      <alignment horizontal="left" vertical="center"/>
    </xf>
    <xf numFmtId="0" fontId="236" fillId="0" borderId="102" applyAlignment="1" pivotButton="0" quotePrefix="0" xfId="0">
      <alignment vertical="center" wrapText="1"/>
    </xf>
    <xf numFmtId="0" fontId="108" fillId="0" borderId="102" applyAlignment="1" pivotButton="0" quotePrefix="0" xfId="0">
      <alignment horizontal="center" vertical="center"/>
    </xf>
    <xf numFmtId="173" fontId="107" fillId="0" borderId="102" applyAlignment="1" pivotButton="0" quotePrefix="0" xfId="1">
      <alignment horizontal="center" vertical="center"/>
    </xf>
    <xf numFmtId="0" fontId="235" fillId="2" borderId="102" applyAlignment="1" pivotButton="0" quotePrefix="0" xfId="0">
      <alignment horizontal="center" vertical="center"/>
    </xf>
    <xf numFmtId="0" fontId="108" fillId="0" borderId="102" applyAlignment="1" pivotButton="0" quotePrefix="0" xfId="2">
      <alignment horizontal="center" vertical="center"/>
    </xf>
    <xf numFmtId="174" fontId="235" fillId="0" borderId="102" applyAlignment="1" pivotButton="0" quotePrefix="0" xfId="0">
      <alignment horizontal="center" vertical="center"/>
    </xf>
    <xf numFmtId="168" fontId="107" fillId="0" borderId="102" applyAlignment="1" pivotButton="0" quotePrefix="0" xfId="0">
      <alignment horizontal="left" vertical="center"/>
    </xf>
    <xf numFmtId="0" fontId="107" fillId="0" borderId="102" applyAlignment="1" pivotButton="0" quotePrefix="0" xfId="0">
      <alignment horizontal="left" vertical="center"/>
    </xf>
    <xf numFmtId="49" fontId="108" fillId="0" borderId="102" applyAlignment="1" pivotButton="0" quotePrefix="0" xfId="0">
      <alignment horizontal="left" vertical="center"/>
    </xf>
    <xf numFmtId="1" fontId="238" fillId="0" borderId="102" applyAlignment="1" pivotButton="0" quotePrefix="0" xfId="0">
      <alignment horizontal="left" vertical="center"/>
    </xf>
    <xf numFmtId="0" fontId="108" fillId="0" borderId="102" applyAlignment="1" pivotButton="0" quotePrefix="0" xfId="0">
      <alignment vertical="center"/>
    </xf>
    <xf numFmtId="0" fontId="131" fillId="0" borderId="102" applyAlignment="1" pivotButton="0" quotePrefix="0" xfId="0">
      <alignment vertical="center" wrapText="1"/>
    </xf>
    <xf numFmtId="0" fontId="239" fillId="0" borderId="102" applyAlignment="1" pivotButton="0" quotePrefix="0" xfId="0">
      <alignment vertical="center"/>
    </xf>
    <xf numFmtId="0" fontId="108" fillId="0" borderId="0" applyAlignment="1" pivotButton="0" quotePrefix="0" xfId="0">
      <alignment horizontal="center" vertical="center"/>
    </xf>
    <xf numFmtId="0" fontId="239" fillId="0" borderId="72" applyAlignment="1" pivotButton="0" quotePrefix="0" xfId="0">
      <alignment vertical="center"/>
    </xf>
    <xf numFmtId="0" fontId="239" fillId="0" borderId="67" applyAlignment="1" pivotButton="0" quotePrefix="0" xfId="0">
      <alignment vertical="center"/>
    </xf>
    <xf numFmtId="0" fontId="239" fillId="0" borderId="88" applyAlignment="1" pivotButton="0" quotePrefix="0" xfId="0">
      <alignment vertical="center"/>
    </xf>
    <xf numFmtId="0" fontId="239" fillId="0" borderId="74" applyAlignment="1" pivotButton="0" quotePrefix="0" xfId="0">
      <alignment vertical="center"/>
    </xf>
    <xf numFmtId="0" fontId="239" fillId="0" borderId="75" applyAlignment="1" pivotButton="0" quotePrefix="0" xfId="0">
      <alignment vertical="center"/>
    </xf>
    <xf numFmtId="0" fontId="239" fillId="0" borderId="100" applyAlignment="1" pivotButton="0" quotePrefix="0" xfId="0">
      <alignment vertical="center"/>
    </xf>
    <xf numFmtId="0" fontId="240" fillId="0" borderId="67" applyAlignment="1" pivotButton="0" quotePrefix="0" xfId="0">
      <alignment horizontal="center" vertical="center"/>
    </xf>
    <xf numFmtId="164" fontId="239" fillId="2" borderId="67" applyAlignment="1" pivotButton="0" quotePrefix="0" xfId="0">
      <alignment horizontal="center" vertical="center"/>
    </xf>
    <xf numFmtId="0" fontId="107" fillId="0" borderId="67" applyAlignment="1" pivotButton="0" quotePrefix="0" xfId="0">
      <alignment horizontal="center" vertical="center"/>
    </xf>
    <xf numFmtId="164" fontId="239" fillId="0" borderId="0" applyAlignment="1" pivotButton="0" quotePrefix="0" xfId="0">
      <alignment horizontal="center" vertical="center"/>
    </xf>
    <xf numFmtId="0" fontId="107" fillId="0" borderId="0" applyAlignment="1" pivotButton="0" quotePrefix="0" xfId="0">
      <alignment horizontal="center" vertical="center"/>
    </xf>
    <xf numFmtId="164" fontId="240" fillId="3" borderId="3" applyAlignment="1" pivotButton="0" quotePrefix="0" xfId="0">
      <alignment horizontal="center" vertical="center"/>
    </xf>
    <xf numFmtId="164" fontId="240" fillId="2" borderId="4" applyAlignment="1" pivotButton="0" quotePrefix="0" xfId="0">
      <alignment horizontal="center" vertical="center"/>
    </xf>
    <xf numFmtId="164" fontId="240" fillId="0" borderId="67" applyAlignment="1" pivotButton="0" quotePrefix="0" xfId="0">
      <alignment horizontal="center" vertical="center"/>
    </xf>
    <xf numFmtId="164" fontId="240" fillId="2" borderId="73" applyAlignment="1" pivotButton="0" quotePrefix="0" xfId="0">
      <alignment horizontal="center" vertical="center"/>
    </xf>
    <xf numFmtId="164" fontId="108" fillId="0" borderId="0" applyAlignment="1" pivotButton="0" quotePrefix="0" xfId="1">
      <alignment horizontal="center" vertical="center"/>
    </xf>
    <xf numFmtId="0" fontId="108" fillId="0" borderId="0" applyAlignment="1" pivotButton="0" quotePrefix="0" xfId="1">
      <alignment horizontal="center" vertical="center"/>
    </xf>
    <xf numFmtId="0" fontId="239" fillId="0" borderId="76" applyAlignment="1" pivotButton="0" quotePrefix="0" xfId="0">
      <alignment vertical="center"/>
    </xf>
    <xf numFmtId="0" fontId="239" fillId="0" borderId="83" applyAlignment="1" pivotButton="0" quotePrefix="0" xfId="0">
      <alignment horizontal="center" vertical="center"/>
    </xf>
    <xf numFmtId="164" fontId="239" fillId="0" borderId="83" applyAlignment="1" pivotButton="0" quotePrefix="0" xfId="0">
      <alignment horizontal="center" vertical="center"/>
    </xf>
    <xf numFmtId="164" fontId="239" fillId="2" borderId="77" applyAlignment="1" pivotButton="0" quotePrefix="0" xfId="0">
      <alignment horizontal="center" vertical="center"/>
    </xf>
    <xf numFmtId="164" fontId="226" fillId="0" borderId="0" applyAlignment="1" pivotButton="0" quotePrefix="0" xfId="0">
      <alignment horizontal="center" vertical="center"/>
    </xf>
    <xf numFmtId="164" fontId="175" fillId="0" borderId="0" applyAlignment="1" pivotButton="0" quotePrefix="0" xfId="1">
      <alignment horizontal="center" vertical="center"/>
    </xf>
    <xf numFmtId="0" fontId="175" fillId="0" borderId="0" applyAlignment="1" pivotButton="0" quotePrefix="0" xfId="1">
      <alignment horizontal="center" vertical="center"/>
    </xf>
    <xf numFmtId="0" fontId="175" fillId="5" borderId="102" applyAlignment="1" pivotButton="0" quotePrefix="0" xfId="0">
      <alignment horizontal="center" vertical="center"/>
    </xf>
    <xf numFmtId="0" fontId="12" fillId="0" borderId="104" applyAlignment="1" pivotButton="0" quotePrefix="0" xfId="0">
      <alignment vertical="center"/>
    </xf>
    <xf numFmtId="0" fontId="175" fillId="0" borderId="89" applyAlignment="1" pivotButton="0" quotePrefix="0" xfId="0">
      <alignment horizontal="center" vertical="center"/>
    </xf>
    <xf numFmtId="0" fontId="175" fillId="0" borderId="88" applyAlignment="1" pivotButton="0" quotePrefix="0" xfId="0">
      <alignment vertical="center"/>
    </xf>
    <xf numFmtId="0" fontId="175" fillId="0" borderId="88" applyAlignment="1" pivotButton="0" quotePrefix="0" xfId="0">
      <alignment horizontal="center" vertical="center"/>
    </xf>
    <xf numFmtId="0" fontId="226" fillId="0" borderId="88" applyAlignment="1" pivotButton="0" quotePrefix="0" xfId="0">
      <alignment horizontal="center" vertical="center"/>
    </xf>
    <xf numFmtId="0" fontId="226" fillId="2" borderId="88" applyAlignment="1" pivotButton="0" quotePrefix="0" xfId="0">
      <alignment horizontal="center" vertical="center"/>
    </xf>
    <xf numFmtId="164" fontId="175" fillId="2" borderId="88" applyAlignment="1" pivotButton="0" quotePrefix="0" xfId="1">
      <alignment horizontal="center" vertical="center"/>
    </xf>
    <xf numFmtId="0" fontId="30" fillId="3" borderId="88" applyAlignment="1" pivotButton="0" quotePrefix="0" xfId="0">
      <alignment horizontal="center" vertical="center"/>
    </xf>
    <xf numFmtId="0" fontId="164" fillId="0" borderId="67" applyAlignment="1" pivotButton="0" quotePrefix="0" xfId="0">
      <alignment vertical="center"/>
    </xf>
    <xf numFmtId="0" fontId="226" fillId="0" borderId="102" applyAlignment="1" pivotButton="0" quotePrefix="0" xfId="0">
      <alignment vertical="center" wrapText="1"/>
    </xf>
    <xf numFmtId="0" fontId="164" fillId="0" borderId="88" applyAlignment="1" pivotButton="0" quotePrefix="0" xfId="0">
      <alignment vertical="center"/>
    </xf>
    <xf numFmtId="0" fontId="105" fillId="0" borderId="88" applyAlignment="1" pivotButton="0" quotePrefix="0" xfId="0">
      <alignment vertical="center"/>
    </xf>
    <xf numFmtId="164" fontId="37" fillId="0" borderId="0" applyAlignment="1" pivotButton="0" quotePrefix="0" xfId="0">
      <alignment vertical="center"/>
    </xf>
    <xf numFmtId="0" fontId="244" fillId="0" borderId="67" applyAlignment="1" pivotButton="0" quotePrefix="0" xfId="0">
      <alignment vertical="center"/>
    </xf>
    <xf numFmtId="0" fontId="245" fillId="0" borderId="67" applyAlignment="1" pivotButton="0" quotePrefix="0" xfId="0">
      <alignment vertical="center"/>
    </xf>
    <xf numFmtId="0" fontId="155" fillId="0" borderId="69" applyAlignment="1" pivotButton="0" quotePrefix="0" xfId="0">
      <alignment horizontal="center" vertical="center"/>
    </xf>
    <xf numFmtId="0" fontId="244" fillId="0" borderId="88" applyAlignment="1" pivotButton="0" quotePrefix="0" xfId="0">
      <alignment vertical="center"/>
    </xf>
    <xf numFmtId="0" fontId="224" fillId="0" borderId="88" applyAlignment="1" pivotButton="0" quotePrefix="0" xfId="0">
      <alignment vertical="center"/>
    </xf>
    <xf numFmtId="0" fontId="65" fillId="0" borderId="0" applyAlignment="1" pivotButton="0" quotePrefix="0" xfId="0">
      <alignment vertical="center"/>
    </xf>
    <xf numFmtId="0" fontId="248" fillId="0" borderId="0" applyAlignment="1" pivotButton="0" quotePrefix="0" xfId="0">
      <alignment horizontal="center" vertical="center"/>
    </xf>
    <xf numFmtId="0" fontId="249" fillId="0" borderId="0" applyAlignment="1" pivotButton="0" quotePrefix="0" xfId="0">
      <alignment horizontal="left" vertical="center"/>
    </xf>
    <xf numFmtId="0" fontId="250" fillId="0" borderId="0" applyAlignment="1" pivotButton="0" quotePrefix="0" xfId="0">
      <alignment horizontal="left" vertical="center"/>
    </xf>
    <xf numFmtId="0" fontId="250" fillId="0" borderId="115" applyAlignment="1" pivotButton="0" quotePrefix="0" xfId="0">
      <alignment horizontal="center" vertical="center" wrapText="1"/>
    </xf>
    <xf numFmtId="0" fontId="250" fillId="0" borderId="115" applyAlignment="1" pivotButton="0" quotePrefix="0" xfId="0">
      <alignment horizontal="left" vertical="center" wrapText="1"/>
    </xf>
    <xf numFmtId="0" fontId="250" fillId="0" borderId="0" applyAlignment="1" pivotButton="0" quotePrefix="0" xfId="0">
      <alignment horizontal="left" vertical="center" wrapText="1"/>
    </xf>
    <xf numFmtId="0" fontId="250" fillId="0" borderId="0" applyAlignment="1" pivotButton="0" quotePrefix="0" xfId="0">
      <alignment horizontal="center" vertical="center" wrapText="1"/>
    </xf>
    <xf numFmtId="0" fontId="250" fillId="0" borderId="0" applyAlignment="1" pivotButton="0" quotePrefix="0" xfId="0">
      <alignment horizontal="right" vertical="center" wrapText="1"/>
    </xf>
    <xf numFmtId="175" fontId="65" fillId="0" borderId="115" applyAlignment="1" pivotButton="0" quotePrefix="0" xfId="0">
      <alignment vertical="center"/>
    </xf>
    <xf numFmtId="0" fontId="250" fillId="0" borderId="0" applyAlignment="1" pivotButton="0" quotePrefix="0" xfId="0">
      <alignment vertical="center" wrapText="1"/>
    </xf>
    <xf numFmtId="0" fontId="65" fillId="0" borderId="0" pivotButton="0" quotePrefix="0" xfId="0"/>
    <xf numFmtId="0" fontId="244" fillId="0" borderId="102" applyAlignment="1" pivotButton="0" quotePrefix="0" xfId="0">
      <alignment vertical="center"/>
    </xf>
    <xf numFmtId="0" fontId="175" fillId="0" borderId="0" applyAlignment="1" pivotButton="0" quotePrefix="0" xfId="0">
      <alignment horizontal="left" vertical="center"/>
    </xf>
    <xf numFmtId="0" fontId="183" fillId="0" borderId="0" applyAlignment="1" pivotButton="0" quotePrefix="0" xfId="0">
      <alignment vertical="center"/>
    </xf>
    <xf numFmtId="165" fontId="175" fillId="0" borderId="0" applyAlignment="1" pivotButton="0" quotePrefix="0" xfId="0">
      <alignment vertical="center"/>
    </xf>
    <xf numFmtId="0" fontId="183" fillId="0" borderId="0" applyAlignment="1" pivotButton="0" quotePrefix="0" xfId="0">
      <alignment horizontal="center" vertical="center"/>
    </xf>
    <xf numFmtId="0" fontId="169" fillId="0" borderId="0" applyAlignment="1" pivotButton="0" quotePrefix="0" xfId="0">
      <alignment vertical="center"/>
    </xf>
    <xf numFmtId="0" fontId="260" fillId="0" borderId="0" applyAlignment="1" pivotButton="0" quotePrefix="0" xfId="0">
      <alignment vertical="center"/>
    </xf>
    <xf numFmtId="0" fontId="240" fillId="0" borderId="88" applyAlignment="1" pivotButton="0" quotePrefix="0" xfId="0">
      <alignment horizontal="center" vertical="center"/>
    </xf>
    <xf numFmtId="176" fontId="240" fillId="0" borderId="88" applyAlignment="1" pivotButton="0" quotePrefix="0" xfId="0">
      <alignment horizontal="center" vertical="center"/>
    </xf>
    <xf numFmtId="164" fontId="240" fillId="0" borderId="88" applyAlignment="1" pivotButton="0" quotePrefix="0" xfId="0">
      <alignment horizontal="center" vertical="center"/>
    </xf>
    <xf numFmtId="0" fontId="169" fillId="0" borderId="0" applyAlignment="1" pivotButton="0" quotePrefix="0" xfId="0">
      <alignment horizontal="center" vertical="center"/>
    </xf>
    <xf numFmtId="0" fontId="226" fillId="3" borderId="88" applyAlignment="1" pivotButton="0" quotePrefix="0" xfId="0">
      <alignment horizontal="center" vertical="center"/>
    </xf>
    <xf numFmtId="0" fontId="73" fillId="37" borderId="116" applyAlignment="1" pivotButton="0" quotePrefix="0" xfId="5">
      <alignment horizontal="center" vertical="center"/>
    </xf>
    <xf numFmtId="0" fontId="73" fillId="37" borderId="79" applyAlignment="1" pivotButton="0" quotePrefix="0" xfId="5">
      <alignment vertical="center"/>
    </xf>
    <xf numFmtId="0" fontId="73" fillId="0" borderId="115" pivotButton="0" quotePrefix="0" xfId="0"/>
    <xf numFmtId="0" fontId="73" fillId="0" borderId="115" applyAlignment="1" pivotButton="0" quotePrefix="0" xfId="5">
      <alignment horizontal="center" vertical="center"/>
    </xf>
    <xf numFmtId="0" fontId="79" fillId="0" borderId="115" applyAlignment="1" pivotButton="0" quotePrefix="0" xfId="7">
      <alignment horizontal="left" vertical="center"/>
    </xf>
    <xf numFmtId="0" fontId="81" fillId="0" borderId="115" applyAlignment="1" pivotButton="0" quotePrefix="0" xfId="7">
      <alignment horizontal="center" vertical="center"/>
    </xf>
    <xf numFmtId="164" fontId="37" fillId="0" borderId="115" applyAlignment="1" pivotButton="0" quotePrefix="0" xfId="1">
      <alignment vertical="center"/>
    </xf>
    <xf numFmtId="164" fontId="130" fillId="0" borderId="115" applyAlignment="1" pivotButton="0" quotePrefix="0" xfId="1">
      <alignment vertical="center"/>
    </xf>
    <xf numFmtId="0" fontId="30" fillId="0" borderId="104" applyAlignment="1" pivotButton="0" quotePrefix="0" xfId="0">
      <alignment horizontal="center" vertical="center"/>
    </xf>
    <xf numFmtId="164" fontId="31" fillId="2" borderId="104"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17" applyAlignment="1" pivotButton="0" quotePrefix="0" xfId="0">
      <alignment horizontal="center" vertical="center"/>
    </xf>
    <xf numFmtId="0" fontId="131" fillId="0" borderId="102" applyAlignment="1" pivotButton="0" quotePrefix="0" xfId="0">
      <alignment horizontal="left" vertical="center" wrapText="1"/>
    </xf>
    <xf numFmtId="174" fontId="108" fillId="0" borderId="102" applyAlignment="1" pivotButton="0" quotePrefix="0" xfId="0">
      <alignment horizontal="center" vertical="center"/>
    </xf>
    <xf numFmtId="0" fontId="107" fillId="3" borderId="102" applyAlignment="1" pivotButton="0" quotePrefix="0" xfId="0">
      <alignment horizontal="center" vertical="center"/>
    </xf>
    <xf numFmtId="0" fontId="107" fillId="2" borderId="102" applyAlignment="1" pivotButton="0" quotePrefix="0" xfId="0">
      <alignment horizontal="center" vertical="center"/>
    </xf>
    <xf numFmtId="164" fontId="108" fillId="2" borderId="102" applyAlignment="1" pivotButton="0" quotePrefix="0" xfId="1">
      <alignment horizontal="center" vertical="center"/>
    </xf>
    <xf numFmtId="9" fontId="108" fillId="2" borderId="102" applyAlignment="1" pivotButton="0" quotePrefix="0" xfId="2">
      <alignment horizontal="center" vertical="center"/>
    </xf>
    <xf numFmtId="0" fontId="135" fillId="0" borderId="102" applyAlignment="1" pivotButton="0" quotePrefix="0" xfId="0">
      <alignment vertical="center" wrapText="1"/>
    </xf>
    <xf numFmtId="0" fontId="172" fillId="6" borderId="102" applyAlignment="1" pivotButton="0" quotePrefix="0" xfId="0">
      <alignment vertical="center" wrapText="1"/>
    </xf>
    <xf numFmtId="0" fontId="226" fillId="6" borderId="102" applyAlignment="1" pivotButton="0" quotePrefix="0" xfId="0">
      <alignment vertical="center" wrapText="1"/>
    </xf>
    <xf numFmtId="0" fontId="175" fillId="0" borderId="102" applyAlignment="1" pivotButton="0" quotePrefix="0" xfId="0">
      <alignment horizontal="left" vertical="top" wrapText="1"/>
    </xf>
    <xf numFmtId="0" fontId="273" fillId="0" borderId="0" applyAlignment="1" pivotButton="0" quotePrefix="0" xfId="0">
      <alignment horizontal="center" vertical="center"/>
    </xf>
    <xf numFmtId="164" fontId="185" fillId="0" borderId="0" applyAlignment="1" pivotButton="0" quotePrefix="0" xfId="1">
      <alignment horizontal="center" vertical="center"/>
    </xf>
    <xf numFmtId="164" fontId="36" fillId="36" borderId="67" applyAlignment="1" pivotButton="0" quotePrefix="0" xfId="0">
      <alignment vertical="center"/>
    </xf>
    <xf numFmtId="164" fontId="37" fillId="36" borderId="67" applyAlignment="1" pivotButton="0" quotePrefix="0" xfId="0">
      <alignment vertical="center"/>
    </xf>
    <xf numFmtId="0" fontId="30" fillId="3" borderId="67" applyAlignment="1" pivotButton="0" quotePrefix="0" xfId="0">
      <alignment horizontal="center" vertical="center"/>
    </xf>
    <xf numFmtId="164" fontId="201" fillId="2" borderId="67" applyAlignment="1" pivotButton="0" quotePrefix="0" xfId="0">
      <alignment vertical="center"/>
    </xf>
    <xf numFmtId="0" fontId="12" fillId="0" borderId="118" applyAlignment="1" pivotButton="0" quotePrefix="0" xfId="0">
      <alignment horizontal="center" vertical="center"/>
    </xf>
    <xf numFmtId="0" fontId="12" fillId="0" borderId="118" applyAlignment="1" pivotButton="0" quotePrefix="0" xfId="0">
      <alignment vertical="center"/>
    </xf>
    <xf numFmtId="0" fontId="14" fillId="0" borderId="118" applyAlignment="1" pivotButton="0" quotePrefix="0" xfId="0">
      <alignment horizontal="center" vertical="center"/>
    </xf>
    <xf numFmtId="0" fontId="14" fillId="2" borderId="118" applyAlignment="1" pivotButton="0" quotePrefix="0" xfId="0">
      <alignment horizontal="center" vertical="center"/>
    </xf>
    <xf numFmtId="164" fontId="12" fillId="2" borderId="118" applyAlignment="1" pivotButton="0" quotePrefix="0" xfId="1">
      <alignment horizontal="center" vertical="center"/>
    </xf>
    <xf numFmtId="0" fontId="30" fillId="0" borderId="118" applyAlignment="1" pivotButton="0" quotePrefix="0" xfId="0">
      <alignment horizontal="center" vertical="center"/>
    </xf>
    <xf numFmtId="164" fontId="31" fillId="2" borderId="118" applyAlignment="1" pivotButton="0" quotePrefix="0" xfId="0">
      <alignment horizontal="center" vertical="center"/>
    </xf>
    <xf numFmtId="0" fontId="108" fillId="0" borderId="79" applyAlignment="1" pivotButton="0" quotePrefix="0" xfId="0">
      <alignment horizontal="center" vertical="center"/>
    </xf>
    <xf numFmtId="0" fontId="175" fillId="0" borderId="79" applyAlignment="1" pivotButton="0" quotePrefix="0" xfId="0">
      <alignment horizontal="center" vertical="center"/>
    </xf>
    <xf numFmtId="0" fontId="175" fillId="0" borderId="67" applyAlignment="1" pivotButton="0" quotePrefix="0" xfId="0">
      <alignment vertical="center"/>
    </xf>
    <xf numFmtId="0" fontId="226" fillId="0" borderId="67" applyAlignment="1" pivotButton="0" quotePrefix="0" xfId="0">
      <alignment horizontal="center" vertical="center"/>
    </xf>
    <xf numFmtId="164" fontId="226" fillId="2" borderId="67" applyAlignment="1" pivotButton="0" quotePrefix="0" xfId="0">
      <alignment horizontal="center" vertical="center"/>
    </xf>
    <xf numFmtId="0" fontId="164" fillId="4" borderId="119" applyAlignment="1" pivotButton="0" quotePrefix="0" xfId="0">
      <alignment vertical="center"/>
    </xf>
    <xf numFmtId="0" fontId="105" fillId="4" borderId="119" applyAlignment="1" pivotButton="0" quotePrefix="0" xfId="0">
      <alignment vertical="center"/>
    </xf>
    <xf numFmtId="0" fontId="37" fillId="3" borderId="119" applyAlignment="1" pivotButton="0" quotePrefix="0" xfId="0">
      <alignment vertical="center"/>
    </xf>
    <xf numFmtId="164" fontId="37" fillId="0" borderId="119" applyAlignment="1" pivotButton="0" quotePrefix="0" xfId="0">
      <alignment vertical="center"/>
    </xf>
    <xf numFmtId="164" fontId="36" fillId="2" borderId="119" applyAlignment="1" pivotButton="0" quotePrefix="0" xfId="0">
      <alignment vertical="center"/>
    </xf>
    <xf numFmtId="0" fontId="36" fillId="0" borderId="119" applyAlignment="1" pivotButton="0" quotePrefix="0" xfId="0">
      <alignment vertical="center"/>
    </xf>
    <xf numFmtId="0" fontId="208" fillId="0" borderId="119" applyAlignment="1" pivotButton="0" quotePrefix="0" xfId="0">
      <alignment vertical="center"/>
    </xf>
    <xf numFmtId="0" fontId="245" fillId="0" borderId="119" applyAlignment="1" pivotButton="0" quotePrefix="0" xfId="0">
      <alignment vertical="center"/>
    </xf>
    <xf numFmtId="165" fontId="235" fillId="0" borderId="102" applyAlignment="1" pivotButton="0" quotePrefix="0" xfId="0">
      <alignment horizontal="center" vertical="center"/>
    </xf>
    <xf numFmtId="0" fontId="226" fillId="0" borderId="102" applyAlignment="1" pivotButton="0" quotePrefix="0" xfId="0">
      <alignment horizontal="center" vertical="top" wrapText="1"/>
    </xf>
    <xf numFmtId="165" fontId="235" fillId="0" borderId="102" applyAlignment="1" pivotButton="0" quotePrefix="0" xfId="2">
      <alignment horizontal="center" vertical="center"/>
    </xf>
    <xf numFmtId="174" fontId="235" fillId="10" borderId="102" applyAlignment="1" pivotButton="0" quotePrefix="0" xfId="0">
      <alignment horizontal="center" vertical="center"/>
    </xf>
    <xf numFmtId="0" fontId="175" fillId="0" borderId="102" applyAlignment="1" pivotButton="0" quotePrefix="0" xfId="0">
      <alignment vertical="center" wrapText="1"/>
    </xf>
    <xf numFmtId="164" fontId="224" fillId="2" borderId="119" applyAlignment="1" pivotButton="0" quotePrefix="0" xfId="0">
      <alignment vertical="center"/>
    </xf>
    <xf numFmtId="177" fontId="36" fillId="0" borderId="0" applyAlignment="1" pivotButton="0" quotePrefix="0" xfId="0">
      <alignment vertical="center"/>
    </xf>
    <xf numFmtId="0" fontId="311" fillId="3" borderId="119" applyAlignment="1" pivotButton="0" quotePrefix="0" xfId="0">
      <alignment vertical="center"/>
    </xf>
    <xf numFmtId="164" fontId="311" fillId="0" borderId="119" applyAlignment="1" pivotButton="0" quotePrefix="0" xfId="0">
      <alignment vertical="center"/>
    </xf>
    <xf numFmtId="0" fontId="164" fillId="4" borderId="133" applyAlignment="1" pivotButton="0" quotePrefix="0" xfId="0">
      <alignment vertical="center"/>
    </xf>
    <xf numFmtId="0" fontId="105" fillId="4" borderId="133" applyAlignment="1" pivotButton="0" quotePrefix="0" xfId="0">
      <alignment vertical="center"/>
    </xf>
    <xf numFmtId="0" fontId="311" fillId="3" borderId="133" applyAlignment="1" pivotButton="0" quotePrefix="0" xfId="0">
      <alignment vertical="center"/>
    </xf>
    <xf numFmtId="164" fontId="311" fillId="0" borderId="133" applyAlignment="1" pivotButton="0" quotePrefix="0" xfId="0">
      <alignment vertical="center"/>
    </xf>
    <xf numFmtId="164" fontId="224" fillId="2" borderId="133" applyAlignment="1" pivotButton="0" quotePrefix="0" xfId="0">
      <alignment vertical="center"/>
    </xf>
    <xf numFmtId="0" fontId="36" fillId="0" borderId="133" applyAlignment="1" pivotButton="0" quotePrefix="0" xfId="0">
      <alignment vertical="center"/>
    </xf>
    <xf numFmtId="0" fontId="208" fillId="0" borderId="133" applyAlignment="1" pivotButton="0" quotePrefix="0" xfId="0">
      <alignment vertical="center"/>
    </xf>
    <xf numFmtId="0" fontId="245" fillId="0" borderId="133" applyAlignment="1" pivotButton="0" quotePrefix="0" xfId="0">
      <alignment vertical="center"/>
    </xf>
    <xf numFmtId="0" fontId="312" fillId="0" borderId="0" applyAlignment="1" pivotButton="0" quotePrefix="0" xfId="0">
      <alignment vertical="center"/>
    </xf>
    <xf numFmtId="0" fontId="313" fillId="0" borderId="0" applyAlignment="1" pivotButton="0" quotePrefix="0" xfId="0">
      <alignment vertical="center"/>
    </xf>
    <xf numFmtId="178" fontId="313" fillId="0" borderId="0" applyAlignment="1" pivotButton="0" quotePrefix="0" xfId="0">
      <alignment vertical="center"/>
    </xf>
    <xf numFmtId="0" fontId="279" fillId="7" borderId="133" applyAlignment="1" pivotButton="0" quotePrefix="0" xfId="0">
      <alignment horizontal="center" vertical="center"/>
    </xf>
    <xf numFmtId="0" fontId="315" fillId="7" borderId="133" applyAlignment="1" pivotButton="0" quotePrefix="0" xfId="0">
      <alignment horizontal="center" vertical="center"/>
    </xf>
    <xf numFmtId="178" fontId="279" fillId="7" borderId="133" applyAlignment="1" pivotButton="0" quotePrefix="0" xfId="0">
      <alignment horizontal="center" vertical="center" wrapText="1"/>
    </xf>
    <xf numFmtId="168" fontId="279" fillId="7" borderId="133" applyAlignment="1" pivotButton="0" quotePrefix="0" xfId="0">
      <alignment horizontal="center" vertical="center" wrapText="1"/>
    </xf>
    <xf numFmtId="0" fontId="279" fillId="7" borderId="133" applyAlignment="1" pivotButton="0" quotePrefix="0" xfId="0">
      <alignment horizontal="center" vertical="center" wrapText="1"/>
    </xf>
    <xf numFmtId="0" fontId="313" fillId="0" borderId="133" applyAlignment="1" pivotButton="0" quotePrefix="0" xfId="0">
      <alignment vertical="center"/>
    </xf>
    <xf numFmtId="172" fontId="316" fillId="0" borderId="133" applyAlignment="1" pivotButton="0" quotePrefix="0" xfId="4">
      <alignment horizontal="left" vertical="center" wrapText="1"/>
    </xf>
    <xf numFmtId="0" fontId="317" fillId="0" borderId="133" applyAlignment="1" pivotButton="0" quotePrefix="0" xfId="0">
      <alignment vertical="center"/>
    </xf>
    <xf numFmtId="0" fontId="318" fillId="0" borderId="133" applyAlignment="1" pivotButton="0" quotePrefix="0" xfId="0">
      <alignment vertical="center"/>
    </xf>
    <xf numFmtId="168" fontId="318" fillId="0" borderId="133" applyAlignment="1" pivotButton="0" quotePrefix="0" xfId="0">
      <alignment vertical="center"/>
    </xf>
    <xf numFmtId="0" fontId="319" fillId="0" borderId="133" applyAlignment="1" pivotButton="0" quotePrefix="0" xfId="0">
      <alignment horizontal="right" vertical="center"/>
    </xf>
    <xf numFmtId="0" fontId="319" fillId="0" borderId="133" applyAlignment="1" pivotButton="0" quotePrefix="0" xfId="0">
      <alignment vertical="center"/>
    </xf>
    <xf numFmtId="0" fontId="314" fillId="0" borderId="133" applyAlignment="1" pivotButton="0" quotePrefix="0" xfId="0">
      <alignment vertical="center"/>
    </xf>
    <xf numFmtId="0" fontId="320" fillId="0" borderId="133" applyAlignment="1" pivotButton="0" quotePrefix="0" xfId="0">
      <alignment vertical="center"/>
    </xf>
    <xf numFmtId="0" fontId="321" fillId="0" borderId="133" applyAlignment="1" pivotButton="0" quotePrefix="0" xfId="0">
      <alignment vertical="center"/>
    </xf>
    <xf numFmtId="0" fontId="322" fillId="0" borderId="133" applyAlignment="1" pivotButton="0" quotePrefix="0" xfId="0">
      <alignment horizontal="right" vertical="center"/>
    </xf>
    <xf numFmtId="0" fontId="322" fillId="0" borderId="133" applyAlignment="1" pivotButton="0" quotePrefix="0" xfId="0">
      <alignment vertical="center"/>
    </xf>
    <xf numFmtId="0" fontId="318" fillId="0" borderId="133" applyAlignment="1" pivotButton="0" quotePrefix="0" xfId="0">
      <alignment horizontal="right" vertical="center"/>
    </xf>
    <xf numFmtId="0" fontId="313" fillId="0" borderId="135" applyAlignment="1" pivotButton="0" quotePrefix="0" xfId="0">
      <alignment vertical="center"/>
    </xf>
    <xf numFmtId="168" fontId="314" fillId="0" borderId="135" applyAlignment="1" pivotButton="0" quotePrefix="0" xfId="0">
      <alignment horizontal="left" vertical="center" shrinkToFit="1"/>
    </xf>
    <xf numFmtId="0" fontId="314" fillId="0" borderId="135" applyAlignment="1" pivotButton="0" quotePrefix="0" xfId="0">
      <alignment vertical="center"/>
    </xf>
    <xf numFmtId="178" fontId="318" fillId="0" borderId="135" applyAlignment="1" pivotButton="0" quotePrefix="0" xfId="0">
      <alignment vertical="center"/>
    </xf>
    <xf numFmtId="168" fontId="318" fillId="0" borderId="135" applyAlignment="1" pivotButton="0" quotePrefix="0" xfId="0">
      <alignment vertical="center"/>
    </xf>
    <xf numFmtId="0" fontId="318" fillId="0" borderId="135" applyAlignment="1" pivotButton="0" quotePrefix="0" xfId="0">
      <alignment horizontal="right" vertical="center"/>
    </xf>
    <xf numFmtId="0" fontId="318" fillId="0" borderId="135" applyAlignment="1" pivotButton="0" quotePrefix="0" xfId="0">
      <alignment vertical="center"/>
    </xf>
    <xf numFmtId="178" fontId="318" fillId="0" borderId="133" applyAlignment="1" pivotButton="0" quotePrefix="0" xfId="0">
      <alignment vertical="center"/>
    </xf>
    <xf numFmtId="0" fontId="313" fillId="0" borderId="136" applyAlignment="1" pivotButton="0" quotePrefix="0" xfId="0">
      <alignment vertical="center"/>
    </xf>
    <xf numFmtId="172" fontId="316" fillId="0" borderId="136" applyAlignment="1" pivotButton="0" quotePrefix="0" xfId="4">
      <alignment horizontal="left" vertical="center" wrapText="1"/>
    </xf>
    <xf numFmtId="0" fontId="317" fillId="0" borderId="136" applyAlignment="1" pivotButton="0" quotePrefix="0" xfId="0">
      <alignment vertical="center"/>
    </xf>
    <xf numFmtId="178" fontId="318" fillId="0" borderId="136" applyAlignment="1" pivotButton="0" quotePrefix="0" xfId="0">
      <alignment vertical="center"/>
    </xf>
    <xf numFmtId="0" fontId="318" fillId="0" borderId="136" applyAlignment="1" pivotButton="0" quotePrefix="0" xfId="0">
      <alignment horizontal="right" vertical="center"/>
    </xf>
    <xf numFmtId="0" fontId="318" fillId="0" borderId="136" applyAlignment="1" pivotButton="0" quotePrefix="0" xfId="0">
      <alignment vertical="center"/>
    </xf>
    <xf numFmtId="0" fontId="321" fillId="0" borderId="136" applyAlignment="1" pivotButton="0" quotePrefix="0" xfId="0">
      <alignment horizontal="right" vertical="center"/>
    </xf>
    <xf numFmtId="168" fontId="313" fillId="0" borderId="0" applyAlignment="1" pivotButton="0" quotePrefix="0" xfId="0">
      <alignment vertical="center"/>
    </xf>
    <xf numFmtId="0" fontId="323" fillId="0" borderId="0" applyAlignment="1" pivotButton="0" quotePrefix="0" xfId="0">
      <alignment vertical="center"/>
    </xf>
    <xf numFmtId="0" fontId="324" fillId="0" borderId="0" applyAlignment="1" pivotButton="0" quotePrefix="0" xfId="0">
      <alignment vertical="center"/>
    </xf>
    <xf numFmtId="0" fontId="280" fillId="0" borderId="0" applyAlignment="1" pivotButton="0" quotePrefix="0" xfId="0">
      <alignment vertical="center"/>
    </xf>
    <xf numFmtId="0" fontId="280" fillId="0" borderId="0" applyAlignment="1" pivotButton="0" quotePrefix="0" xfId="0">
      <alignment vertical="center" shrinkToFit="1"/>
    </xf>
    <xf numFmtId="178" fontId="280" fillId="0" borderId="0" applyAlignment="1" pivotButton="0" quotePrefix="0" xfId="0">
      <alignment vertical="center"/>
    </xf>
    <xf numFmtId="0" fontId="280" fillId="0" borderId="0" applyAlignment="1" pivotButton="0" quotePrefix="0" xfId="0">
      <alignment horizontal="center" vertical="center"/>
    </xf>
    <xf numFmtId="0" fontId="279" fillId="7" borderId="133" applyAlignment="1" pivotButton="0" quotePrefix="0" xfId="0">
      <alignment horizontal="center" vertical="center" shrinkToFit="1"/>
    </xf>
    <xf numFmtId="178" fontId="279" fillId="7" borderId="133" applyAlignment="1" pivotButton="0" quotePrefix="0" xfId="0">
      <alignment horizontal="center" vertical="center"/>
    </xf>
    <xf numFmtId="0" fontId="279" fillId="0" borderId="133" applyAlignment="1" pivotButton="0" quotePrefix="0" xfId="0">
      <alignment vertical="center"/>
    </xf>
    <xf numFmtId="168" fontId="279" fillId="0" borderId="133" applyAlignment="1" pivotButton="0" quotePrefix="0" xfId="0">
      <alignment horizontal="left" vertical="center" shrinkToFit="1"/>
    </xf>
    <xf numFmtId="0" fontId="325" fillId="0" borderId="133" applyAlignment="1" pivotButton="0" quotePrefix="0" xfId="0">
      <alignment vertical="center"/>
    </xf>
    <xf numFmtId="178" fontId="279" fillId="0" borderId="133" applyAlignment="1" pivotButton="0" quotePrefix="0" xfId="0">
      <alignment vertical="center"/>
    </xf>
    <xf numFmtId="14" fontId="279" fillId="0" borderId="133" applyAlignment="1" pivotButton="0" quotePrefix="0" xfId="0">
      <alignment vertical="center"/>
    </xf>
    <xf numFmtId="0" fontId="280" fillId="0" borderId="133" applyAlignment="1" pivotButton="0" quotePrefix="0" xfId="0">
      <alignment vertical="center" wrapText="1"/>
    </xf>
    <xf numFmtId="0" fontId="280" fillId="0" borderId="133" applyAlignment="1" pivotButton="0" quotePrefix="0" xfId="0">
      <alignment vertical="center"/>
    </xf>
    <xf numFmtId="0" fontId="279" fillId="0" borderId="133" applyAlignment="1" pivotButton="0" quotePrefix="0" xfId="0">
      <alignment vertical="center" wrapText="1"/>
    </xf>
    <xf numFmtId="178" fontId="279" fillId="0" borderId="133" applyAlignment="1" pivotButton="0" quotePrefix="0" xfId="0">
      <alignment vertical="center" wrapText="1"/>
    </xf>
    <xf numFmtId="1" fontId="314" fillId="0" borderId="133" applyAlignment="1" pivotButton="0" quotePrefix="0" xfId="0">
      <alignment vertical="center"/>
    </xf>
    <xf numFmtId="178" fontId="313" fillId="0" borderId="133" applyAlignment="1" pivotButton="0" quotePrefix="0" xfId="0">
      <alignment vertical="center"/>
    </xf>
    <xf numFmtId="168" fontId="313" fillId="0" borderId="133" applyAlignment="1" pivotButton="0" quotePrefix="0" xfId="0">
      <alignment vertical="center"/>
    </xf>
    <xf numFmtId="14" fontId="208" fillId="0" borderId="88" applyAlignment="1" pivotButton="0" quotePrefix="0" xfId="0">
      <alignment vertical="center"/>
    </xf>
    <xf numFmtId="0" fontId="334" fillId="0" borderId="48" applyAlignment="1" pivotButton="0" quotePrefix="0" xfId="0">
      <alignment vertical="center" wrapText="1"/>
    </xf>
    <xf numFmtId="0" fontId="226" fillId="0" borderId="101" applyAlignment="1" pivotButton="0" quotePrefix="0" xfId="0">
      <alignment horizontal="center" vertical="top" wrapText="1"/>
    </xf>
    <xf numFmtId="0" fontId="334" fillId="0" borderId="110" applyAlignment="1" pivotButton="0" quotePrefix="0" xfId="0">
      <alignment vertical="center" wrapText="1"/>
    </xf>
    <xf numFmtId="0" fontId="334" fillId="0" borderId="0" applyAlignment="1" pivotButton="0" quotePrefix="0" xfId="0">
      <alignment vertical="center" wrapText="1"/>
    </xf>
    <xf numFmtId="0" fontId="334" fillId="0" borderId="109" applyAlignment="1" pivotButton="0" quotePrefix="0" xfId="0">
      <alignment vertical="center" wrapText="1"/>
    </xf>
    <xf numFmtId="0" fontId="334" fillId="0" borderId="111" applyAlignment="1" pivotButton="0" quotePrefix="0" xfId="0">
      <alignment vertical="center" wrapText="1"/>
    </xf>
    <xf numFmtId="0" fontId="226" fillId="0" borderId="0" applyAlignment="1" pivotButton="0" quotePrefix="0" xfId="0">
      <alignment horizontal="left" vertical="center"/>
    </xf>
    <xf numFmtId="0" fontId="226" fillId="0" borderId="0" applyAlignment="1" pivotButton="0" quotePrefix="0" xfId="0">
      <alignment vertical="center"/>
    </xf>
    <xf numFmtId="0" fontId="226" fillId="0" borderId="102" applyAlignment="1" pivotButton="0" quotePrefix="0" xfId="0">
      <alignment horizontal="left" vertical="top" wrapText="1"/>
    </xf>
    <xf numFmtId="0" fontId="107" fillId="0" borderId="102" applyAlignment="1" pivotButton="0" quotePrefix="0" xfId="0">
      <alignment vertical="center"/>
    </xf>
    <xf numFmtId="0" fontId="226" fillId="0" borderId="9" applyAlignment="1" pivotButton="0" quotePrefix="0" xfId="0">
      <alignment horizontal="center" vertical="top" wrapText="1"/>
    </xf>
    <xf numFmtId="0" fontId="175" fillId="0" borderId="134" applyAlignment="1" pivotButton="0" quotePrefix="0" xfId="0">
      <alignment vertical="center" wrapText="1"/>
    </xf>
    <xf numFmtId="0" fontId="226" fillId="0" borderId="134" applyAlignment="1" pivotButton="0" quotePrefix="0" xfId="0">
      <alignment horizontal="center" vertical="top" wrapText="1"/>
    </xf>
    <xf numFmtId="0" fontId="226" fillId="0" borderId="134" applyAlignment="1" pivotButton="0" quotePrefix="0" xfId="0">
      <alignment vertical="center" wrapText="1"/>
    </xf>
    <xf numFmtId="0" fontId="172" fillId="0" borderId="134" applyAlignment="1" pivotButton="0" quotePrefix="0" xfId="0">
      <alignment wrapText="1"/>
    </xf>
    <xf numFmtId="0" fontId="334" fillId="0" borderId="153" applyAlignment="1" pivotButton="0" quotePrefix="0" xfId="0">
      <alignment vertical="center" wrapText="1"/>
    </xf>
    <xf numFmtId="0" fontId="215" fillId="0" borderId="101" applyAlignment="1" pivotButton="0" quotePrefix="0" xfId="0">
      <alignment horizontal="center" vertical="top" wrapText="1"/>
    </xf>
    <xf numFmtId="0" fontId="175" fillId="6" borderId="101" applyAlignment="1" pivotButton="0" quotePrefix="0" xfId="0">
      <alignment horizontal="center" vertical="top" wrapText="1"/>
    </xf>
    <xf numFmtId="0" fontId="172" fillId="0" borderId="101" applyAlignment="1" pivotButton="0" quotePrefix="0" xfId="0">
      <alignment vertical="top" wrapText="1"/>
    </xf>
    <xf numFmtId="0" fontId="334" fillId="0" borderId="101" applyAlignment="1" pivotButton="0" quotePrefix="0" xfId="0">
      <alignment vertical="center" wrapText="1"/>
    </xf>
    <xf numFmtId="0" fontId="226" fillId="6" borderId="101" applyAlignment="1" pivotButton="0" quotePrefix="0" xfId="0">
      <alignment horizontal="center" vertical="top" wrapText="1"/>
    </xf>
    <xf numFmtId="0" fontId="341" fillId="0" borderId="101" applyAlignment="1" pivotButton="0" quotePrefix="0" xfId="0">
      <alignment horizontal="center" vertical="top" wrapText="1"/>
    </xf>
    <xf numFmtId="0" fontId="274" fillId="0" borderId="101" applyAlignment="1" pivotButton="0" quotePrefix="0" xfId="0">
      <alignment horizontal="center" vertical="top" wrapText="1"/>
    </xf>
    <xf numFmtId="0" fontId="131" fillId="5" borderId="102" applyAlignment="1" pivotButton="0" quotePrefix="0" xfId="0">
      <alignment horizontal="center" vertical="center" wrapText="1"/>
    </xf>
    <xf numFmtId="0" fontId="175" fillId="5" borderId="102" applyAlignment="1" pivotButton="0" quotePrefix="0" xfId="0">
      <alignment horizontal="center" vertical="center" wrapText="1"/>
    </xf>
    <xf numFmtId="0" fontId="131" fillId="5" borderId="102" applyAlignment="1" pivotButton="0" quotePrefix="0" xfId="0">
      <alignment horizontal="left" vertical="center" wrapText="1"/>
    </xf>
    <xf numFmtId="0" fontId="175" fillId="0" borderId="102" applyAlignment="1" pivotButton="0" quotePrefix="0" xfId="0">
      <alignment horizontal="center" vertical="center"/>
    </xf>
    <xf numFmtId="0" fontId="226" fillId="3" borderId="102" applyAlignment="1" pivotButton="0" quotePrefix="0" xfId="0">
      <alignment horizontal="center" vertical="center"/>
    </xf>
    <xf numFmtId="164" fontId="226" fillId="0" borderId="102" applyAlignment="1" pivotButton="0" quotePrefix="0" xfId="1">
      <alignment horizontal="center" vertical="center"/>
    </xf>
    <xf numFmtId="164" fontId="175" fillId="0" borderId="102" applyAlignment="1" pivotButton="0" quotePrefix="0" xfId="1">
      <alignment horizontal="center" vertical="center"/>
    </xf>
    <xf numFmtId="0" fontId="226" fillId="5" borderId="102" applyAlignment="1" pivotButton="0" quotePrefix="0" xfId="0">
      <alignment horizontal="center" vertical="center"/>
    </xf>
    <xf numFmtId="0" fontId="237" fillId="0" borderId="102" applyAlignment="1" pivotButton="0" quotePrefix="0" xfId="0">
      <alignment vertical="center" wrapText="1"/>
    </xf>
    <xf numFmtId="164" fontId="108" fillId="0" borderId="102" applyAlignment="1" pivotButton="0" quotePrefix="0" xfId="1">
      <alignment horizontal="center" vertical="center"/>
    </xf>
    <xf numFmtId="174" fontId="107" fillId="10" borderId="102" applyAlignment="1" pivotButton="0" quotePrefix="0" xfId="0">
      <alignment horizontal="center" vertical="center"/>
    </xf>
    <xf numFmtId="179" fontId="107" fillId="0" borderId="102" applyAlignment="1" pivotButton="0" quotePrefix="0" xfId="0">
      <alignment horizontal="center" vertical="center"/>
    </xf>
    <xf numFmtId="165" fontId="108" fillId="0" borderId="102" applyAlignment="1" pivotButton="0" quotePrefix="0" xfId="0">
      <alignment horizontal="center" vertical="center"/>
    </xf>
    <xf numFmtId="174" fontId="107" fillId="0" borderId="102" applyAlignment="1" pivotButton="0" quotePrefix="0" xfId="0">
      <alignment horizontal="center" vertical="center"/>
    </xf>
    <xf numFmtId="0" fontId="236" fillId="0" borderId="102" applyAlignment="1" pivotButton="0" quotePrefix="0" xfId="0">
      <alignment horizontal="left" vertical="center" wrapText="1"/>
    </xf>
    <xf numFmtId="174" fontId="108" fillId="6" borderId="102" applyAlignment="1" pivotButton="0" quotePrefix="0" xfId="0">
      <alignment horizontal="center" vertical="center"/>
    </xf>
    <xf numFmtId="179" fontId="169" fillId="0" borderId="102" applyAlignment="1" pivotButton="0" quotePrefix="0" xfId="0">
      <alignment horizontal="center" vertical="center"/>
    </xf>
    <xf numFmtId="179" fontId="107" fillId="33" borderId="102" applyAlignment="1" pivotButton="0" quotePrefix="0" xfId="0">
      <alignment horizontal="center" vertical="center"/>
    </xf>
    <xf numFmtId="174" fontId="108" fillId="33" borderId="102" applyAlignment="1" pivotButton="0" quotePrefix="0" xfId="0">
      <alignment horizontal="center" vertical="center"/>
    </xf>
    <xf numFmtId="174" fontId="108" fillId="10" borderId="102" applyAlignment="1" pivotButton="0" quotePrefix="0" xfId="0">
      <alignment horizontal="center" vertical="center"/>
    </xf>
    <xf numFmtId="179" fontId="108" fillId="0" borderId="102" applyAlignment="1" pivotButton="0" quotePrefix="0" xfId="0">
      <alignment horizontal="center" vertical="center"/>
    </xf>
    <xf numFmtId="0" fontId="175" fillId="0" borderId="102" applyAlignment="1" pivotButton="0" quotePrefix="0" xfId="0">
      <alignment horizontal="center" vertical="top" wrapText="1"/>
    </xf>
    <xf numFmtId="0" fontId="172" fillId="10" borderId="102" applyAlignment="1" pivotButton="0" quotePrefix="0" xfId="0">
      <alignment vertical="center" wrapText="1"/>
    </xf>
    <xf numFmtId="179" fontId="235" fillId="0" borderId="102" applyAlignment="1" pivotButton="0" quotePrefix="0" xfId="0">
      <alignment horizontal="center" vertical="center"/>
    </xf>
    <xf numFmtId="174" fontId="169" fillId="0" borderId="102" applyAlignment="1" pivotButton="0" quotePrefix="0" xfId="0">
      <alignment horizontal="center" vertical="center"/>
    </xf>
    <xf numFmtId="0" fontId="196" fillId="0" borderId="102" applyAlignment="1" pivotButton="0" quotePrefix="0" xfId="0">
      <alignment horizontal="center" vertical="center"/>
    </xf>
    <xf numFmtId="174" fontId="235" fillId="0" borderId="102" applyAlignment="1" pivotButton="0" quotePrefix="0" xfId="2">
      <alignment horizontal="center" vertical="center"/>
    </xf>
    <xf numFmtId="173" fontId="107" fillId="6" borderId="102" applyAlignment="1" pivotButton="0" quotePrefix="0" xfId="1">
      <alignment horizontal="center" vertical="center"/>
    </xf>
    <xf numFmtId="0" fontId="235" fillId="0" borderId="102" applyAlignment="1" pivotButton="0" quotePrefix="0" xfId="2">
      <alignment horizontal="center" vertical="center"/>
    </xf>
    <xf numFmtId="0" fontId="169" fillId="0" borderId="102" applyAlignment="1" pivotButton="0" quotePrefix="0" xfId="2">
      <alignment horizontal="center" vertical="center"/>
    </xf>
    <xf numFmtId="174" fontId="107" fillId="33" borderId="102" applyAlignment="1" pivotButton="0" quotePrefix="0" xfId="0">
      <alignment horizontal="center" vertical="center"/>
    </xf>
    <xf numFmtId="165" fontId="235" fillId="10" borderId="102" applyAlignment="1" pivotButton="0" quotePrefix="0" xfId="0">
      <alignment horizontal="center" vertical="center"/>
    </xf>
    <xf numFmtId="0" fontId="172" fillId="0" borderId="102" applyAlignment="1" pivotButton="0" quotePrefix="0" xfId="0">
      <alignment wrapText="1" shrinkToFit="1"/>
    </xf>
    <xf numFmtId="0" fontId="172" fillId="0" borderId="102" applyAlignment="1" pivotButton="0" quotePrefix="0" xfId="0">
      <alignment vertical="top" wrapText="1" shrinkToFit="1"/>
    </xf>
    <xf numFmtId="0" fontId="235" fillId="0" borderId="102" applyAlignment="1" pivotButton="0" quotePrefix="0" xfId="0">
      <alignment horizontal="center" vertical="center"/>
    </xf>
    <xf numFmtId="174" fontId="108" fillId="38" borderId="102" applyAlignment="1" pivotButton="0" quotePrefix="0" xfId="0">
      <alignment horizontal="center" vertical="center"/>
    </xf>
    <xf numFmtId="165" fontId="108" fillId="10" borderId="102" applyAlignment="1" pivotButton="0" quotePrefix="0" xfId="0">
      <alignment horizontal="center" vertical="center"/>
    </xf>
    <xf numFmtId="179" fontId="108" fillId="10" borderId="102" applyAlignment="1" pivotButton="0" quotePrefix="0" xfId="0">
      <alignment horizontal="center" vertical="center"/>
    </xf>
    <xf numFmtId="0" fontId="108" fillId="10" borderId="102" applyAlignment="1" pivotButton="0" quotePrefix="0" xfId="0">
      <alignment horizontal="center" vertical="center"/>
    </xf>
    <xf numFmtId="1" fontId="107" fillId="2" borderId="102" applyAlignment="1" pivotButton="0" quotePrefix="0" xfId="0">
      <alignment horizontal="center" vertical="center"/>
    </xf>
    <xf numFmtId="164" fontId="161" fillId="0" borderId="102" applyAlignment="1" pivotButton="0" quotePrefix="0" xfId="1">
      <alignment horizontal="center" vertical="center"/>
    </xf>
    <xf numFmtId="174" fontId="108" fillId="4" borderId="102" applyAlignment="1" pivotButton="0" quotePrefix="0" xfId="0">
      <alignment horizontal="center" vertical="center"/>
    </xf>
    <xf numFmtId="49" fontId="107" fillId="0" borderId="102" applyAlignment="1" pivotButton="0" quotePrefix="0" xfId="0">
      <alignment horizontal="left" vertical="center" wrapText="1"/>
    </xf>
    <xf numFmtId="1" fontId="108" fillId="0" borderId="102" applyAlignment="1" pivotButton="0" quotePrefix="0" xfId="2">
      <alignment horizontal="center" vertical="center"/>
    </xf>
    <xf numFmtId="170" fontId="108" fillId="2" borderId="102" applyAlignment="1" pivotButton="0" quotePrefix="0" xfId="2">
      <alignment horizontal="center" vertical="center"/>
    </xf>
    <xf numFmtId="0" fontId="183" fillId="0" borderId="102" applyAlignment="1" pivotButton="0" quotePrefix="0" xfId="0">
      <alignment vertical="center" wrapText="1"/>
    </xf>
    <xf numFmtId="0" fontId="243" fillId="0" borderId="102" applyAlignment="1" pivotButton="0" quotePrefix="0" xfId="0">
      <alignment vertical="center" wrapText="1"/>
    </xf>
    <xf numFmtId="164" fontId="108" fillId="10" borderId="102" applyAlignment="1" pivotButton="0" quotePrefix="0" xfId="1">
      <alignment horizontal="center" vertical="center"/>
    </xf>
    <xf numFmtId="9" fontId="108" fillId="0" borderId="102" applyAlignment="1" pivotButton="0" quotePrefix="0" xfId="2">
      <alignment horizontal="center" vertical="center"/>
    </xf>
    <xf numFmtId="0" fontId="169" fillId="10" borderId="102" applyAlignment="1" pivotButton="0" quotePrefix="0" xfId="0">
      <alignment horizontal="center" vertical="center"/>
    </xf>
    <xf numFmtId="0" fontId="226" fillId="0" borderId="102" applyAlignment="1" pivotButton="0" quotePrefix="0" xfId="0">
      <alignment vertical="center"/>
    </xf>
    <xf numFmtId="0" fontId="131" fillId="0" borderId="102" applyAlignment="1" pivotButton="0" quotePrefix="0" xfId="0">
      <alignment horizontal="center" vertical="center"/>
    </xf>
    <xf numFmtId="0" fontId="239" fillId="3" borderId="102" applyAlignment="1" pivotButton="0" quotePrefix="0" xfId="0">
      <alignment horizontal="center" vertical="center"/>
    </xf>
    <xf numFmtId="0" fontId="239" fillId="0" borderId="102" applyAlignment="1" pivotButton="0" quotePrefix="0" xfId="0">
      <alignment horizontal="center" vertical="center"/>
    </xf>
    <xf numFmtId="164" fontId="239" fillId="0" borderId="102" applyAlignment="1" pivotButton="0" quotePrefix="0" xfId="0">
      <alignment horizontal="center" vertical="center"/>
    </xf>
    <xf numFmtId="0" fontId="240" fillId="0" borderId="102" applyAlignment="1" pivotButton="0" quotePrefix="0" xfId="0">
      <alignment horizontal="center" vertical="center"/>
    </xf>
    <xf numFmtId="164" fontId="239" fillId="2" borderId="102" applyAlignment="1" pivotButton="0" quotePrefix="0" xfId="0">
      <alignment horizontal="center" vertical="center"/>
    </xf>
    <xf numFmtId="9" fontId="239" fillId="2" borderId="102" applyAlignment="1" pivotButton="0" quotePrefix="0" xfId="2">
      <alignment horizontal="center" vertical="center"/>
    </xf>
    <xf numFmtId="0" fontId="107" fillId="0" borderId="102" applyAlignment="1" pivotButton="0" quotePrefix="0" xfId="0">
      <alignment horizontal="center" vertical="center"/>
    </xf>
    <xf numFmtId="0" fontId="287" fillId="0" borderId="134" applyAlignment="1" pivotButton="0" quotePrefix="0" xfId="0">
      <alignment vertical="center"/>
    </xf>
    <xf numFmtId="0" fontId="175" fillId="0" borderId="134" applyAlignment="1" pivotButton="0" quotePrefix="0" xfId="0">
      <alignment horizontal="center" vertical="center" wrapText="1"/>
    </xf>
    <xf numFmtId="0" fontId="288" fillId="0" borderId="134" applyAlignment="1" pivotButton="0" quotePrefix="0" xfId="0">
      <alignment vertical="center" wrapText="1"/>
    </xf>
    <xf numFmtId="0" fontId="226" fillId="0" borderId="8" applyAlignment="1" pivotButton="0" quotePrefix="0" xfId="0">
      <alignment horizontal="center" vertical="top" wrapText="1"/>
    </xf>
    <xf numFmtId="164" fontId="337" fillId="0" borderId="67" applyAlignment="1" pivotButton="0" quotePrefix="0" xfId="0">
      <alignment horizontal="center" vertical="center"/>
    </xf>
    <xf numFmtId="0" fontId="226" fillId="0" borderId="11" applyAlignment="1" pivotButton="0" quotePrefix="0" xfId="0">
      <alignment horizontal="center" vertical="top" wrapText="1"/>
    </xf>
    <xf numFmtId="0" fontId="226" fillId="0" borderId="156" applyAlignment="1" pivotButton="0" quotePrefix="0" xfId="0">
      <alignment horizontal="center" vertical="top" wrapText="1"/>
    </xf>
    <xf numFmtId="164" fontId="166" fillId="0" borderId="67" applyAlignment="1" pivotButton="0" quotePrefix="0" xfId="0">
      <alignment vertical="center"/>
    </xf>
    <xf numFmtId="0" fontId="12" fillId="0" borderId="157" applyAlignment="1" pivotButton="0" quotePrefix="0" xfId="0">
      <alignment horizontal="center" vertical="center"/>
    </xf>
    <xf numFmtId="0" fontId="135" fillId="0" borderId="157" applyAlignment="1" pivotButton="0" quotePrefix="0" xfId="0">
      <alignment vertical="center" wrapText="1"/>
    </xf>
    <xf numFmtId="0" fontId="172" fillId="0" borderId="157" applyAlignment="1" pivotButton="0" quotePrefix="0" xfId="0">
      <alignment vertical="center" wrapText="1"/>
    </xf>
    <xf numFmtId="174" fontId="107" fillId="10" borderId="157" applyAlignment="1" pivotButton="0" quotePrefix="0" xfId="0">
      <alignment horizontal="center" vertical="center"/>
    </xf>
    <xf numFmtId="174" fontId="108" fillId="0" borderId="157" applyAlignment="1" pivotButton="0" quotePrefix="0" xfId="0">
      <alignment horizontal="center" vertical="center"/>
    </xf>
    <xf numFmtId="0" fontId="175" fillId="0" borderId="154" applyAlignment="1" pivotButton="0" quotePrefix="0" xfId="0">
      <alignment vertical="center" wrapText="1"/>
    </xf>
    <xf numFmtId="0" fontId="108" fillId="0" borderId="157" applyAlignment="1" pivotButton="0" quotePrefix="0" xfId="0">
      <alignment horizontal="left" vertical="center"/>
    </xf>
    <xf numFmtId="168" fontId="108" fillId="0" borderId="157" applyAlignment="1" pivotButton="0" quotePrefix="0" xfId="0">
      <alignment horizontal="left" vertical="center"/>
    </xf>
    <xf numFmtId="168" fontId="107" fillId="0" borderId="157" applyAlignment="1" pivotButton="0" quotePrefix="0" xfId="0">
      <alignment horizontal="left" vertical="center"/>
    </xf>
    <xf numFmtId="0" fontId="131" fillId="0" borderId="157" applyAlignment="1" pivotButton="0" quotePrefix="0" xfId="0">
      <alignment vertical="center" wrapText="1"/>
    </xf>
    <xf numFmtId="0" fontId="175" fillId="0" borderId="157" applyAlignment="1" pivotButton="0" quotePrefix="0" xfId="0">
      <alignment vertical="center" wrapText="1"/>
    </xf>
    <xf numFmtId="0" fontId="131" fillId="0" borderId="157" applyAlignment="1" pivotButton="0" quotePrefix="0" xfId="0">
      <alignment horizontal="left" vertical="center" wrapText="1"/>
    </xf>
    <xf numFmtId="0" fontId="108" fillId="0" borderId="157" applyAlignment="1" pivotButton="0" quotePrefix="0" xfId="0">
      <alignment horizontal="center" vertical="center"/>
    </xf>
    <xf numFmtId="173" fontId="169" fillId="0" borderId="157" applyAlignment="1" pivotButton="0" quotePrefix="0" xfId="1">
      <alignment horizontal="center" vertical="center"/>
    </xf>
    <xf numFmtId="164" fontId="107" fillId="0" borderId="157" applyAlignment="1" pivotButton="0" quotePrefix="0" xfId="1">
      <alignment horizontal="center" vertical="center"/>
    </xf>
    <xf numFmtId="0" fontId="108" fillId="0" borderId="157" applyAlignment="1" pivotButton="0" quotePrefix="0" xfId="2">
      <alignment horizontal="center" vertical="center"/>
    </xf>
    <xf numFmtId="0" fontId="107" fillId="2" borderId="157" applyAlignment="1" pivotButton="0" quotePrefix="0" xfId="0">
      <alignment horizontal="center" vertical="center"/>
    </xf>
    <xf numFmtId="164" fontId="108" fillId="2" borderId="157" applyAlignment="1" pivotButton="0" quotePrefix="0" xfId="1">
      <alignment horizontal="center" vertical="center"/>
    </xf>
    <xf numFmtId="0" fontId="107" fillId="0" borderId="157" applyAlignment="1" pivotButton="0" quotePrefix="0" xfId="0">
      <alignment vertical="center"/>
    </xf>
    <xf numFmtId="0" fontId="108" fillId="0" borderId="157" applyAlignment="1" pivotButton="0" quotePrefix="0" xfId="0">
      <alignment vertical="center"/>
    </xf>
    <xf numFmtId="0" fontId="226" fillId="4" borderId="101" applyAlignment="1" pivotButton="0" quotePrefix="0" xfId="0">
      <alignment horizontal="center" vertical="top" wrapText="1"/>
    </xf>
    <xf numFmtId="173" fontId="169" fillId="0" borderId="102" applyAlignment="1" pivotButton="0" quotePrefix="0" xfId="1">
      <alignment horizontal="center" vertical="center"/>
    </xf>
    <xf numFmtId="174" fontId="235" fillId="10" borderId="164" applyAlignment="1" pivotButton="0" quotePrefix="0" xfId="0">
      <alignment horizontal="center" vertical="center"/>
    </xf>
    <xf numFmtId="174" fontId="108" fillId="0" borderId="164" applyAlignment="1" pivotButton="0" quotePrefix="0" xfId="0">
      <alignment horizontal="center" vertical="center"/>
    </xf>
    <xf numFmtId="0" fontId="175" fillId="0" borderId="165" applyAlignment="1" pivotButton="0" quotePrefix="0" xfId="0">
      <alignment vertical="center" wrapText="1"/>
    </xf>
    <xf numFmtId="174" fontId="235" fillId="0" borderId="164" applyAlignment="1" pivotButton="0" quotePrefix="0" xfId="0">
      <alignment horizontal="center" vertical="center"/>
    </xf>
    <xf numFmtId="0" fontId="192" fillId="0" borderId="164" pivotButton="0" quotePrefix="0" xfId="0"/>
    <xf numFmtId="0" fontId="175" fillId="5" borderId="164" applyAlignment="1" pivotButton="0" quotePrefix="0" xfId="0">
      <alignment horizontal="center" vertical="center"/>
    </xf>
    <xf numFmtId="38" fontId="193" fillId="9" borderId="164" applyAlignment="1" pivotButton="0" quotePrefix="0" xfId="4">
      <alignment horizontal="right"/>
    </xf>
    <xf numFmtId="0" fontId="73" fillId="0" borderId="167" applyAlignment="1" pivotButton="0" quotePrefix="0" xfId="0">
      <alignment horizontal="center"/>
    </xf>
    <xf numFmtId="0" fontId="73" fillId="0" borderId="162" applyAlignment="1" pivotButton="0" quotePrefix="0" xfId="5">
      <alignment horizontal="center" vertical="center"/>
    </xf>
    <xf numFmtId="0" fontId="73" fillId="0" borderId="164" pivotButton="0" quotePrefix="0" xfId="0"/>
    <xf numFmtId="0" fontId="73" fillId="0" borderId="163" applyAlignment="1" pivotButton="0" quotePrefix="0" xfId="5">
      <alignment vertical="center"/>
    </xf>
    <xf numFmtId="0" fontId="239" fillId="0" borderId="166" applyAlignment="1" pivotButton="0" quotePrefix="0" xfId="0">
      <alignment vertical="center"/>
    </xf>
    <xf numFmtId="0" fontId="108" fillId="6" borderId="102" applyAlignment="1" pivotButton="0" quotePrefix="0" xfId="0">
      <alignment vertical="center"/>
    </xf>
    <xf numFmtId="164" fontId="108" fillId="6" borderId="102" applyAlignment="1" pivotButton="0" quotePrefix="0" xfId="1">
      <alignment horizontal="center" vertical="center"/>
    </xf>
    <xf numFmtId="0" fontId="235" fillId="6" borderId="102" applyAlignment="1" pivotButton="0" quotePrefix="0" xfId="0">
      <alignment horizontal="center" vertical="center"/>
    </xf>
    <xf numFmtId="9" fontId="108" fillId="6" borderId="102" applyAlignment="1" pivotButton="0" quotePrefix="0" xfId="2">
      <alignment horizontal="center" vertical="center"/>
    </xf>
    <xf numFmtId="0" fontId="175" fillId="0" borderId="134" applyAlignment="1" pivotButton="0" quotePrefix="0" xfId="0">
      <alignment horizontal="left" vertical="center" wrapText="1"/>
    </xf>
    <xf numFmtId="0" fontId="175" fillId="0" borderId="102" applyAlignment="1" pivotButton="0" quotePrefix="0" xfId="0">
      <alignment vertical="center"/>
    </xf>
    <xf numFmtId="0" fontId="131" fillId="0" borderId="102" applyAlignment="1" pivotButton="0" quotePrefix="0" xfId="0">
      <alignment horizontal="left" vertical="top" wrapText="1"/>
    </xf>
    <xf numFmtId="164" fontId="107" fillId="0" borderId="102" applyAlignment="1" pivotButton="0" quotePrefix="0" xfId="1">
      <alignment horizontal="center" vertical="center"/>
    </xf>
    <xf numFmtId="0" fontId="109" fillId="0" borderId="102" applyAlignment="1" pivotButton="0" quotePrefix="0" xfId="0">
      <alignment vertical="center" wrapText="1"/>
    </xf>
    <xf numFmtId="0" fontId="288" fillId="0" borderId="102" applyAlignment="1" pivotButton="0" quotePrefix="0" xfId="0">
      <alignment vertical="center" wrapText="1"/>
    </xf>
    <xf numFmtId="0" fontId="107" fillId="0" borderId="1" applyAlignment="1" pivotButton="0" quotePrefix="0" xfId="0">
      <alignment horizontal="center" vertical="center"/>
    </xf>
    <xf numFmtId="164" fontId="107" fillId="2" borderId="102" applyAlignment="1" pivotButton="0" quotePrefix="0" xfId="1">
      <alignment horizontal="center" vertical="center"/>
    </xf>
    <xf numFmtId="9" fontId="107" fillId="2" borderId="102" applyAlignment="1" pivotButton="0" quotePrefix="0" xfId="2">
      <alignment horizontal="center" vertical="center"/>
    </xf>
    <xf numFmtId="179" fontId="169" fillId="10" borderId="102" applyAlignment="1" pivotButton="0" quotePrefix="0" xfId="0">
      <alignment horizontal="center" vertical="center"/>
    </xf>
    <xf numFmtId="165" fontId="346" fillId="0" borderId="102" applyAlignment="1" pivotButton="0" quotePrefix="0" xfId="142">
      <alignment horizontal="left" vertical="center"/>
    </xf>
    <xf numFmtId="0" fontId="109" fillId="0" borderId="102" applyAlignment="1" pivotButton="0" quotePrefix="0" xfId="0">
      <alignment horizontal="left" vertical="center" wrapText="1"/>
    </xf>
    <xf numFmtId="0" fontId="107" fillId="4" borderId="102" applyAlignment="1" pivotButton="0" quotePrefix="0" xfId="0">
      <alignment horizontal="center" vertical="center"/>
    </xf>
    <xf numFmtId="0" fontId="108" fillId="6" borderId="102" applyAlignment="1" pivotButton="0" quotePrefix="0" xfId="0">
      <alignment horizontal="left" vertical="center"/>
    </xf>
    <xf numFmtId="0" fontId="108" fillId="6" borderId="164" applyAlignment="1" pivotButton="0" quotePrefix="0" xfId="0">
      <alignment horizontal="left" vertical="center"/>
    </xf>
    <xf numFmtId="168" fontId="235" fillId="6" borderId="102" applyAlignment="1" pivotButton="0" quotePrefix="0" xfId="0">
      <alignment horizontal="left" vertical="center"/>
    </xf>
    <xf numFmtId="0" fontId="236" fillId="6" borderId="102" applyAlignment="1" pivotButton="0" quotePrefix="0" xfId="0">
      <alignment vertical="center" wrapText="1"/>
    </xf>
    <xf numFmtId="0" fontId="237" fillId="6" borderId="102" applyAlignment="1" pivotButton="0" quotePrefix="0" xfId="0">
      <alignment vertical="center" wrapText="1"/>
    </xf>
    <xf numFmtId="0" fontId="108" fillId="6" borderId="102" applyAlignment="1" pivotButton="0" quotePrefix="0" xfId="0">
      <alignment horizontal="center" vertical="center"/>
    </xf>
    <xf numFmtId="0" fontId="108" fillId="6" borderId="102" applyAlignment="1" pivotButton="0" quotePrefix="0" xfId="2">
      <alignment horizontal="center" vertical="center"/>
    </xf>
    <xf numFmtId="0" fontId="172" fillId="0" borderId="101" applyAlignment="1" pivotButton="0" quotePrefix="0" xfId="143">
      <alignment horizontal="left" vertical="top" wrapText="1"/>
    </xf>
    <xf numFmtId="168" fontId="107" fillId="0" borderId="161" applyAlignment="1" pivotButton="0" quotePrefix="0" xfId="0">
      <alignment horizontal="left" vertical="center"/>
    </xf>
    <xf numFmtId="0" fontId="108" fillId="0" borderId="164" applyAlignment="1" pivotButton="0" quotePrefix="0" xfId="0">
      <alignment horizontal="center" vertical="center"/>
    </xf>
    <xf numFmtId="0" fontId="108" fillId="0" borderId="164" applyAlignment="1" pivotButton="0" quotePrefix="0" xfId="0">
      <alignment vertical="center"/>
    </xf>
    <xf numFmtId="0" fontId="235" fillId="2" borderId="164" applyAlignment="1" pivotButton="0" quotePrefix="0" xfId="0">
      <alignment horizontal="center" vertical="center"/>
    </xf>
    <xf numFmtId="9" fontId="108" fillId="2" borderId="164" applyAlignment="1" pivotButton="0" quotePrefix="0" xfId="2">
      <alignment horizontal="center" vertical="center"/>
    </xf>
    <xf numFmtId="0" fontId="108" fillId="0" borderId="164" applyAlignment="1" pivotButton="0" quotePrefix="0" xfId="2">
      <alignment horizontal="center" vertical="center"/>
    </xf>
    <xf numFmtId="165" fontId="108" fillId="0" borderId="164" applyAlignment="1" pivotButton="0" quotePrefix="0" xfId="0">
      <alignment horizontal="center" vertical="center"/>
    </xf>
    <xf numFmtId="0" fontId="239" fillId="0" borderId="169" applyAlignment="1" pivotButton="0" quotePrefix="0" xfId="0">
      <alignment vertical="center"/>
    </xf>
    <xf numFmtId="0" fontId="108" fillId="0" borderId="164" applyAlignment="1" pivotButton="0" quotePrefix="0" xfId="0">
      <alignment horizontal="left" vertical="center"/>
    </xf>
    <xf numFmtId="0" fontId="107" fillId="3" borderId="164" applyAlignment="1" pivotButton="0" quotePrefix="0" xfId="0">
      <alignment horizontal="center" vertical="center"/>
    </xf>
    <xf numFmtId="0" fontId="107" fillId="2" borderId="164" applyAlignment="1" pivotButton="0" quotePrefix="0" xfId="0">
      <alignment horizontal="center" vertical="center"/>
    </xf>
    <xf numFmtId="0" fontId="172" fillId="0" borderId="164" applyAlignment="1" pivotButton="0" quotePrefix="0" xfId="0">
      <alignment vertical="center" wrapText="1"/>
    </xf>
    <xf numFmtId="0" fontId="226" fillId="0" borderId="164" applyAlignment="1" pivotButton="0" quotePrefix="0" xfId="0">
      <alignment vertical="center" wrapText="1"/>
    </xf>
    <xf numFmtId="0" fontId="107" fillId="0" borderId="164" applyAlignment="1" pivotButton="0" quotePrefix="0" xfId="0">
      <alignment vertical="center"/>
    </xf>
    <xf numFmtId="0" fontId="107" fillId="0" borderId="164" applyAlignment="1" pivotButton="0" quotePrefix="0" xfId="0">
      <alignment horizontal="left" vertical="center"/>
    </xf>
    <xf numFmtId="168" fontId="107" fillId="0" borderId="177" applyAlignment="1" pivotButton="0" quotePrefix="0" xfId="0">
      <alignment horizontal="left" vertical="center"/>
    </xf>
    <xf numFmtId="168" fontId="107" fillId="0" borderId="160" applyAlignment="1" pivotButton="0" quotePrefix="0" xfId="0">
      <alignment horizontal="left" vertical="center"/>
    </xf>
    <xf numFmtId="168" fontId="107" fillId="0" borderId="4" applyAlignment="1" pivotButton="0" quotePrefix="0" xfId="0">
      <alignment horizontal="left" vertical="center"/>
    </xf>
    <xf numFmtId="168" fontId="107" fillId="0" borderId="2" applyAlignment="1" pivotButton="0" quotePrefix="0" xfId="0">
      <alignment horizontal="left" vertical="center"/>
    </xf>
    <xf numFmtId="0" fontId="186" fillId="0" borderId="0" applyAlignment="1" pivotButton="0" quotePrefix="0" xfId="0">
      <alignment vertical="top"/>
    </xf>
    <xf numFmtId="0" fontId="197" fillId="0" borderId="0" applyAlignment="1" pivotButton="0" quotePrefix="0" xfId="0">
      <alignment vertical="top"/>
    </xf>
    <xf numFmtId="0" fontId="131" fillId="0" borderId="0" applyAlignment="1" pivotButton="0" quotePrefix="0" xfId="0">
      <alignment horizontal="left" vertical="center" wrapText="1"/>
    </xf>
    <xf numFmtId="0" fontId="175" fillId="0" borderId="0" applyAlignment="1" pivotButton="0" quotePrefix="0" xfId="0">
      <alignment vertical="center" wrapText="1"/>
    </xf>
    <xf numFmtId="0" fontId="239" fillId="0" borderId="0" applyAlignment="1" pivotButton="0" quotePrefix="0" xfId="0">
      <alignment horizontal="center" vertical="center"/>
    </xf>
    <xf numFmtId="0" fontId="239" fillId="0" borderId="2" applyAlignment="1" pivotButton="0" quotePrefix="0" xfId="0">
      <alignment vertical="center"/>
    </xf>
    <xf numFmtId="0" fontId="239" fillId="0" borderId="3" applyAlignment="1" pivotButton="0" quotePrefix="0" xfId="0">
      <alignment vertical="center"/>
    </xf>
    <xf numFmtId="0" fontId="240" fillId="0" borderId="0" applyAlignment="1" pivotButton="0" quotePrefix="0" xfId="0">
      <alignment horizontal="center" vertical="center"/>
    </xf>
    <xf numFmtId="9" fontId="239" fillId="0" borderId="0" applyAlignment="1" pivotButton="0" quotePrefix="0" xfId="2">
      <alignment horizontal="center" vertical="center"/>
    </xf>
    <xf numFmtId="165" fontId="108" fillId="0" borderId="0" applyAlignment="1" pivotButton="0" quotePrefix="0" xfId="0">
      <alignment horizontal="center" vertical="center"/>
    </xf>
    <xf numFmtId="0" fontId="240" fillId="3" borderId="3" applyAlignment="1" pivotButton="0" quotePrefix="0" xfId="0">
      <alignment horizontal="center" vertical="center"/>
    </xf>
    <xf numFmtId="165" fontId="107" fillId="0" borderId="0" applyAlignment="1" pivotButton="0" quotePrefix="0" xfId="0">
      <alignment horizontal="center" vertical="center"/>
    </xf>
    <xf numFmtId="174" fontId="226" fillId="0" borderId="0" applyAlignment="1" pivotButton="0" quotePrefix="0" xfId="0">
      <alignment horizontal="center" vertical="center"/>
    </xf>
    <xf numFmtId="0" fontId="131" fillId="0" borderId="0" applyAlignment="1" pivotButton="0" quotePrefix="0" xfId="0">
      <alignment vertical="center" wrapText="1"/>
    </xf>
    <xf numFmtId="174" fontId="108" fillId="0" borderId="0" applyAlignment="1" pivotButton="0" quotePrefix="0" xfId="0">
      <alignment horizontal="center" vertical="center"/>
    </xf>
    <xf numFmtId="0" fontId="239" fillId="0" borderId="168" applyAlignment="1" pivotButton="0" quotePrefix="0" xfId="0">
      <alignment vertical="center"/>
    </xf>
    <xf numFmtId="168" fontId="107" fillId="0" borderId="182" applyAlignment="1" pivotButton="0" quotePrefix="0" xfId="0">
      <alignment horizontal="left" vertical="center"/>
    </xf>
    <xf numFmtId="168" fontId="107" fillId="0" borderId="176" applyAlignment="1" pivotButton="0" quotePrefix="0" xfId="0">
      <alignment horizontal="left" vertical="center"/>
    </xf>
    <xf numFmtId="0" fontId="107" fillId="0" borderId="175" applyAlignment="1" pivotButton="0" quotePrefix="0" xfId="0">
      <alignment horizontal="center" vertical="center"/>
    </xf>
    <xf numFmtId="168" fontId="107" fillId="0" borderId="174" applyAlignment="1" pivotButton="0" quotePrefix="0" xfId="0">
      <alignment horizontal="left" vertical="center"/>
    </xf>
    <xf numFmtId="0" fontId="107" fillId="0" borderId="176" applyAlignment="1" pivotButton="0" quotePrefix="0" xfId="0">
      <alignment horizontal="center" vertical="center"/>
    </xf>
    <xf numFmtId="0" fontId="107" fillId="0" borderId="117" applyAlignment="1" pivotButton="0" quotePrefix="0" xfId="0">
      <alignment horizontal="center" vertical="center"/>
    </xf>
    <xf numFmtId="174" fontId="235" fillId="6" borderId="102" applyAlignment="1" pivotButton="0" quotePrefix="0" xfId="0">
      <alignment horizontal="center" vertical="center"/>
    </xf>
    <xf numFmtId="0" fontId="175" fillId="6" borderId="134" applyAlignment="1" pivotButton="0" quotePrefix="0" xfId="0">
      <alignment vertical="center" wrapText="1"/>
    </xf>
    <xf numFmtId="0" fontId="108" fillId="6" borderId="0" applyAlignment="1" pivotButton="0" quotePrefix="0" xfId="0">
      <alignment vertical="center"/>
    </xf>
    <xf numFmtId="168" fontId="235" fillId="0" borderId="185" applyAlignment="1" pivotButton="0" quotePrefix="0" xfId="0">
      <alignment horizontal="left" vertical="center"/>
    </xf>
    <xf numFmtId="0" fontId="108" fillId="0" borderId="183" applyAlignment="1" pivotButton="0" quotePrefix="0" xfId="0">
      <alignment horizontal="left" vertical="center"/>
    </xf>
    <xf numFmtId="0" fontId="107" fillId="0" borderId="184" applyAlignment="1" pivotButton="0" quotePrefix="0" xfId="0">
      <alignment horizontal="left" vertical="center"/>
    </xf>
    <xf numFmtId="0" fontId="341" fillId="0" borderId="102" applyAlignment="1" pivotButton="0" quotePrefix="0" xfId="142">
      <alignment wrapText="1"/>
    </xf>
    <xf numFmtId="0" fontId="108" fillId="6" borderId="164" applyAlignment="1" pivotButton="0" quotePrefix="0" xfId="0">
      <alignment horizontal="center" vertical="center"/>
    </xf>
    <xf numFmtId="0" fontId="133" fillId="6" borderId="102" applyAlignment="1" pivotButton="0" quotePrefix="0" xfId="0">
      <alignment vertical="center" wrapText="1"/>
    </xf>
    <xf numFmtId="0" fontId="236" fillId="6" borderId="102" applyAlignment="1" pivotButton="0" quotePrefix="0" xfId="0">
      <alignment horizontal="left" vertical="center" wrapText="1"/>
    </xf>
    <xf numFmtId="0" fontId="169" fillId="3" borderId="102" applyAlignment="1" pivotButton="0" quotePrefix="0" xfId="0">
      <alignment horizontal="center" vertical="center"/>
    </xf>
    <xf numFmtId="0" fontId="175" fillId="10" borderId="134" applyAlignment="1" pivotButton="0" quotePrefix="0" xfId="0">
      <alignment vertical="center" wrapText="1"/>
    </xf>
    <xf numFmtId="0" fontId="172" fillId="0" borderId="102" applyAlignment="1" pivotButton="0" quotePrefix="0" xfId="46">
      <alignment horizontal="left" vertical="top" wrapText="1"/>
    </xf>
    <xf numFmtId="0" fontId="172" fillId="0" borderId="101" applyAlignment="1" pivotButton="0" quotePrefix="0" xfId="143">
      <alignment vertical="top" wrapText="1"/>
    </xf>
    <xf numFmtId="1" fontId="346" fillId="0" borderId="102" applyAlignment="1" pivotButton="0" quotePrefix="0" xfId="142">
      <alignment horizontal="left" vertical="center"/>
    </xf>
    <xf numFmtId="0" fontId="334" fillId="0" borderId="101" applyAlignment="1" pivotButton="0" quotePrefix="0" xfId="0">
      <alignment vertical="top" wrapText="1"/>
    </xf>
    <xf numFmtId="0" fontId="133" fillId="0" borderId="102" applyAlignment="1" pivotButton="0" quotePrefix="0" xfId="0">
      <alignment vertical="center" wrapText="1"/>
    </xf>
    <xf numFmtId="0" fontId="109" fillId="10" borderId="102" applyAlignment="1" pivotButton="0" quotePrefix="0" xfId="0">
      <alignment vertical="center" wrapText="1"/>
    </xf>
    <xf numFmtId="168" fontId="169" fillId="0" borderId="102" applyAlignment="1" pivotButton="0" quotePrefix="0" xfId="0">
      <alignment horizontal="left" vertical="center"/>
    </xf>
    <xf numFmtId="0" fontId="175" fillId="3" borderId="134" applyAlignment="1" pivotButton="0" quotePrefix="0" xfId="0">
      <alignment vertical="center" wrapText="1"/>
    </xf>
    <xf numFmtId="168" fontId="235" fillId="0" borderId="102" applyAlignment="1" pivotButton="0" quotePrefix="0" xfId="0">
      <alignment horizontal="center" vertical="center"/>
    </xf>
    <xf numFmtId="165" fontId="346" fillId="0" borderId="102" applyAlignment="1" pivotButton="0" quotePrefix="0" xfId="142">
      <alignment horizontal="right" vertical="center"/>
    </xf>
    <xf numFmtId="168" fontId="235" fillId="0" borderId="164" applyAlignment="1" pivotButton="0" quotePrefix="0" xfId="0">
      <alignment horizontal="left" vertical="center"/>
    </xf>
    <xf numFmtId="165" fontId="346" fillId="0" borderId="164" applyAlignment="1" pivotButton="0" quotePrefix="0" xfId="142">
      <alignment horizontal="right" vertical="center"/>
    </xf>
    <xf numFmtId="0" fontId="109" fillId="0" borderId="164" applyAlignment="1" pivotButton="0" quotePrefix="0" xfId="0">
      <alignment vertical="center" wrapText="1"/>
    </xf>
    <xf numFmtId="0" fontId="236" fillId="0" borderId="164" applyAlignment="1" pivotButton="0" quotePrefix="0" xfId="0">
      <alignment vertical="center" wrapText="1"/>
    </xf>
    <xf numFmtId="173" fontId="107" fillId="0" borderId="164" applyAlignment="1" pivotButton="0" quotePrefix="0" xfId="1">
      <alignment horizontal="center" vertical="center"/>
    </xf>
    <xf numFmtId="164" fontId="107" fillId="0" borderId="164" applyAlignment="1" pivotButton="0" quotePrefix="0" xfId="1">
      <alignment horizontal="center" vertical="center"/>
    </xf>
    <xf numFmtId="164" fontId="107" fillId="2" borderId="164" applyAlignment="1" pivotButton="0" quotePrefix="0" xfId="1">
      <alignment horizontal="center" vertical="center"/>
    </xf>
    <xf numFmtId="0" fontId="131" fillId="0" borderId="102" applyAlignment="1" pivotButton="0" quotePrefix="0" xfId="0">
      <alignment vertical="center"/>
    </xf>
    <xf numFmtId="0" fontId="172" fillId="0" borderId="102" applyAlignment="1" pivotButton="0" quotePrefix="0" xfId="143">
      <alignment vertical="top" wrapText="1"/>
    </xf>
    <xf numFmtId="1" fontId="346" fillId="0" borderId="102" applyAlignment="1" pivotButton="0" quotePrefix="0" xfId="142">
      <alignment horizontal="right" vertical="center"/>
    </xf>
    <xf numFmtId="0" fontId="108" fillId="35" borderId="102" applyAlignment="1" pivotButton="0" quotePrefix="0" xfId="0">
      <alignment vertical="center"/>
    </xf>
    <xf numFmtId="173" fontId="108" fillId="0" borderId="102" applyAlignment="1" pivotButton="0" quotePrefix="0" xfId="1">
      <alignment horizontal="center" vertical="center"/>
    </xf>
    <xf numFmtId="165" fontId="235" fillId="6" borderId="102" applyAlignment="1" pivotButton="0" quotePrefix="0" xfId="0">
      <alignment horizontal="center" vertical="center"/>
    </xf>
    <xf numFmtId="165" fontId="108" fillId="6" borderId="102" applyAlignment="1" pivotButton="0" quotePrefix="0" xfId="0">
      <alignment horizontal="center" vertical="center"/>
    </xf>
    <xf numFmtId="0" fontId="107" fillId="3" borderId="102" applyAlignment="1" pivotButton="0" quotePrefix="0" xfId="0">
      <alignment horizontal="center" vertical="center" wrapText="1"/>
    </xf>
    <xf numFmtId="0" fontId="172" fillId="0" borderId="102" applyAlignment="1" pivotButton="0" quotePrefix="0" xfId="0">
      <alignment horizontal="left" vertical="center" wrapText="1"/>
    </xf>
    <xf numFmtId="0" fontId="169" fillId="0" borderId="102" applyAlignment="1" pivotButton="0" quotePrefix="0" xfId="0">
      <alignment horizontal="left" vertical="center"/>
    </xf>
    <xf numFmtId="0" fontId="169" fillId="0" borderId="102" applyAlignment="1" pivotButton="0" quotePrefix="0" xfId="0">
      <alignment vertical="center"/>
    </xf>
    <xf numFmtId="0" fontId="109" fillId="4" borderId="102" applyAlignment="1" pivotButton="0" quotePrefix="0" xfId="0">
      <alignment vertical="center" wrapText="1"/>
    </xf>
    <xf numFmtId="174" fontId="108" fillId="0" borderId="102" applyAlignment="1" pivotButton="0" quotePrefix="0" xfId="2">
      <alignment horizontal="center" vertical="center"/>
    </xf>
    <xf numFmtId="0" fontId="109" fillId="6" borderId="102" applyAlignment="1" pivotButton="0" quotePrefix="0" xfId="0">
      <alignment vertical="center" wrapText="1"/>
    </xf>
    <xf numFmtId="0" fontId="107" fillId="38" borderId="102" applyAlignment="1" pivotButton="0" quotePrefix="0" xfId="0">
      <alignment horizontal="center" vertical="center"/>
    </xf>
    <xf numFmtId="0" fontId="288" fillId="6" borderId="102" applyAlignment="1" pivotButton="0" quotePrefix="0" xfId="0">
      <alignment vertical="center" wrapText="1"/>
    </xf>
    <xf numFmtId="0" fontId="131" fillId="6" borderId="102" applyAlignment="1" pivotButton="0" quotePrefix="0" xfId="0">
      <alignment vertical="center" wrapText="1"/>
    </xf>
    <xf numFmtId="179" fontId="235" fillId="10" borderId="102" applyAlignment="1" pivotButton="0" quotePrefix="0" xfId="0">
      <alignment horizontal="center" vertical="center"/>
    </xf>
    <xf numFmtId="0" fontId="108" fillId="40" borderId="102" applyAlignment="1" pivotButton="0" quotePrefix="0" xfId="0">
      <alignment vertical="center"/>
    </xf>
    <xf numFmtId="0" fontId="234" fillId="0" borderId="102" pivotButton="0" quotePrefix="0" xfId="0"/>
    <xf numFmtId="0" fontId="172" fillId="0" borderId="102" applyAlignment="1" pivotButton="0" quotePrefix="0" xfId="142">
      <alignment wrapText="1"/>
    </xf>
    <xf numFmtId="174" fontId="169" fillId="0" borderId="102" applyAlignment="1" pivotButton="0" quotePrefix="0" xfId="2">
      <alignment horizontal="center" vertical="center"/>
    </xf>
    <xf numFmtId="0" fontId="169" fillId="6" borderId="102" applyAlignment="1" pivotButton="0" quotePrefix="0" xfId="0">
      <alignment horizontal="center" vertical="center"/>
    </xf>
    <xf numFmtId="165" fontId="235" fillId="6" borderId="102" applyAlignment="1" pivotButton="0" quotePrefix="0" xfId="2">
      <alignment horizontal="center" vertical="center"/>
    </xf>
    <xf numFmtId="0" fontId="175" fillId="6" borderId="134" applyAlignment="1" pivotButton="0" quotePrefix="0" xfId="0">
      <alignment horizontal="center" vertical="center" wrapText="1"/>
    </xf>
    <xf numFmtId="0" fontId="235" fillId="6" borderId="102" applyAlignment="1" pivotButton="0" quotePrefix="0" xfId="2">
      <alignment horizontal="center" vertical="center"/>
    </xf>
    <xf numFmtId="165" fontId="169" fillId="0" borderId="102" applyAlignment="1" pivotButton="0" quotePrefix="0" xfId="2">
      <alignment horizontal="center" vertical="center"/>
    </xf>
    <xf numFmtId="174" fontId="235" fillId="6" borderId="102" applyAlignment="1" pivotButton="0" quotePrefix="0" xfId="2">
      <alignment horizontal="center" vertical="center"/>
    </xf>
    <xf numFmtId="0" fontId="348" fillId="0" borderId="102" applyAlignment="1" pivotButton="0" quotePrefix="0" xfId="0">
      <alignment horizontal="left" vertical="center"/>
    </xf>
    <xf numFmtId="165" fontId="235" fillId="34" borderId="102" applyAlignment="1" pivotButton="0" quotePrefix="0" xfId="0">
      <alignment horizontal="center" vertical="center"/>
    </xf>
    <xf numFmtId="0" fontId="172" fillId="0" borderId="101" applyAlignment="1" pivotButton="0" quotePrefix="0" xfId="0">
      <alignment horizontal="center" vertical="top" wrapText="1"/>
    </xf>
    <xf numFmtId="172" fontId="108" fillId="0" borderId="102" applyAlignment="1" pivotButton="0" quotePrefix="0" xfId="0">
      <alignment horizontal="left" vertical="center"/>
    </xf>
    <xf numFmtId="0" fontId="109" fillId="0" borderId="102" applyAlignment="1" pivotButton="0" quotePrefix="0" xfId="0">
      <alignment wrapText="1" shrinkToFit="1"/>
    </xf>
    <xf numFmtId="0" fontId="237" fillId="0" borderId="102" applyAlignment="1" pivotButton="0" quotePrefix="0" xfId="0">
      <alignment wrapText="1" shrinkToFit="1"/>
    </xf>
    <xf numFmtId="0" fontId="236" fillId="0" borderId="102" applyAlignment="1" pivotButton="0" quotePrefix="0" xfId="0">
      <alignment vertical="top" wrapText="1" shrinkToFit="1"/>
    </xf>
    <xf numFmtId="0" fontId="237" fillId="0" borderId="102" applyAlignment="1" pivotButton="0" quotePrefix="0" xfId="0">
      <alignment vertical="top" wrapText="1" shrinkToFit="1"/>
    </xf>
    <xf numFmtId="0" fontId="236" fillId="0" borderId="102" applyAlignment="1" pivotButton="0" quotePrefix="0" xfId="0">
      <alignment wrapText="1" shrinkToFit="1"/>
    </xf>
    <xf numFmtId="0" fontId="108" fillId="2" borderId="102" applyAlignment="1" pivotButton="0" quotePrefix="0" xfId="0">
      <alignment horizontal="center" vertical="center"/>
    </xf>
    <xf numFmtId="164" fontId="108" fillId="38" borderId="102" applyAlignment="1" pivotButton="0" quotePrefix="0" xfId="1">
      <alignment horizontal="center" vertical="center"/>
    </xf>
    <xf numFmtId="9" fontId="108" fillId="38" borderId="102" applyAlignment="1" pivotButton="0" quotePrefix="0" xfId="2">
      <alignment horizontal="center" vertical="center"/>
    </xf>
    <xf numFmtId="0" fontId="341" fillId="0" borderId="102" pivotButton="0" quotePrefix="0" xfId="142"/>
    <xf numFmtId="0" fontId="175" fillId="39" borderId="134" applyAlignment="1" pivotButton="0" quotePrefix="0" xfId="0">
      <alignment vertical="center" wrapText="1"/>
    </xf>
    <xf numFmtId="165" fontId="346" fillId="0" borderId="157" applyAlignment="1" pivotButton="0" quotePrefix="0" xfId="142">
      <alignment horizontal="right" vertical="center"/>
    </xf>
    <xf numFmtId="0" fontId="226" fillId="0" borderId="157" applyAlignment="1" pivotButton="0" quotePrefix="0" xfId="0">
      <alignment vertical="center" wrapText="1"/>
    </xf>
    <xf numFmtId="0" fontId="109" fillId="0" borderId="157" applyAlignment="1" pivotButton="0" quotePrefix="0" xfId="0">
      <alignment vertical="center" wrapText="1"/>
    </xf>
    <xf numFmtId="0" fontId="236" fillId="0" borderId="157" applyAlignment="1" pivotButton="0" quotePrefix="0" xfId="0">
      <alignment vertical="center" wrapText="1"/>
    </xf>
    <xf numFmtId="173" fontId="107" fillId="0" borderId="157" applyAlignment="1" pivotButton="0" quotePrefix="0" xfId="1">
      <alignment horizontal="center" vertical="center"/>
    </xf>
    <xf numFmtId="164" fontId="107" fillId="2" borderId="157" applyAlignment="1" pivotButton="0" quotePrefix="0" xfId="1">
      <alignment horizontal="center" vertical="center"/>
    </xf>
    <xf numFmtId="0" fontId="226" fillId="0" borderId="154" applyAlignment="1" pivotButton="0" quotePrefix="0" xfId="0">
      <alignment vertical="center" wrapText="1"/>
    </xf>
    <xf numFmtId="165" fontId="169" fillId="10" borderId="102" applyAlignment="1" pivotButton="0" quotePrefix="0" xfId="0">
      <alignment horizontal="center" vertical="center"/>
    </xf>
    <xf numFmtId="0" fontId="172" fillId="0" borderId="101" applyAlignment="1" pivotButton="0" quotePrefix="0" xfId="46">
      <alignment horizontal="left" vertical="top" wrapText="1"/>
    </xf>
    <xf numFmtId="164" fontId="240" fillId="0" borderId="102" applyAlignment="1" pivotButton="0" quotePrefix="0" xfId="1">
      <alignment horizontal="center" vertical="center"/>
    </xf>
    <xf numFmtId="1" fontId="240" fillId="2" borderId="102" applyAlignment="1" pivotButton="0" quotePrefix="0" xfId="0">
      <alignment horizontal="center" vertical="center"/>
    </xf>
    <xf numFmtId="49" fontId="108" fillId="6" borderId="102" applyAlignment="1" pivotButton="0" quotePrefix="0" xfId="0">
      <alignment horizontal="left" vertical="center"/>
    </xf>
    <xf numFmtId="0" fontId="175" fillId="6" borderId="102" applyAlignment="1" pivotButton="0" quotePrefix="0" xfId="0">
      <alignment vertical="center" wrapText="1"/>
    </xf>
    <xf numFmtId="164" fontId="240" fillId="6" borderId="102" applyAlignment="1" pivotButton="0" quotePrefix="0" xfId="1">
      <alignment horizontal="center" vertical="center"/>
    </xf>
    <xf numFmtId="1" fontId="240" fillId="6" borderId="102" applyAlignment="1" pivotButton="0" quotePrefix="0" xfId="0">
      <alignment horizontal="center" vertical="center"/>
    </xf>
    <xf numFmtId="1" fontId="107" fillId="6" borderId="102" applyAlignment="1" pivotButton="0" quotePrefix="0" xfId="0">
      <alignment horizontal="center" vertical="center"/>
    </xf>
    <xf numFmtId="164" fontId="107" fillId="6" borderId="102" applyAlignment="1" pivotButton="0" quotePrefix="0" xfId="1">
      <alignment horizontal="center" vertical="center"/>
    </xf>
    <xf numFmtId="49" fontId="108" fillId="0" borderId="102" applyAlignment="1" pivotButton="0" quotePrefix="0" xfId="0">
      <alignment horizontal="left" vertical="center" wrapText="1"/>
    </xf>
    <xf numFmtId="179" fontId="107" fillId="10" borderId="102" applyAlignment="1" pivotButton="0" quotePrefix="0" xfId="0">
      <alignment horizontal="center" vertical="center"/>
    </xf>
    <xf numFmtId="0" fontId="131" fillId="6" borderId="102" applyAlignment="1" pivotButton="0" quotePrefix="0" xfId="0">
      <alignment vertical="center" wrapText="1" shrinkToFit="1"/>
    </xf>
    <xf numFmtId="0" fontId="175" fillId="6" borderId="102" applyAlignment="1" pivotButton="0" quotePrefix="0" xfId="0">
      <alignment vertical="center" wrapText="1" shrinkToFit="1"/>
    </xf>
    <xf numFmtId="0" fontId="131" fillId="0" borderId="102" applyAlignment="1" pivotButton="0" quotePrefix="0" xfId="0">
      <alignment vertical="center" wrapText="1" shrinkToFit="1"/>
    </xf>
    <xf numFmtId="0" fontId="175" fillId="0" borderId="102" applyAlignment="1" pivotButton="0" quotePrefix="0" xfId="0">
      <alignment vertical="center" wrapText="1" shrinkToFit="1"/>
    </xf>
    <xf numFmtId="0" fontId="108" fillId="0" borderId="102" applyAlignment="1" pivotButton="0" quotePrefix="0" xfId="0">
      <alignment vertical="center" wrapText="1"/>
    </xf>
    <xf numFmtId="164" fontId="175" fillId="0" borderId="102" applyAlignment="1" pivotButton="0" quotePrefix="0" xfId="0">
      <alignment vertical="center" wrapText="1"/>
    </xf>
    <xf numFmtId="168" fontId="349" fillId="0" borderId="102" applyAlignment="1" pivotButton="0" quotePrefix="0" xfId="0">
      <alignment horizontal="left" vertical="center" wrapText="1"/>
    </xf>
    <xf numFmtId="1" fontId="238" fillId="0" borderId="102" applyAlignment="1" pivotButton="0" quotePrefix="0" xfId="0">
      <alignment horizontal="left" vertical="center" wrapText="1"/>
    </xf>
    <xf numFmtId="0" fontId="172" fillId="0" borderId="134" applyAlignment="1" pivotButton="0" quotePrefix="0" xfId="0">
      <alignment vertical="top" wrapText="1"/>
    </xf>
    <xf numFmtId="165" fontId="108" fillId="0" borderId="102" applyAlignment="1" pivotButton="0" quotePrefix="0" xfId="2">
      <alignment horizontal="center" vertical="center"/>
    </xf>
    <xf numFmtId="0" fontId="108" fillId="4" borderId="102" applyAlignment="1" pivotButton="0" quotePrefix="0" xfId="0">
      <alignment horizontal="left" vertical="center"/>
    </xf>
    <xf numFmtId="0" fontId="131" fillId="4" borderId="102" applyAlignment="1" pivotButton="0" quotePrefix="0" xfId="0">
      <alignment vertical="center" wrapText="1"/>
    </xf>
    <xf numFmtId="0" fontId="108" fillId="2" borderId="102" applyAlignment="1" pivotButton="0" quotePrefix="0" xfId="0">
      <alignment horizontal="left" vertical="center"/>
    </xf>
    <xf numFmtId="1" fontId="169" fillId="2" borderId="102" applyAlignment="1" pivotButton="0" quotePrefix="0" xfId="0">
      <alignment horizontal="center" vertical="center"/>
    </xf>
    <xf numFmtId="0" fontId="172" fillId="0" borderId="102" applyAlignment="1" pivotButton="0" quotePrefix="0" xfId="46">
      <alignment vertical="top" wrapText="1"/>
    </xf>
    <xf numFmtId="0" fontId="175" fillId="4" borderId="134" applyAlignment="1" pivotButton="0" quotePrefix="0" xfId="0">
      <alignment vertical="center" wrapText="1"/>
    </xf>
    <xf numFmtId="170" fontId="107" fillId="2" borderId="102" applyAlignment="1" pivotButton="0" quotePrefix="0" xfId="2">
      <alignment horizontal="center" vertical="center"/>
    </xf>
    <xf numFmtId="1" fontId="238" fillId="0" borderId="157" applyAlignment="1" pivotButton="0" quotePrefix="0" xfId="0">
      <alignment horizontal="left" vertical="center"/>
    </xf>
    <xf numFmtId="0" fontId="107" fillId="0" borderId="157" applyAlignment="1" pivotButton="0" quotePrefix="0" xfId="0">
      <alignment horizontal="left" vertical="center"/>
    </xf>
    <xf numFmtId="1" fontId="107" fillId="2" borderId="157" applyAlignment="1" pivotButton="0" quotePrefix="0" xfId="0">
      <alignment horizontal="center" vertical="center"/>
    </xf>
    <xf numFmtId="1" fontId="108" fillId="0" borderId="157" applyAlignment="1" pivotButton="0" quotePrefix="0" xfId="2">
      <alignment horizontal="center" vertical="center"/>
    </xf>
    <xf numFmtId="164" fontId="107" fillId="10" borderId="102" applyAlignment="1" pivotButton="0" quotePrefix="0" xfId="1">
      <alignment horizontal="center" vertical="center"/>
    </xf>
    <xf numFmtId="0" fontId="350" fillId="0" borderId="102" applyAlignment="1" pivotButton="0" quotePrefix="0" xfId="0">
      <alignment vertical="center"/>
    </xf>
    <xf numFmtId="2" fontId="108" fillId="0" borderId="102" applyAlignment="1" pivotButton="0" quotePrefix="0" xfId="2">
      <alignment horizontal="center" vertical="center"/>
    </xf>
    <xf numFmtId="2" fontId="169" fillId="0" borderId="102" applyAlignment="1" pivotButton="0" quotePrefix="0" xfId="2">
      <alignment horizontal="center" vertical="center"/>
    </xf>
    <xf numFmtId="168" fontId="107" fillId="0" borderId="102" applyAlignment="1" pivotButton="0" quotePrefix="0" xfId="307">
      <alignment horizontal="left" vertical="center"/>
    </xf>
    <xf numFmtId="171" fontId="108" fillId="0" borderId="102" applyAlignment="1" pivotButton="0" quotePrefix="0" xfId="2">
      <alignment horizontal="center" vertical="center"/>
    </xf>
    <xf numFmtId="0" fontId="172" fillId="0" borderId="102" applyAlignment="1" pivotButton="0" quotePrefix="0" xfId="0">
      <alignment vertical="center"/>
    </xf>
    <xf numFmtId="168" fontId="108" fillId="6" borderId="102" applyAlignment="1" pivotButton="0" quotePrefix="0" xfId="0">
      <alignment horizontal="left" vertical="center"/>
    </xf>
    <xf numFmtId="0" fontId="107" fillId="6" borderId="102" applyAlignment="1" pivotButton="0" quotePrefix="0" xfId="0">
      <alignment horizontal="left" vertical="center"/>
    </xf>
    <xf numFmtId="0" fontId="107" fillId="6" borderId="102" applyAlignment="1" pivotButton="0" quotePrefix="0" xfId="0">
      <alignment vertical="center"/>
    </xf>
    <xf numFmtId="1" fontId="108" fillId="6" borderId="102" applyAlignment="1" pivotButton="0" quotePrefix="0" xfId="2">
      <alignment horizontal="center" vertical="center"/>
    </xf>
    <xf numFmtId="0" fontId="172" fillId="6" borderId="101" applyAlignment="1" pivotButton="0" quotePrefix="0" xfId="0">
      <alignment vertical="top" wrapText="1"/>
    </xf>
    <xf numFmtId="0" fontId="131" fillId="0" borderId="102" applyAlignment="1" pivotButton="0" quotePrefix="0" xfId="2">
      <alignment horizontal="center" vertical="center" wrapText="1"/>
    </xf>
    <xf numFmtId="0" fontId="107" fillId="3" borderId="157" applyAlignment="1" pivotButton="0" quotePrefix="0" xfId="0">
      <alignment horizontal="center" vertical="center"/>
    </xf>
    <xf numFmtId="164" fontId="108" fillId="10" borderId="157" applyAlignment="1" pivotButton="0" quotePrefix="0" xfId="1">
      <alignment horizontal="center" vertical="center"/>
    </xf>
    <xf numFmtId="164" fontId="108" fillId="0" borderId="157" applyAlignment="1" pivotButton="0" quotePrefix="0" xfId="1">
      <alignment horizontal="center" vertical="center"/>
    </xf>
    <xf numFmtId="0" fontId="235" fillId="2" borderId="157" applyAlignment="1" pivotButton="0" quotePrefix="0" xfId="0">
      <alignment horizontal="center" vertical="center"/>
    </xf>
    <xf numFmtId="9" fontId="108" fillId="2" borderId="157" applyAlignment="1" pivotButton="0" quotePrefix="0" xfId="2">
      <alignment horizontal="center" vertical="center"/>
    </xf>
    <xf numFmtId="0" fontId="131" fillId="0" borderId="157" applyAlignment="1" pivotButton="0" quotePrefix="0" xfId="2">
      <alignment horizontal="center" vertical="center" wrapText="1"/>
    </xf>
    <xf numFmtId="49" fontId="108" fillId="0" borderId="157" applyAlignment="1" pivotButton="0" quotePrefix="0" xfId="0">
      <alignment horizontal="left" vertical="center"/>
    </xf>
    <xf numFmtId="171" fontId="108" fillId="0" borderId="157" applyAlignment="1" pivotButton="0" quotePrefix="0" xfId="2">
      <alignment horizontal="center" vertical="center"/>
    </xf>
    <xf numFmtId="0" fontId="175" fillId="0" borderId="103" applyAlignment="1" pivotButton="0" quotePrefix="0" xfId="0">
      <alignment horizontal="center" vertical="center" wrapText="1"/>
    </xf>
    <xf numFmtId="0" fontId="169" fillId="0" borderId="102" applyAlignment="1" pivotButton="0" quotePrefix="0" xfId="0">
      <alignment horizontal="center" vertical="center"/>
    </xf>
    <xf numFmtId="0" fontId="334" fillId="0" borderId="101" applyAlignment="1" pivotButton="0" quotePrefix="0" xfId="0">
      <alignment vertical="center"/>
    </xf>
    <xf numFmtId="0" fontId="108" fillId="0" borderId="106" applyAlignment="1" pivotButton="0" quotePrefix="0" xfId="0">
      <alignment horizontal="center" vertical="center"/>
    </xf>
    <xf numFmtId="49" fontId="108" fillId="0" borderId="106" applyAlignment="1" pivotButton="0" quotePrefix="0" xfId="0">
      <alignment horizontal="left" vertical="center"/>
    </xf>
    <xf numFmtId="0" fontId="108" fillId="0" borderId="106" applyAlignment="1" pivotButton="0" quotePrefix="0" xfId="0">
      <alignment horizontal="left" vertical="center"/>
    </xf>
    <xf numFmtId="0" fontId="108" fillId="0" borderId="106" applyAlignment="1" pivotButton="0" quotePrefix="0" xfId="0">
      <alignment vertical="center"/>
    </xf>
    <xf numFmtId="0" fontId="131" fillId="0" borderId="106" applyAlignment="1" pivotButton="0" quotePrefix="0" xfId="0">
      <alignment vertical="center" wrapText="1"/>
    </xf>
    <xf numFmtId="0" fontId="175" fillId="0" borderId="106" applyAlignment="1" pivotButton="0" quotePrefix="0" xfId="0">
      <alignment vertical="center" wrapText="1"/>
    </xf>
    <xf numFmtId="0" fontId="107" fillId="3" borderId="106" applyAlignment="1" pivotButton="0" quotePrefix="0" xfId="0">
      <alignment horizontal="center" vertical="center"/>
    </xf>
    <xf numFmtId="164" fontId="108" fillId="0" borderId="106" applyAlignment="1" pivotButton="0" quotePrefix="0" xfId="1">
      <alignment horizontal="center" vertical="center"/>
    </xf>
    <xf numFmtId="1" fontId="107" fillId="2" borderId="106" applyAlignment="1" pivotButton="0" quotePrefix="0" xfId="0">
      <alignment horizontal="center" vertical="center"/>
    </xf>
    <xf numFmtId="164" fontId="108" fillId="2" borderId="106" applyAlignment="1" pivotButton="0" quotePrefix="0" xfId="1">
      <alignment horizontal="center" vertical="center"/>
    </xf>
    <xf numFmtId="9" fontId="108" fillId="2" borderId="106" applyAlignment="1" pivotButton="0" quotePrefix="0" xfId="2">
      <alignment horizontal="center" vertical="center"/>
    </xf>
    <xf numFmtId="0" fontId="108" fillId="0" borderId="106" applyAlignment="1" pivotButton="0" quotePrefix="0" xfId="2">
      <alignment horizontal="center" vertical="center"/>
    </xf>
    <xf numFmtId="174" fontId="108" fillId="0" borderId="106" applyAlignment="1" pivotButton="0" quotePrefix="0" xfId="0">
      <alignment horizontal="center" vertical="center"/>
    </xf>
    <xf numFmtId="0" fontId="175" fillId="0" borderId="155" applyAlignment="1" pivotButton="0" quotePrefix="0" xfId="0">
      <alignment vertical="center" wrapText="1"/>
    </xf>
    <xf numFmtId="0" fontId="334" fillId="0" borderId="156" applyAlignment="1" pivotButton="0" quotePrefix="0" xfId="0">
      <alignment vertical="center" wrapText="1"/>
    </xf>
    <xf numFmtId="0" fontId="108" fillId="0" borderId="104" applyAlignment="1" pivotButton="0" quotePrefix="0" xfId="0">
      <alignment horizontal="left" vertical="center"/>
    </xf>
    <xf numFmtId="168" fontId="235" fillId="0" borderId="104" applyAlignment="1" pivotButton="0" quotePrefix="0" xfId="0">
      <alignment horizontal="left" vertical="center"/>
    </xf>
    <xf numFmtId="0" fontId="108" fillId="0" borderId="104" applyAlignment="1" pivotButton="0" quotePrefix="0" xfId="0">
      <alignment vertical="center"/>
    </xf>
    <xf numFmtId="0" fontId="109" fillId="10" borderId="104" applyAlignment="1" pivotButton="0" quotePrefix="0" xfId="0">
      <alignment vertical="center" wrapText="1"/>
    </xf>
    <xf numFmtId="0" fontId="288" fillId="0" borderId="104" applyAlignment="1" pivotButton="0" quotePrefix="0" xfId="0">
      <alignment vertical="center" wrapText="1"/>
    </xf>
    <xf numFmtId="0" fontId="236" fillId="0" borderId="104" applyAlignment="1" pivotButton="0" quotePrefix="0" xfId="0">
      <alignment horizontal="left" vertical="center" wrapText="1"/>
    </xf>
    <xf numFmtId="0" fontId="107" fillId="3" borderId="104" applyAlignment="1" pivotButton="0" quotePrefix="0" xfId="0">
      <alignment horizontal="center" vertical="center"/>
    </xf>
    <xf numFmtId="173" fontId="107" fillId="0" borderId="104" applyAlignment="1" pivotButton="0" quotePrefix="0" xfId="1">
      <alignment horizontal="center" vertical="center"/>
    </xf>
    <xf numFmtId="164" fontId="108" fillId="0" borderId="104" applyAlignment="1" pivotButton="0" quotePrefix="0" xfId="1">
      <alignment horizontal="center" vertical="center"/>
    </xf>
    <xf numFmtId="0" fontId="235" fillId="2" borderId="104" applyAlignment="1" pivotButton="0" quotePrefix="0" xfId="0">
      <alignment horizontal="center" vertical="center"/>
    </xf>
    <xf numFmtId="164" fontId="108" fillId="2" borderId="104" applyAlignment="1" pivotButton="0" quotePrefix="0" xfId="1">
      <alignment horizontal="center" vertical="center"/>
    </xf>
    <xf numFmtId="9" fontId="108" fillId="2" borderId="104" applyAlignment="1" pivotButton="0" quotePrefix="0" xfId="2">
      <alignment horizontal="center" vertical="center"/>
    </xf>
    <xf numFmtId="0" fontId="108" fillId="0" borderId="104" applyAlignment="1" pivotButton="0" quotePrefix="0" xfId="2">
      <alignment horizontal="center" vertical="center"/>
    </xf>
    <xf numFmtId="165" fontId="108" fillId="0" borderId="104" applyAlignment="1" pivotButton="0" quotePrefix="0" xfId="0">
      <alignment horizontal="center" vertical="center"/>
    </xf>
    <xf numFmtId="0" fontId="175" fillId="0" borderId="103" applyAlignment="1" pivotButton="0" quotePrefix="0" xfId="0">
      <alignment vertical="center" wrapText="1"/>
    </xf>
    <xf numFmtId="174" fontId="169" fillId="10" borderId="102" applyAlignment="1" pivotButton="0" quotePrefix="0" xfId="0">
      <alignment horizontal="center" vertical="center"/>
    </xf>
    <xf numFmtId="0" fontId="236" fillId="10" borderId="102" applyAlignment="1" pivotButton="0" quotePrefix="0" xfId="0">
      <alignment vertical="center" wrapText="1"/>
    </xf>
    <xf numFmtId="0" fontId="172" fillId="0" borderId="101" applyAlignment="1" pivotButton="0" quotePrefix="0" xfId="46">
      <alignment vertical="top" wrapText="1"/>
    </xf>
    <xf numFmtId="49" fontId="235" fillId="0" borderId="102" applyAlignment="1" pivotButton="0" quotePrefix="0" xfId="0">
      <alignment horizontal="left" vertical="center"/>
    </xf>
    <xf numFmtId="49" fontId="346" fillId="0" borderId="102" applyAlignment="1" pivotButton="0" quotePrefix="0" xfId="142">
      <alignment horizontal="left" vertical="center"/>
    </xf>
    <xf numFmtId="164" fontId="108" fillId="0" borderId="164" applyAlignment="1" pivotButton="0" quotePrefix="0" xfId="1">
      <alignment horizontal="center" vertical="center"/>
    </xf>
    <xf numFmtId="164" fontId="108" fillId="2" borderId="164" applyAlignment="1" pivotButton="0" quotePrefix="0" xfId="1">
      <alignment horizontal="center" vertical="center"/>
    </xf>
    <xf numFmtId="0" fontId="234" fillId="0" borderId="102" applyAlignment="1" pivotButton="0" quotePrefix="0" xfId="0">
      <alignment horizontal="left" vertical="center"/>
    </xf>
    <xf numFmtId="0" fontId="226" fillId="0" borderId="101" applyAlignment="1" pivotButton="0" quotePrefix="0" xfId="0">
      <alignment vertical="center" wrapText="1"/>
    </xf>
    <xf numFmtId="165" fontId="351" fillId="0" borderId="102" applyAlignment="1" pivotButton="0" quotePrefix="0" xfId="142">
      <alignment horizontal="left" vertical="center"/>
    </xf>
    <xf numFmtId="0" fontId="131" fillId="0" borderId="102" applyAlignment="1" pivotButton="0" quotePrefix="0" xfId="142">
      <alignment wrapText="1"/>
    </xf>
    <xf numFmtId="168" fontId="235" fillId="40" borderId="102" applyAlignment="1" pivotButton="0" quotePrefix="0" xfId="0">
      <alignment horizontal="left" vertical="center"/>
    </xf>
    <xf numFmtId="168" fontId="235" fillId="0" borderId="102" applyAlignment="1" pivotButton="0" quotePrefix="1" xfId="0">
      <alignment horizontal="left" vertical="center"/>
    </xf>
    <xf numFmtId="174" fontId="108" fillId="10" borderId="157" applyAlignment="1" pivotButton="0" quotePrefix="0" xfId="0">
      <alignment horizontal="center" vertical="center"/>
    </xf>
    <xf numFmtId="0" fontId="108" fillId="35" borderId="157" applyAlignment="1" pivotButton="0" quotePrefix="0" xfId="0">
      <alignment vertical="center"/>
    </xf>
    <xf numFmtId="0" fontId="341" fillId="0" borderId="157" applyAlignment="1" pivotButton="0" quotePrefix="0" xfId="142">
      <alignment wrapText="1"/>
    </xf>
    <xf numFmtId="0" fontId="236" fillId="0" borderId="157" applyAlignment="1" pivotButton="0" quotePrefix="0" xfId="0">
      <alignment horizontal="left" vertical="center" wrapText="1"/>
    </xf>
    <xf numFmtId="0" fontId="169" fillId="0" borderId="164" applyAlignment="1" pivotButton="0" quotePrefix="0" xfId="0">
      <alignment horizontal="left" vertical="center"/>
    </xf>
    <xf numFmtId="0" fontId="175" fillId="0" borderId="102" applyAlignment="1" pivotButton="0" quotePrefix="0" xfId="0">
      <alignment horizontal="center" vertical="center" wrapText="1"/>
    </xf>
    <xf numFmtId="0" fontId="131" fillId="0" borderId="102" applyAlignment="1" pivotButton="0" quotePrefix="0" xfId="0">
      <alignment horizontal="center" vertical="center" wrapText="1"/>
    </xf>
    <xf numFmtId="0" fontId="108" fillId="3" borderId="102" applyAlignment="1" pivotButton="0" quotePrefix="0" xfId="0">
      <alignment horizontal="center" vertical="center"/>
    </xf>
    <xf numFmtId="0" fontId="334" fillId="0" borderId="101" applyAlignment="1" pivotButton="0" quotePrefix="0" xfId="0">
      <alignment horizontal="center" vertical="top" wrapText="1"/>
    </xf>
    <xf numFmtId="0" fontId="108" fillId="4" borderId="164" applyAlignment="1" pivotButton="0" quotePrefix="0" xfId="0">
      <alignment horizontal="left" vertical="center"/>
    </xf>
    <xf numFmtId="49" fontId="108" fillId="4" borderId="102" applyAlignment="1" pivotButton="0" quotePrefix="0" xfId="0">
      <alignment horizontal="left" vertical="center"/>
    </xf>
    <xf numFmtId="0" fontId="175" fillId="4" borderId="102" applyAlignment="1" pivotButton="0" quotePrefix="0" xfId="0">
      <alignment vertical="center" wrapText="1"/>
    </xf>
    <xf numFmtId="0" fontId="108" fillId="4" borderId="102" applyAlignment="1" pivotButton="0" quotePrefix="0" xfId="0">
      <alignment horizontal="center" vertical="center"/>
    </xf>
    <xf numFmtId="164" fontId="107" fillId="4" borderId="102" applyAlignment="1" pivotButton="0" quotePrefix="0" xfId="1">
      <alignment horizontal="center" vertical="center"/>
    </xf>
    <xf numFmtId="9" fontId="108" fillId="4" borderId="102" applyAlignment="1" pivotButton="0" quotePrefix="0" xfId="2">
      <alignment horizontal="center" vertical="center"/>
    </xf>
    <xf numFmtId="0" fontId="108" fillId="4" borderId="102" applyAlignment="1" pivotButton="0" quotePrefix="0" xfId="2">
      <alignment horizontal="center" vertical="center"/>
    </xf>
    <xf numFmtId="0" fontId="108" fillId="4" borderId="0" applyAlignment="1" pivotButton="0" quotePrefix="0" xfId="0">
      <alignment vertical="center"/>
    </xf>
    <xf numFmtId="0" fontId="172" fillId="0" borderId="102" applyAlignment="1" pivotButton="0" quotePrefix="0" xfId="46">
      <alignment vertical="top" wrapText="1"/>
    </xf>
    <xf numFmtId="0" fontId="108" fillId="40" borderId="102" applyAlignment="1" pivotButton="0" quotePrefix="0" xfId="0">
      <alignment horizontal="left" vertical="center"/>
    </xf>
    <xf numFmtId="0" fontId="352" fillId="0" borderId="102" applyAlignment="1" pivotButton="0" quotePrefix="0" xfId="142">
      <alignment wrapText="1"/>
    </xf>
    <xf numFmtId="0" fontId="356" fillId="0" borderId="0" applyAlignment="1" pivotButton="0" quotePrefix="0" xfId="0">
      <alignment vertical="top" wrapText="1"/>
    </xf>
    <xf numFmtId="0" fontId="266" fillId="0" borderId="0" applyAlignment="1" pivotButton="0" quotePrefix="0" xfId="0">
      <alignment vertical="top" wrapText="1"/>
    </xf>
    <xf numFmtId="0" fontId="266" fillId="0" borderId="0" applyAlignment="1" pivotButton="0" quotePrefix="0" xfId="0">
      <alignment horizontal="left" vertical="center" wrapText="1"/>
    </xf>
    <xf numFmtId="0" fontId="336" fillId="0" borderId="0" applyAlignment="1" pivotButton="0" quotePrefix="0" xfId="0">
      <alignment vertical="center" wrapText="1"/>
    </xf>
    <xf numFmtId="0" fontId="266" fillId="0" borderId="0" applyAlignment="1" pivotButton="0" quotePrefix="0" xfId="0">
      <alignment vertical="center" wrapText="1"/>
    </xf>
    <xf numFmtId="164" fontId="336" fillId="0" borderId="0" applyAlignment="1" pivotButton="0" quotePrefix="0" xfId="1">
      <alignment horizontal="center" vertical="center" wrapText="1"/>
    </xf>
    <xf numFmtId="164" fontId="266" fillId="0" borderId="0" applyAlignment="1" pivotButton="0" quotePrefix="0" xfId="1">
      <alignment horizontal="center" vertical="center" wrapText="1"/>
    </xf>
    <xf numFmtId="0" fontId="336" fillId="0" borderId="0" applyAlignment="1" pivotButton="0" quotePrefix="0" xfId="0">
      <alignment horizontal="center" vertical="center" wrapText="1"/>
    </xf>
    <xf numFmtId="0" fontId="266" fillId="0" borderId="0" applyAlignment="1" pivotButton="0" quotePrefix="0" xfId="1">
      <alignment horizontal="center" vertical="center" wrapText="1"/>
    </xf>
    <xf numFmtId="0" fontId="266" fillId="0" borderId="0" applyAlignment="1" pivotButton="0" quotePrefix="0" xfId="0">
      <alignment horizontal="center" vertical="center" wrapText="1"/>
    </xf>
    <xf numFmtId="0" fontId="357" fillId="5" borderId="102" applyAlignment="1" pivotButton="0" quotePrefix="0" xfId="1">
      <alignment horizontal="center" vertical="center"/>
    </xf>
    <xf numFmtId="164" fontId="359" fillId="5" borderId="102" applyAlignment="1" pivotButton="0" quotePrefix="0" xfId="1">
      <alignment horizontal="center" vertical="center"/>
    </xf>
    <xf numFmtId="164" fontId="357" fillId="5" borderId="102" applyAlignment="1" pivotButton="0" quotePrefix="0" xfId="1">
      <alignment horizontal="center" vertical="center"/>
    </xf>
    <xf numFmtId="0" fontId="96" fillId="5" borderId="102" applyAlignment="1" pivotButton="0" quotePrefix="0" xfId="0">
      <alignment horizontal="center" vertical="center"/>
    </xf>
    <xf numFmtId="0" fontId="220" fillId="0" borderId="0" applyAlignment="1" pivotButton="0" quotePrefix="0" xfId="0">
      <alignment vertical="center" wrapText="1"/>
    </xf>
    <xf numFmtId="0" fontId="363" fillId="5" borderId="134" applyAlignment="1" pivotButton="0" quotePrefix="0" xfId="0">
      <alignment horizontal="center" vertical="center" wrapText="1"/>
    </xf>
    <xf numFmtId="1" fontId="364" fillId="2" borderId="102" applyAlignment="1" pivotButton="0" quotePrefix="0" xfId="0">
      <alignment horizontal="center" vertical="center"/>
    </xf>
    <xf numFmtId="49" fontId="108" fillId="0" borderId="164" applyAlignment="1" pivotButton="0" quotePrefix="0" xfId="0">
      <alignment horizontal="left" vertical="center"/>
    </xf>
    <xf numFmtId="0" fontId="131" fillId="0" borderId="164" applyAlignment="1" pivotButton="0" quotePrefix="0" xfId="0">
      <alignment vertical="center" wrapText="1"/>
    </xf>
    <xf numFmtId="1" fontId="107" fillId="2" borderId="164" applyAlignment="1" pivotButton="0" quotePrefix="0" xfId="0">
      <alignment horizontal="center" vertical="center"/>
    </xf>
    <xf numFmtId="171" fontId="108" fillId="0" borderId="164" applyAlignment="1" pivotButton="0" quotePrefix="0" xfId="2">
      <alignment horizontal="center" vertical="center"/>
    </xf>
    <xf numFmtId="0" fontId="365" fillId="0" borderId="102" applyAlignment="1" pivotButton="0" quotePrefix="0" xfId="0">
      <alignment horizontal="left" vertical="center"/>
    </xf>
    <xf numFmtId="0" fontId="135" fillId="0" borderId="164" applyAlignment="1" pivotButton="0" quotePrefix="0" xfId="0">
      <alignment vertical="center" wrapText="1"/>
    </xf>
    <xf numFmtId="0" fontId="154" fillId="0" borderId="102" applyAlignment="1" pivotButton="0" quotePrefix="0" xfId="0">
      <alignment vertical="center" wrapText="1"/>
    </xf>
    <xf numFmtId="0" fontId="154" fillId="0" borderId="164" applyAlignment="1" pivotButton="0" quotePrefix="0" xfId="0">
      <alignment vertical="center" wrapText="1"/>
    </xf>
    <xf numFmtId="0" fontId="108" fillId="10" borderId="164" applyAlignment="1" pivotButton="0" quotePrefix="0" xfId="0">
      <alignment horizontal="center" vertical="center"/>
    </xf>
    <xf numFmtId="49" fontId="108" fillId="4" borderId="164" applyAlignment="1" pivotButton="0" quotePrefix="0" xfId="0">
      <alignment horizontal="left" vertical="center"/>
    </xf>
    <xf numFmtId="0" fontId="107" fillId="4" borderId="164" applyAlignment="1" pivotButton="0" quotePrefix="0" xfId="0">
      <alignment horizontal="left" vertical="center"/>
    </xf>
    <xf numFmtId="0" fontId="107" fillId="4" borderId="164" applyAlignment="1" pivotButton="0" quotePrefix="0" xfId="0">
      <alignment vertical="center"/>
    </xf>
    <xf numFmtId="0" fontId="154" fillId="4" borderId="102" applyAlignment="1" pivotButton="0" quotePrefix="0" xfId="0">
      <alignment vertical="center" wrapText="1"/>
    </xf>
    <xf numFmtId="0" fontId="172" fillId="4" borderId="164" applyAlignment="1" pivotButton="0" quotePrefix="0" xfId="0">
      <alignment vertical="center" wrapText="1"/>
    </xf>
    <xf numFmtId="0" fontId="226" fillId="4" borderId="164" applyAlignment="1" pivotButton="0" quotePrefix="0" xfId="0">
      <alignment vertical="center" wrapText="1"/>
    </xf>
    <xf numFmtId="0" fontId="131" fillId="4" borderId="164" applyAlignment="1" pivotButton="0" quotePrefix="0" xfId="0">
      <alignment vertical="center" wrapText="1"/>
    </xf>
    <xf numFmtId="0" fontId="108" fillId="4" borderId="164" applyAlignment="1" pivotButton="0" quotePrefix="0" xfId="0">
      <alignment vertical="center"/>
    </xf>
    <xf numFmtId="164" fontId="107" fillId="4" borderId="164" applyAlignment="1" pivotButton="0" quotePrefix="0" xfId="1">
      <alignment horizontal="center" vertical="center"/>
    </xf>
    <xf numFmtId="1" fontId="107" fillId="4" borderId="164" applyAlignment="1" pivotButton="0" quotePrefix="0" xfId="0">
      <alignment horizontal="center" vertical="center"/>
    </xf>
    <xf numFmtId="0" fontId="108" fillId="4" borderId="164" applyAlignment="1" pivotButton="0" quotePrefix="0" xfId="2">
      <alignment horizontal="center" vertical="center"/>
    </xf>
    <xf numFmtId="0" fontId="108" fillId="4" borderId="164" applyAlignment="1" pivotButton="0" quotePrefix="0" xfId="0">
      <alignment horizontal="center" vertical="center"/>
    </xf>
    <xf numFmtId="0" fontId="175" fillId="4" borderId="165" applyAlignment="1" pivotButton="0" quotePrefix="0" xfId="0">
      <alignment vertical="center" wrapText="1"/>
    </xf>
    <xf numFmtId="1" fontId="107" fillId="0" borderId="164" applyAlignment="1" pivotButton="0" quotePrefix="0" xfId="0">
      <alignment horizontal="center" vertical="center"/>
    </xf>
    <xf numFmtId="0" fontId="175" fillId="0" borderId="164" applyAlignment="1" pivotButton="0" quotePrefix="0" xfId="0">
      <alignment vertical="center" wrapText="1"/>
    </xf>
    <xf numFmtId="174" fontId="108" fillId="10" borderId="164" applyAlignment="1" pivotButton="0" quotePrefix="0" xfId="0">
      <alignment horizontal="center" vertical="center"/>
    </xf>
    <xf numFmtId="0" fontId="138" fillId="0" borderId="164" applyAlignment="1" pivotButton="0" quotePrefix="0" xfId="0">
      <alignment vertical="center" wrapText="1"/>
    </xf>
    <xf numFmtId="0" fontId="365" fillId="6" borderId="102" applyAlignment="1" pivotButton="0" quotePrefix="0" xfId="0">
      <alignment horizontal="left" vertical="center"/>
    </xf>
    <xf numFmtId="0" fontId="96" fillId="0" borderId="134" applyAlignment="1" pivotButton="0" quotePrefix="0" xfId="0">
      <alignment vertical="center" wrapText="1"/>
    </xf>
    <xf numFmtId="0" fontId="175" fillId="0" borderId="103" applyAlignment="1" pivotButton="0" quotePrefix="0" xfId="0">
      <alignment horizontal="left" vertical="center" wrapText="1"/>
    </xf>
    <xf numFmtId="174" fontId="107" fillId="0" borderId="106" applyAlignment="1" pivotButton="0" quotePrefix="0" xfId="0">
      <alignment horizontal="center" vertical="center"/>
    </xf>
    <xf numFmtId="0" fontId="135" fillId="6" borderId="102" applyAlignment="1" pivotButton="0" quotePrefix="0" xfId="0">
      <alignment vertical="center" wrapText="1"/>
    </xf>
    <xf numFmtId="0" fontId="131" fillId="0" borderId="164" applyAlignment="1" pivotButton="0" quotePrefix="0" xfId="0">
      <alignment horizontal="left" vertical="center"/>
    </xf>
    <xf numFmtId="164" fontId="107" fillId="10" borderId="164" applyAlignment="1" pivotButton="0" quotePrefix="0" xfId="1">
      <alignment horizontal="center" vertical="center"/>
    </xf>
    <xf numFmtId="0" fontId="203" fillId="0" borderId="102" applyAlignment="1" pivotButton="0" quotePrefix="0" xfId="0">
      <alignment horizontal="left" vertical="center"/>
    </xf>
    <xf numFmtId="0" fontId="152" fillId="0" borderId="164" applyAlignment="1" pivotButton="0" quotePrefix="0" xfId="0">
      <alignment vertical="center" wrapText="1"/>
    </xf>
    <xf numFmtId="0" fontId="152" fillId="4" borderId="164" applyAlignment="1" pivotButton="0" quotePrefix="0" xfId="0">
      <alignment vertical="center" wrapText="1"/>
    </xf>
    <xf numFmtId="0" fontId="62" fillId="0" borderId="164" applyAlignment="1" pivotButton="0" quotePrefix="0" xfId="0">
      <alignment horizontal="left" vertical="center"/>
    </xf>
    <xf numFmtId="0" fontId="43" fillId="0" borderId="102" applyAlignment="1" pivotButton="0" quotePrefix="0" xfId="0">
      <alignment vertical="center" wrapText="1"/>
    </xf>
    <xf numFmtId="0" fontId="12" fillId="0" borderId="10" applyAlignment="1" pivotButton="0" quotePrefix="0" xfId="0">
      <alignment horizontal="left" vertical="center"/>
    </xf>
    <xf numFmtId="0" fontId="20" fillId="0" borderId="95" applyAlignment="1" pivotButton="0" quotePrefix="0" xfId="0">
      <alignment horizontal="center" vertical="center"/>
    </xf>
    <xf numFmtId="0" fontId="20" fillId="0" borderId="96" applyAlignment="1" pivotButton="0" quotePrefix="0" xfId="0">
      <alignment horizontal="center" vertical="center"/>
    </xf>
    <xf numFmtId="0" fontId="106" fillId="0" borderId="102" applyAlignment="1" pivotButton="0" quotePrefix="0" xfId="0">
      <alignment vertical="center" wrapText="1"/>
    </xf>
    <xf numFmtId="0" fontId="138" fillId="10" borderId="102" applyAlignment="1" pivotButton="0" quotePrefix="0" xfId="0">
      <alignment vertical="center" wrapText="1"/>
    </xf>
    <xf numFmtId="0" fontId="138" fillId="0" borderId="102" applyAlignment="1" pivotButton="0" quotePrefix="0" xfId="0">
      <alignment vertical="center" wrapText="1"/>
    </xf>
    <xf numFmtId="0" fontId="62" fillId="0" borderId="102" applyAlignment="1" pivotButton="0" quotePrefix="0" xfId="0">
      <alignment vertical="center" wrapText="1"/>
    </xf>
    <xf numFmtId="0" fontId="57" fillId="0" borderId="102" applyAlignment="1" pivotButton="0" quotePrefix="0" xfId="0">
      <alignment vertical="center" wrapText="1"/>
    </xf>
    <xf numFmtId="0" fontId="57" fillId="10" borderId="102" applyAlignment="1" pivotButton="0" quotePrefix="0" xfId="0">
      <alignment vertical="center" wrapText="1"/>
    </xf>
    <xf numFmtId="0" fontId="62" fillId="10" borderId="102" applyAlignment="1" pivotButton="0" quotePrefix="0" xfId="0">
      <alignment vertical="center" wrapText="1"/>
    </xf>
    <xf numFmtId="0" fontId="376" fillId="0" borderId="102" applyAlignment="1" pivotButton="0" quotePrefix="0" xfId="0">
      <alignment vertical="center" wrapText="1"/>
    </xf>
    <xf numFmtId="0" fontId="260" fillId="0" borderId="112" applyAlignment="1" pivotButton="0" quotePrefix="0" xfId="0">
      <alignment horizontal="center" vertical="center"/>
    </xf>
    <xf numFmtId="168" fontId="107" fillId="6" borderId="102" applyAlignment="1" pivotButton="0" quotePrefix="0" xfId="0">
      <alignment horizontal="left" vertical="center"/>
    </xf>
    <xf numFmtId="0" fontId="107" fillId="6" borderId="102" applyAlignment="1" pivotButton="0" quotePrefix="0" xfId="0">
      <alignment horizontal="center" vertical="center"/>
    </xf>
    <xf numFmtId="0" fontId="108" fillId="0" borderId="182" applyAlignment="1" pivotButton="0" quotePrefix="0" xfId="0">
      <alignment horizontal="left" vertical="center"/>
    </xf>
    <xf numFmtId="168" fontId="108" fillId="0" borderId="182" applyAlignment="1" pivotButton="0" quotePrefix="0" xfId="0">
      <alignment horizontal="left" vertical="center"/>
    </xf>
    <xf numFmtId="0" fontId="107" fillId="0" borderId="182" applyAlignment="1" pivotButton="0" quotePrefix="0" xfId="0">
      <alignment horizontal="left" vertical="center"/>
    </xf>
    <xf numFmtId="0" fontId="107" fillId="0" borderId="182" applyAlignment="1" pivotButton="0" quotePrefix="0" xfId="0">
      <alignment vertical="center"/>
    </xf>
    <xf numFmtId="0" fontId="172" fillId="0" borderId="182" applyAlignment="1" pivotButton="0" quotePrefix="0" xfId="0">
      <alignment vertical="center" wrapText="1"/>
    </xf>
    <xf numFmtId="0" fontId="226" fillId="0" borderId="182" applyAlignment="1" pivotButton="0" quotePrefix="0" xfId="0">
      <alignment vertical="center" wrapText="1"/>
    </xf>
    <xf numFmtId="0" fontId="236" fillId="0" borderId="182" applyAlignment="1" pivotButton="0" quotePrefix="0" xfId="0">
      <alignment horizontal="left" vertical="center" wrapText="1"/>
    </xf>
    <xf numFmtId="0" fontId="108" fillId="0" borderId="182" applyAlignment="1" pivotButton="0" quotePrefix="0" xfId="0">
      <alignment vertical="center"/>
    </xf>
    <xf numFmtId="0" fontId="107" fillId="3" borderId="182" applyAlignment="1" pivotButton="0" quotePrefix="0" xfId="0">
      <alignment horizontal="center" vertical="center"/>
    </xf>
    <xf numFmtId="173" fontId="107" fillId="0" borderId="182" applyAlignment="1" pivotButton="0" quotePrefix="0" xfId="1">
      <alignment horizontal="center" vertical="center"/>
    </xf>
    <xf numFmtId="0" fontId="107" fillId="2" borderId="182" applyAlignment="1" pivotButton="0" quotePrefix="0" xfId="0">
      <alignment horizontal="center" vertical="center"/>
    </xf>
    <xf numFmtId="0" fontId="108" fillId="0" borderId="182" applyAlignment="1" pivotButton="0" quotePrefix="0" xfId="2">
      <alignment horizontal="center" vertical="center"/>
    </xf>
    <xf numFmtId="165" fontId="108" fillId="0" borderId="182" applyAlignment="1" pivotButton="0" quotePrefix="0" xfId="0">
      <alignment horizontal="center" vertical="center"/>
    </xf>
    <xf numFmtId="0" fontId="175" fillId="0" borderId="183" applyAlignment="1" pivotButton="0" quotePrefix="0" xfId="0">
      <alignment vertical="center" wrapText="1"/>
    </xf>
    <xf numFmtId="0" fontId="212" fillId="0" borderId="102" applyAlignment="1" pivotButton="0" quotePrefix="0" xfId="0">
      <alignment horizontal="left" vertical="center"/>
    </xf>
    <xf numFmtId="49" fontId="108" fillId="0" borderId="182" applyAlignment="1" pivotButton="0" quotePrefix="0" xfId="0">
      <alignment horizontal="left" vertical="center"/>
    </xf>
    <xf numFmtId="0" fontId="131" fillId="0" borderId="182" applyAlignment="1" pivotButton="0" quotePrefix="0" xfId="0">
      <alignment vertical="center" wrapText="1"/>
    </xf>
    <xf numFmtId="0" fontId="175" fillId="0" borderId="182" applyAlignment="1" pivotButton="0" quotePrefix="0" xfId="0">
      <alignment vertical="center" wrapText="1"/>
    </xf>
    <xf numFmtId="0" fontId="108" fillId="0" borderId="182" applyAlignment="1" pivotButton="0" quotePrefix="0" xfId="0">
      <alignment horizontal="center" vertical="center"/>
    </xf>
    <xf numFmtId="164" fontId="107" fillId="0" borderId="182" applyAlignment="1" pivotButton="0" quotePrefix="0" xfId="1">
      <alignment horizontal="center" vertical="center"/>
    </xf>
    <xf numFmtId="164" fontId="107" fillId="2" borderId="182" applyAlignment="1" pivotButton="0" quotePrefix="0" xfId="1">
      <alignment horizontal="center" vertical="center"/>
    </xf>
    <xf numFmtId="9" fontId="108" fillId="2" borderId="182" applyAlignment="1" pivotButton="0" quotePrefix="0" xfId="2">
      <alignment horizontal="center" vertical="center"/>
    </xf>
    <xf numFmtId="164" fontId="108" fillId="0" borderId="182" applyAlignment="1" pivotButton="0" quotePrefix="0" xfId="1">
      <alignment horizontal="center" vertical="center"/>
    </xf>
    <xf numFmtId="1" fontId="107" fillId="2" borderId="182" applyAlignment="1" pivotButton="0" quotePrefix="0" xfId="0">
      <alignment horizontal="center" vertical="center"/>
    </xf>
    <xf numFmtId="9" fontId="107" fillId="2" borderId="182" applyAlignment="1" pivotButton="0" quotePrefix="0" xfId="2">
      <alignment horizontal="center" vertical="center"/>
    </xf>
    <xf numFmtId="0" fontId="54" fillId="0" borderId="102" applyAlignment="1" pivotButton="0" quotePrefix="0" xfId="0">
      <alignment vertical="center" wrapText="1"/>
    </xf>
    <xf numFmtId="0" fontId="383" fillId="0" borderId="182" applyAlignment="1" pivotButton="0" quotePrefix="0" xfId="0">
      <alignment vertical="center" wrapText="1"/>
    </xf>
    <xf numFmtId="9" fontId="107" fillId="6" borderId="102" applyAlignment="1" pivotButton="0" quotePrefix="0" xfId="2">
      <alignment horizontal="center" vertical="center"/>
    </xf>
    <xf numFmtId="0" fontId="49" fillId="6" borderId="102" applyAlignment="1" pivotButton="0" quotePrefix="0" xfId="0">
      <alignment vertical="center" wrapText="1"/>
    </xf>
    <xf numFmtId="0" fontId="384" fillId="0" borderId="188" applyAlignment="1" pivotButton="0" quotePrefix="0" xfId="0">
      <alignment horizontal="center" vertical="top" wrapText="1"/>
    </xf>
    <xf numFmtId="0" fontId="384" fillId="0" borderId="189" applyAlignment="1" pivotButton="0" quotePrefix="0" xfId="0">
      <alignment horizontal="center" vertical="top" wrapText="1"/>
    </xf>
    <xf numFmtId="0" fontId="384" fillId="0" borderId="190" applyAlignment="1" pivotButton="0" quotePrefix="0" xfId="0">
      <alignment horizontal="center" vertical="top" wrapText="1"/>
    </xf>
    <xf numFmtId="168" fontId="235" fillId="0" borderId="182" applyAlignment="1" pivotButton="0" quotePrefix="0" xfId="0">
      <alignment horizontal="left" vertical="center"/>
    </xf>
    <xf numFmtId="168" fontId="235" fillId="40" borderId="182" applyAlignment="1" pivotButton="0" quotePrefix="0" xfId="0">
      <alignment horizontal="left" vertical="center"/>
    </xf>
    <xf numFmtId="0" fontId="235" fillId="2" borderId="182" applyAlignment="1" pivotButton="0" quotePrefix="0" xfId="0">
      <alignment horizontal="center" vertical="center"/>
    </xf>
    <xf numFmtId="0" fontId="49" fillId="0" borderId="102" applyAlignment="1" pivotButton="0" quotePrefix="0" xfId="0">
      <alignment vertical="center" wrapText="1"/>
    </xf>
    <xf numFmtId="174" fontId="108" fillId="0" borderId="182" applyAlignment="1" pivotButton="0" quotePrefix="0" xfId="2">
      <alignment horizontal="center" vertical="center"/>
    </xf>
    <xf numFmtId="164" fontId="107" fillId="10" borderId="182" applyAlignment="1" pivotButton="0" quotePrefix="0" xfId="1">
      <alignment horizontal="center" vertical="center"/>
    </xf>
    <xf numFmtId="1" fontId="108" fillId="0" borderId="182" applyAlignment="1" pivotButton="0" quotePrefix="0" xfId="2">
      <alignment horizontal="center" vertical="center"/>
    </xf>
    <xf numFmtId="174" fontId="108" fillId="0" borderId="182" applyAlignment="1" pivotButton="0" quotePrefix="0" xfId="0">
      <alignment horizontal="center" vertical="center"/>
    </xf>
    <xf numFmtId="0" fontId="236" fillId="0" borderId="182" applyAlignment="1" pivotButton="0" quotePrefix="0" xfId="0">
      <alignment vertical="center" wrapText="1"/>
    </xf>
    <xf numFmtId="174" fontId="235" fillId="0" borderId="182" applyAlignment="1" pivotButton="0" quotePrefix="0" xfId="0">
      <alignment horizontal="center" vertical="center"/>
    </xf>
    <xf numFmtId="165" fontId="346" fillId="0" borderId="182" applyAlignment="1" pivotButton="0" quotePrefix="0" xfId="142">
      <alignment horizontal="right" vertical="center"/>
    </xf>
    <xf numFmtId="0" fontId="131" fillId="0" borderId="182" applyAlignment="1" pivotButton="0" quotePrefix="0" xfId="0">
      <alignment vertical="center" wrapText="1" shrinkToFit="1"/>
    </xf>
    <xf numFmtId="0" fontId="175" fillId="0" borderId="182" applyAlignment="1" pivotButton="0" quotePrefix="0" xfId="0">
      <alignment vertical="center" wrapText="1" shrinkToFit="1"/>
    </xf>
    <xf numFmtId="0" fontId="384" fillId="0" borderId="101" applyAlignment="1" pivotButton="0" quotePrefix="0" xfId="0">
      <alignment horizontal="center" vertical="top" wrapText="1"/>
    </xf>
    <xf numFmtId="0" fontId="387" fillId="0" borderId="101" applyAlignment="1" pivotButton="0" quotePrefix="0" xfId="0">
      <alignment vertical="top" wrapText="1"/>
    </xf>
    <xf numFmtId="0" fontId="385" fillId="0" borderId="101" applyAlignment="1" pivotButton="0" quotePrefix="0" xfId="0">
      <alignment horizontal="center" vertical="top" wrapText="1"/>
    </xf>
    <xf numFmtId="165" fontId="386" fillId="0" borderId="191" applyAlignment="1" pivotButton="0" quotePrefix="0" xfId="142">
      <alignment horizontal="right" vertical="center"/>
    </xf>
    <xf numFmtId="0" fontId="392" fillId="0" borderId="101" applyAlignment="1" pivotButton="0" quotePrefix="0" xfId="0">
      <alignment horizontal="center" vertical="top" wrapText="1"/>
    </xf>
    <xf numFmtId="165" fontId="386" fillId="0" borderId="0" applyAlignment="1" pivotButton="0" quotePrefix="0" xfId="142">
      <alignment horizontal="right" vertical="center"/>
    </xf>
    <xf numFmtId="1" fontId="386" fillId="3" borderId="0" applyAlignment="1" pivotButton="0" quotePrefix="0" xfId="142">
      <alignment horizontal="right" vertical="center"/>
    </xf>
    <xf numFmtId="1" fontId="386" fillId="0" borderId="0" applyAlignment="1" pivotButton="0" quotePrefix="0" xfId="142">
      <alignment horizontal="right" vertical="center"/>
    </xf>
    <xf numFmtId="0" fontId="385" fillId="0" borderId="189" applyAlignment="1" pivotButton="0" quotePrefix="0" xfId="0">
      <alignment horizontal="center" vertical="top" wrapText="1"/>
    </xf>
    <xf numFmtId="0" fontId="388" fillId="0" borderId="0" applyAlignment="1" pivotButton="0" quotePrefix="0" xfId="0">
      <alignment horizontal="left" vertical="center"/>
    </xf>
    <xf numFmtId="0" fontId="389" fillId="0" borderId="0" applyAlignment="1" pivotButton="0" quotePrefix="0" xfId="0">
      <alignment horizontal="left" vertical="center"/>
    </xf>
    <xf numFmtId="0" fontId="384" fillId="0" borderId="194" applyAlignment="1" pivotButton="0" quotePrefix="0" xfId="0">
      <alignment horizontal="center" vertical="top" wrapText="1"/>
    </xf>
    <xf numFmtId="0" fontId="391" fillId="0" borderId="194" applyAlignment="1" pivotButton="0" quotePrefix="0" xfId="0">
      <alignment horizontal="center" vertical="top" wrapText="1"/>
    </xf>
    <xf numFmtId="0" fontId="391" fillId="0" borderId="189" applyAlignment="1" pivotButton="0" quotePrefix="0" xfId="0">
      <alignment horizontal="center" vertical="top" wrapText="1"/>
    </xf>
    <xf numFmtId="0" fontId="393" fillId="0" borderId="101" applyAlignment="1" pivotButton="0" quotePrefix="0" xfId="0">
      <alignment horizontal="center" vertical="top" wrapText="1"/>
    </xf>
    <xf numFmtId="0" fontId="391" fillId="0" borderId="101" applyAlignment="1" pivotButton="0" quotePrefix="0" xfId="0">
      <alignment vertical="center" wrapText="1"/>
    </xf>
    <xf numFmtId="0" fontId="391" fillId="0" borderId="101" applyAlignment="1" pivotButton="0" quotePrefix="0" xfId="0">
      <alignment horizontal="center" vertical="top" wrapText="1"/>
    </xf>
    <xf numFmtId="165" fontId="390" fillId="0" borderId="0" applyAlignment="1" pivotButton="0" quotePrefix="0" xfId="142">
      <alignment horizontal="right" vertical="center"/>
    </xf>
    <xf numFmtId="0" fontId="385" fillId="0" borderId="101" applyAlignment="1" pivotButton="0" quotePrefix="0" xfId="0">
      <alignment vertical="center" wrapText="1"/>
    </xf>
    <xf numFmtId="0" fontId="384" fillId="0" borderId="101" applyAlignment="1" pivotButton="0" quotePrefix="0" xfId="0">
      <alignment vertical="center" wrapText="1"/>
    </xf>
    <xf numFmtId="0" fontId="394" fillId="0" borderId="101" applyAlignment="1" pivotButton="0" quotePrefix="0" xfId="0">
      <alignment horizontal="left" vertical="center" wrapText="1"/>
    </xf>
    <xf numFmtId="0" fontId="395" fillId="0" borderId="11" applyAlignment="1" pivotButton="0" quotePrefix="0" xfId="0">
      <alignment horizontal="left" vertical="center" wrapText="1"/>
    </xf>
    <xf numFmtId="0" fontId="385" fillId="0" borderId="195" applyAlignment="1" pivotButton="0" quotePrefix="0" xfId="0">
      <alignment horizontal="center" vertical="center" wrapText="1"/>
    </xf>
    <xf numFmtId="0" fontId="396" fillId="0" borderId="196" applyAlignment="1" pivotButton="0" quotePrefix="0" xfId="0">
      <alignment horizontal="center" vertical="center" wrapText="1"/>
    </xf>
    <xf numFmtId="0" fontId="397" fillId="0" borderId="101" applyAlignment="1" pivotButton="0" quotePrefix="0" xfId="0">
      <alignment horizontal="left" vertical="center" wrapText="1"/>
    </xf>
    <xf numFmtId="0" fontId="385" fillId="0" borderId="189" applyAlignment="1" pivotButton="0" quotePrefix="0" xfId="0">
      <alignment horizontal="center" vertical="center" wrapText="1"/>
    </xf>
    <xf numFmtId="0" fontId="396" fillId="0" borderId="190" applyAlignment="1" pivotButton="0" quotePrefix="0" xfId="0">
      <alignment horizontal="center" vertical="center" wrapText="1"/>
    </xf>
    <xf numFmtId="0" fontId="396" fillId="63" borderId="101" applyAlignment="1" pivotButton="0" quotePrefix="0" xfId="0">
      <alignment horizontal="center" vertical="center" wrapText="1"/>
    </xf>
    <xf numFmtId="0" fontId="384" fillId="0" borderId="189" applyAlignment="1" pivotButton="0" quotePrefix="0" xfId="0">
      <alignment horizontal="center" vertical="center" wrapText="1"/>
    </xf>
    <xf numFmtId="0" fontId="384" fillId="0" borderId="196" applyAlignment="1" pivotButton="0" quotePrefix="0" xfId="0">
      <alignment horizontal="center" vertical="center" wrapText="1"/>
    </xf>
    <xf numFmtId="0" fontId="384" fillId="0" borderId="190" applyAlignment="1" pivotButton="0" quotePrefix="0" xfId="0">
      <alignment horizontal="center" vertical="center" wrapText="1"/>
    </xf>
    <xf numFmtId="0" fontId="384" fillId="0" borderId="193" applyAlignment="1" pivotButton="0" quotePrefix="0" xfId="0">
      <alignment horizontal="center" vertical="center" wrapText="1"/>
    </xf>
    <xf numFmtId="0" fontId="384" fillId="0" borderId="192" applyAlignment="1" pivotButton="0" quotePrefix="0" xfId="0">
      <alignment horizontal="center" vertical="center" wrapText="1"/>
    </xf>
    <xf numFmtId="0" fontId="340" fillId="0" borderId="188" applyAlignment="1" pivotButton="0" quotePrefix="0" xfId="0">
      <alignment horizontal="center" vertical="top" wrapText="1"/>
    </xf>
    <xf numFmtId="0" fontId="162" fillId="0" borderId="101" applyAlignment="1" pivotButton="0" quotePrefix="0" xfId="0">
      <alignment horizontal="center" vertical="top" wrapText="1"/>
    </xf>
    <xf numFmtId="0" fontId="385" fillId="0" borderId="188" applyAlignment="1" pivotButton="0" quotePrefix="0" xfId="0">
      <alignment horizontal="center" vertical="top" wrapText="1"/>
    </xf>
    <xf numFmtId="0" fontId="388" fillId="0" borderId="182" applyAlignment="1" pivotButton="0" quotePrefix="0" xfId="0">
      <alignment horizontal="left" vertical="center"/>
    </xf>
    <xf numFmtId="0" fontId="396" fillId="0" borderId="188" applyAlignment="1" pivotButton="0" quotePrefix="0" xfId="0">
      <alignment horizontal="left" vertical="center" wrapText="1"/>
    </xf>
    <xf numFmtId="0" fontId="399" fillId="0" borderId="188" applyAlignment="1" pivotButton="0" quotePrefix="0" xfId="0">
      <alignment horizontal="left" vertical="center" wrapText="1"/>
    </xf>
    <xf numFmtId="0" fontId="400" fillId="64" borderId="182" applyAlignment="1" pivotButton="0" quotePrefix="0" xfId="7170">
      <alignment horizontal="left" vertical="center"/>
    </xf>
    <xf numFmtId="0" fontId="401" fillId="0" borderId="188" applyAlignment="1" pivotButton="0" quotePrefix="0" xfId="0">
      <alignment horizontal="left" vertical="center" wrapText="1"/>
    </xf>
    <xf numFmtId="0" fontId="391" fillId="0" borderId="188" applyAlignment="1" pivotButton="0" quotePrefix="0" xfId="0">
      <alignment horizontal="left" vertical="center" wrapText="1"/>
    </xf>
    <xf numFmtId="0" fontId="399" fillId="0" borderId="189" applyAlignment="1" pivotButton="0" quotePrefix="0" xfId="0">
      <alignment horizontal="center" vertical="center" wrapText="1"/>
    </xf>
    <xf numFmtId="0" fontId="399" fillId="0" borderId="194" applyAlignment="1" pivotButton="0" quotePrefix="0" xfId="0">
      <alignment horizontal="center" vertical="center" wrapText="1"/>
    </xf>
    <xf numFmtId="0" fontId="385" fillId="0" borderId="194" applyAlignment="1" pivotButton="0" quotePrefix="0" xfId="0">
      <alignment horizontal="center" vertical="center" wrapText="1"/>
    </xf>
    <xf numFmtId="0" fontId="396" fillId="0" borderId="194" applyAlignment="1" pivotButton="0" quotePrefix="0" xfId="0">
      <alignment horizontal="center" vertical="center" wrapText="1"/>
    </xf>
    <xf numFmtId="0" fontId="402" fillId="0" borderId="101" applyAlignment="1" pivotButton="0" quotePrefix="0" xfId="0">
      <alignment horizontal="left" vertical="center" wrapText="1"/>
    </xf>
    <xf numFmtId="165" fontId="403" fillId="9" borderId="0" applyAlignment="1" pivotButton="0" quotePrefix="0" xfId="142">
      <alignment horizontal="center" vertical="center"/>
    </xf>
    <xf numFmtId="0" fontId="385" fillId="0" borderId="101" applyAlignment="1" pivotButton="0" quotePrefix="0" xfId="0">
      <alignment horizontal="center" vertical="center" wrapText="1"/>
    </xf>
    <xf numFmtId="0" fontId="399" fillId="0" borderId="101" applyAlignment="1" pivotButton="0" quotePrefix="0" xfId="0">
      <alignment horizontal="center" vertical="center" wrapText="1"/>
    </xf>
    <xf numFmtId="165" fontId="390" fillId="9" borderId="0" applyAlignment="1" pivotButton="0" quotePrefix="0" xfId="142">
      <alignment horizontal="center" vertical="center"/>
    </xf>
    <xf numFmtId="174" fontId="108" fillId="6" borderId="102" applyAlignment="1" pivotButton="0" quotePrefix="0" xfId="2">
      <alignment horizontal="center" vertical="center"/>
    </xf>
    <xf numFmtId="0" fontId="399" fillId="0" borderId="101" applyAlignment="1" pivotButton="0" quotePrefix="0" xfId="0">
      <alignment horizontal="left" vertical="center" wrapText="1"/>
    </xf>
    <xf numFmtId="0" fontId="108" fillId="4" borderId="102" applyAlignment="1" pivotButton="0" quotePrefix="0" xfId="0">
      <alignment vertical="center"/>
    </xf>
    <xf numFmtId="164" fontId="108" fillId="4" borderId="102" applyAlignment="1" pivotButton="0" quotePrefix="0" xfId="1">
      <alignment horizontal="center" vertical="center"/>
    </xf>
    <xf numFmtId="1" fontId="107" fillId="4" borderId="102" applyAlignment="1" pivotButton="0" quotePrefix="0" xfId="0">
      <alignment horizontal="center" vertical="center"/>
    </xf>
    <xf numFmtId="9" fontId="107" fillId="4" borderId="102" applyAlignment="1" pivotButton="0" quotePrefix="0" xfId="2">
      <alignment horizontal="center" vertical="center"/>
    </xf>
    <xf numFmtId="165" fontId="108" fillId="4" borderId="102" applyAlignment="1" pivotButton="0" quotePrefix="0" xfId="0">
      <alignment horizontal="center" vertical="center"/>
    </xf>
    <xf numFmtId="0" fontId="396" fillId="0" borderId="101" applyAlignment="1" pivotButton="0" quotePrefix="0" xfId="0">
      <alignment horizontal="left" vertical="center" wrapText="1"/>
    </xf>
    <xf numFmtId="0" fontId="391" fillId="0" borderId="101" applyAlignment="1" pivotButton="0" quotePrefix="0" xfId="0">
      <alignment horizontal="center" vertical="center" wrapText="1"/>
    </xf>
    <xf numFmtId="0" fontId="396" fillId="0" borderId="101" applyAlignment="1" pivotButton="0" quotePrefix="0" xfId="0">
      <alignment horizontal="center" vertical="center" wrapText="1"/>
    </xf>
    <xf numFmtId="0" fontId="404" fillId="0" borderId="101" applyAlignment="1" pivotButton="0" quotePrefix="0" xfId="0">
      <alignment horizontal="center" vertical="center" wrapText="1"/>
    </xf>
    <xf numFmtId="0" fontId="107" fillId="3" borderId="182" applyAlignment="1" pivotButton="0" quotePrefix="0" xfId="0">
      <alignment horizontal="center" vertical="center" wrapText="1"/>
    </xf>
    <xf numFmtId="165" fontId="235" fillId="0" borderId="182" applyAlignment="1" pivotButton="0" quotePrefix="0" xfId="0">
      <alignment horizontal="center" vertical="center"/>
    </xf>
    <xf numFmtId="164" fontId="108" fillId="2" borderId="182" applyAlignment="1" pivotButton="0" quotePrefix="0" xfId="1">
      <alignment horizontal="center" vertical="center"/>
    </xf>
    <xf numFmtId="1" fontId="238" fillId="0" borderId="182" applyAlignment="1" pivotButton="0" quotePrefix="0" xfId="0">
      <alignment horizontal="left" vertical="center"/>
    </xf>
    <xf numFmtId="174" fontId="107" fillId="33" borderId="182" applyAlignment="1" pivotButton="0" quotePrefix="0" xfId="0">
      <alignment horizontal="center" vertical="center"/>
    </xf>
    <xf numFmtId="0" fontId="341" fillId="0" borderId="182" applyAlignment="1" pivotButton="0" quotePrefix="0" xfId="142">
      <alignment wrapText="1"/>
    </xf>
    <xf numFmtId="0" fontId="341" fillId="6" borderId="102" applyAlignment="1" pivotButton="0" quotePrefix="0" xfId="142">
      <alignment wrapText="1"/>
    </xf>
    <xf numFmtId="0" fontId="109" fillId="6" borderId="102" applyAlignment="1" pivotButton="0" quotePrefix="0" xfId="0">
      <alignment horizontal="left" vertical="center" wrapText="1"/>
    </xf>
    <xf numFmtId="179" fontId="107" fillId="6" borderId="102" applyAlignment="1" pivotButton="0" quotePrefix="0" xfId="0">
      <alignment horizontal="center" vertical="center"/>
    </xf>
    <xf numFmtId="165" fontId="346" fillId="6" borderId="102" applyAlignment="1" pivotButton="0" quotePrefix="0" xfId="142">
      <alignment horizontal="left" vertical="center"/>
    </xf>
    <xf numFmtId="173" fontId="169" fillId="6" borderId="102" applyAlignment="1" pivotButton="0" quotePrefix="0" xfId="1">
      <alignment horizontal="center" vertical="center"/>
    </xf>
    <xf numFmtId="0" fontId="172" fillId="6" borderId="101" applyAlignment="1" pivotButton="0" quotePrefix="0" xfId="0">
      <alignment vertical="center"/>
    </xf>
    <xf numFmtId="0" fontId="273" fillId="0" borderId="182" applyAlignment="1" pivotButton="0" quotePrefix="0" xfId="0">
      <alignment horizontal="left" vertical="center"/>
    </xf>
    <xf numFmtId="0" fontId="384" fillId="0" borderId="197" applyAlignment="1" pivotButton="0" quotePrefix="0" xfId="0">
      <alignment horizontal="center" vertical="top" wrapText="1"/>
    </xf>
    <xf numFmtId="0" fontId="384" fillId="0" borderId="0" applyAlignment="1" pivotButton="0" quotePrefix="0" xfId="0">
      <alignment horizontal="center" vertical="top" wrapText="1"/>
    </xf>
    <xf numFmtId="0" fontId="384" fillId="0" borderId="198" applyAlignment="1" pivotButton="0" quotePrefix="0" xfId="0">
      <alignment horizontal="center" vertical="top" wrapText="1"/>
    </xf>
    <xf numFmtId="0" fontId="132" fillId="0" borderId="182" applyAlignment="1" pivotButton="0" quotePrefix="0" xfId="0">
      <alignment vertical="center" wrapText="1"/>
    </xf>
    <xf numFmtId="0" fontId="174" fillId="0" borderId="182" applyAlignment="1" pivotButton="0" quotePrefix="0" xfId="0">
      <alignment vertical="center" wrapText="1"/>
    </xf>
    <xf numFmtId="0" fontId="108" fillId="4" borderId="182" applyAlignment="1" pivotButton="0" quotePrefix="0" xfId="0">
      <alignment horizontal="center" vertical="center"/>
    </xf>
    <xf numFmtId="168" fontId="108" fillId="4" borderId="182" applyAlignment="1" pivotButton="0" quotePrefix="0" xfId="0">
      <alignment horizontal="left" vertical="center"/>
    </xf>
    <xf numFmtId="49" fontId="108" fillId="4" borderId="182" applyAlignment="1" pivotButton="0" quotePrefix="0" xfId="0">
      <alignment horizontal="left" vertical="center"/>
    </xf>
    <xf numFmtId="0" fontId="273" fillId="4" borderId="182" applyAlignment="1" pivotButton="0" quotePrefix="0" xfId="0">
      <alignment horizontal="left" vertical="center"/>
    </xf>
    <xf numFmtId="0" fontId="107" fillId="4" borderId="182" applyAlignment="1" pivotButton="0" quotePrefix="0" xfId="0">
      <alignment horizontal="left" vertical="center"/>
    </xf>
    <xf numFmtId="0" fontId="107" fillId="4" borderId="182" applyAlignment="1" pivotButton="0" quotePrefix="0" xfId="0">
      <alignment vertical="center"/>
    </xf>
    <xf numFmtId="0" fontId="174" fillId="4" borderId="182" applyAlignment="1" pivotButton="0" quotePrefix="0" xfId="0">
      <alignment vertical="center" wrapText="1"/>
    </xf>
    <xf numFmtId="0" fontId="226" fillId="4" borderId="182" applyAlignment="1" pivotButton="0" quotePrefix="0" xfId="0">
      <alignment vertical="center" wrapText="1"/>
    </xf>
    <xf numFmtId="0" fontId="131" fillId="4" borderId="182" applyAlignment="1" pivotButton="0" quotePrefix="0" xfId="0">
      <alignment vertical="center" wrapText="1"/>
    </xf>
    <xf numFmtId="0" fontId="108" fillId="4" borderId="182" applyAlignment="1" pivotButton="0" quotePrefix="0" xfId="0">
      <alignment vertical="center"/>
    </xf>
    <xf numFmtId="0" fontId="107" fillId="4" borderId="182" applyAlignment="1" pivotButton="0" quotePrefix="0" xfId="0">
      <alignment horizontal="center" vertical="center"/>
    </xf>
    <xf numFmtId="164" fontId="108" fillId="4" borderId="182" applyAlignment="1" pivotButton="0" quotePrefix="0" xfId="1">
      <alignment horizontal="center" vertical="center"/>
    </xf>
    <xf numFmtId="1" fontId="107" fillId="4" borderId="182" applyAlignment="1" pivotButton="0" quotePrefix="0" xfId="0">
      <alignment horizontal="center" vertical="center"/>
    </xf>
    <xf numFmtId="0" fontId="108" fillId="4" borderId="182" applyAlignment="1" pivotButton="0" quotePrefix="0" xfId="2">
      <alignment horizontal="center" vertical="center"/>
    </xf>
    <xf numFmtId="165" fontId="108" fillId="4" borderId="182" applyAlignment="1" pivotButton="0" quotePrefix="0" xfId="0">
      <alignment horizontal="center" vertical="center"/>
    </xf>
    <xf numFmtId="0" fontId="175" fillId="4" borderId="183" applyAlignment="1" pivotButton="0" quotePrefix="0" xfId="0">
      <alignment vertical="center" wrapText="1"/>
    </xf>
    <xf numFmtId="0" fontId="172" fillId="4" borderId="182" applyAlignment="1" pivotButton="0" quotePrefix="0" xfId="0">
      <alignment vertical="center" wrapText="1"/>
    </xf>
    <xf numFmtId="0" fontId="151" fillId="0" borderId="182" applyAlignment="1" pivotButton="0" quotePrefix="0" xfId="0">
      <alignment vertical="center" wrapText="1"/>
    </xf>
    <xf numFmtId="0" fontId="151" fillId="4" borderId="182" applyAlignment="1" pivotButton="0" quotePrefix="0" xfId="0">
      <alignment vertical="center" wrapText="1"/>
    </xf>
    <xf numFmtId="165" fontId="283" fillId="0" borderId="102" applyAlignment="1" pivotButton="0" quotePrefix="0" xfId="142">
      <alignment horizontal="right" vertical="center"/>
    </xf>
    <xf numFmtId="165" fontId="283" fillId="0" borderId="182" applyAlignment="1" pivotButton="0" quotePrefix="0" xfId="142">
      <alignment horizontal="right" vertical="center"/>
    </xf>
    <xf numFmtId="0" fontId="398" fillId="0" borderId="182" applyAlignment="1" pivotButton="0" quotePrefix="0" xfId="0">
      <alignment horizontal="center" vertical="center"/>
    </xf>
    <xf numFmtId="0" fontId="237" fillId="0" borderId="157" applyAlignment="1" pivotButton="0" quotePrefix="0" xfId="0">
      <alignment vertical="center" wrapText="1"/>
    </xf>
    <xf numFmtId="0" fontId="345" fillId="0" borderId="102" applyAlignment="1" pivotButton="0" quotePrefix="0" xfId="0">
      <alignment vertical="center" wrapText="1"/>
    </xf>
    <xf numFmtId="0" fontId="161" fillId="3" borderId="102" applyAlignment="1" pivotButton="0" quotePrefix="0" xfId="0">
      <alignment horizontal="center" vertical="center"/>
    </xf>
    <xf numFmtId="0" fontId="169" fillId="3" borderId="102" applyAlignment="1" pivotButton="0" quotePrefix="0" xfId="0">
      <alignment horizontal="center" vertical="center" wrapText="1"/>
    </xf>
    <xf numFmtId="168" fontId="169" fillId="65" borderId="102" applyAlignment="1" pivotButton="0" quotePrefix="0" xfId="0">
      <alignment horizontal="left" vertical="center"/>
    </xf>
    <xf numFmtId="0" fontId="172" fillId="65" borderId="102" applyAlignment="1" pivotButton="0" quotePrefix="0" xfId="0">
      <alignment vertical="center" wrapText="1"/>
    </xf>
    <xf numFmtId="0" fontId="175" fillId="0" borderId="66" applyAlignment="1" pivotButton="0" quotePrefix="0" xfId="0">
      <alignment horizontal="center" vertical="center"/>
    </xf>
    <xf numFmtId="0" fontId="175" fillId="0" borderId="67" applyAlignment="1" pivotButton="0" quotePrefix="0" xfId="1">
      <alignment horizontal="center" vertical="center"/>
    </xf>
    <xf numFmtId="164" fontId="175" fillId="0" borderId="67" applyAlignment="1" pivotButton="0" quotePrefix="0" xfId="1">
      <alignment horizontal="center" vertical="center"/>
    </xf>
    <xf numFmtId="165" fontId="108" fillId="0" borderId="67" applyAlignment="1" pivotButton="0" quotePrefix="0" xfId="0">
      <alignment horizontal="center" vertical="center"/>
    </xf>
    <xf numFmtId="0" fontId="108" fillId="0" borderId="0" applyAlignment="1" pivotButton="0" quotePrefix="0" xfId="0">
      <alignment horizontal="left" vertical="center"/>
    </xf>
    <xf numFmtId="0" fontId="175" fillId="0" borderId="79" applyAlignment="1" pivotButton="0" quotePrefix="0" xfId="1">
      <alignment horizontal="center" vertical="center"/>
    </xf>
    <xf numFmtId="164" fontId="175" fillId="0" borderId="79" applyAlignment="1" pivotButton="0" quotePrefix="0" xfId="1">
      <alignment horizontal="center" vertical="center"/>
    </xf>
    <xf numFmtId="0" fontId="175" fillId="0" borderId="67" applyAlignment="1" pivotButton="0" quotePrefix="0" xfId="0">
      <alignment vertical="center" wrapText="1"/>
    </xf>
    <xf numFmtId="164" fontId="12" fillId="2" borderId="199" applyAlignment="1" pivotButton="0" quotePrefix="0" xfId="1">
      <alignment horizontal="center" vertical="center"/>
    </xf>
    <xf numFmtId="164" fontId="31" fillId="2" borderId="200" applyAlignment="1" pivotButton="0" quotePrefix="0" xfId="0">
      <alignment horizontal="center" vertical="center"/>
    </xf>
    <xf numFmtId="164" fontId="12" fillId="2" borderId="0" applyAlignment="1" pivotButton="0" quotePrefix="0" xfId="1">
      <alignment horizontal="center" vertical="center"/>
    </xf>
    <xf numFmtId="0" fontId="17" fillId="2" borderId="102" applyAlignment="1" pivotButton="0" quotePrefix="0" xfId="0">
      <alignment horizontal="center" vertical="center"/>
    </xf>
    <xf numFmtId="164" fontId="18" fillId="2" borderId="102" applyAlignment="1" pivotButton="0" quotePrefix="0" xfId="1">
      <alignment horizontal="center" vertical="center"/>
    </xf>
    <xf numFmtId="164" fontId="35" fillId="5" borderId="102" applyAlignment="1" pivotButton="0" quotePrefix="0" xfId="1">
      <alignment horizontal="center" vertical="center"/>
    </xf>
    <xf numFmtId="0" fontId="52" fillId="0" borderId="102" applyAlignment="1" pivotButton="0" quotePrefix="0" xfId="0">
      <alignment vertical="center" wrapText="1"/>
    </xf>
    <xf numFmtId="0" fontId="16" fillId="0" borderId="0" applyAlignment="1" pivotButton="0" quotePrefix="0" xfId="0">
      <alignment horizontal="left" vertical="center" wrapText="1"/>
    </xf>
    <xf numFmtId="0" fontId="241" fillId="0" borderId="0" applyAlignment="1" pivotButton="0" quotePrefix="0" xfId="0">
      <alignment horizontal="center" vertical="center"/>
    </xf>
    <xf numFmtId="14" fontId="275" fillId="0" borderId="0" applyAlignment="1" pivotButton="0" quotePrefix="0" xfId="0">
      <alignment horizontal="center" vertical="center"/>
    </xf>
    <xf numFmtId="0" fontId="12" fillId="0" borderId="113" applyAlignment="1" pivotButton="0" quotePrefix="0" xfId="0">
      <alignment horizontal="center" vertical="center"/>
    </xf>
    <xf numFmtId="0" fontId="12" fillId="0" borderId="187" applyAlignment="1" pivotButton="0" quotePrefix="0" xfId="0">
      <alignment vertical="center"/>
    </xf>
    <xf numFmtId="0" fontId="12" fillId="0" borderId="187" applyAlignment="1" pivotButton="0" quotePrefix="0" xfId="0">
      <alignment horizontal="center" vertical="center"/>
    </xf>
    <xf numFmtId="0" fontId="12" fillId="0" borderId="184" applyAlignment="1" pivotButton="0" quotePrefix="0" xfId="0">
      <alignment horizontal="center" vertical="center"/>
    </xf>
    <xf numFmtId="0" fontId="14" fillId="0" borderId="200" applyAlignment="1" pivotButton="0" quotePrefix="0" xfId="0">
      <alignment horizontal="center" vertical="center"/>
    </xf>
    <xf numFmtId="0" fontId="14" fillId="2" borderId="200" applyAlignment="1" pivotButton="0" quotePrefix="0" xfId="0">
      <alignment horizontal="center" vertical="center"/>
    </xf>
    <xf numFmtId="164" fontId="12" fillId="2" borderId="200" applyAlignment="1" pivotButton="0" quotePrefix="0" xfId="1">
      <alignment horizontal="center" vertical="center"/>
    </xf>
    <xf numFmtId="0" fontId="43" fillId="0" borderId="187" applyAlignment="1" pivotButton="0" quotePrefix="0" xfId="0">
      <alignment horizontal="center" vertical="center" wrapText="1"/>
    </xf>
    <xf numFmtId="0" fontId="175" fillId="0" borderId="158" applyAlignment="1" pivotButton="0" quotePrefix="0" xfId="0">
      <alignment horizontal="center" vertical="center" wrapText="1"/>
    </xf>
    <xf numFmtId="0" fontId="175" fillId="0" borderId="159" applyAlignment="1" pivotButton="0" quotePrefix="0" xfId="0">
      <alignment horizontal="center" vertical="center" wrapText="1"/>
    </xf>
    <xf numFmtId="0" fontId="175" fillId="0" borderId="47" applyAlignment="1" pivotButton="0" quotePrefix="0" xfId="0">
      <alignment horizontal="center" vertical="center" wrapText="1"/>
    </xf>
    <xf numFmtId="0" fontId="108" fillId="0" borderId="102" applyAlignment="1" pivotButton="0" quotePrefix="0" xfId="0">
      <alignment horizontal="center" vertical="center"/>
    </xf>
    <xf numFmtId="0" fontId="175" fillId="0" borderId="134" applyAlignment="1" pivotButton="0" quotePrefix="0" xfId="0">
      <alignment horizontal="center" vertical="center" wrapText="1"/>
    </xf>
    <xf numFmtId="164" fontId="108" fillId="0" borderId="102" applyAlignment="1" pivotButton="0" quotePrefix="0" xfId="0">
      <alignment horizontal="center" vertical="center"/>
    </xf>
    <xf numFmtId="0" fontId="162" fillId="0" borderId="134" applyAlignment="1" pivotButton="0" quotePrefix="0" xfId="0">
      <alignment horizontal="center" vertical="center" wrapText="1"/>
    </xf>
    <xf numFmtId="0" fontId="226" fillId="0" borderId="134" applyAlignment="1" pivotButton="0" quotePrefix="0" xfId="0">
      <alignment horizontal="center" vertical="center" wrapText="1"/>
    </xf>
    <xf numFmtId="0" fontId="336" fillId="0" borderId="186" applyAlignment="1" pivotButton="0" quotePrefix="0" xfId="0">
      <alignment horizontal="center" vertical="center" wrapText="1"/>
    </xf>
    <xf numFmtId="0" fontId="36" fillId="0" borderId="43" applyAlignment="1" pivotButton="0" quotePrefix="0" xfId="0">
      <alignment horizontal="center" vertical="center"/>
    </xf>
    <xf numFmtId="0" fontId="40" fillId="0" borderId="115" applyAlignment="1" pivotButton="0" quotePrefix="0" xfId="0">
      <alignment horizontal="center" vertical="center"/>
    </xf>
    <xf numFmtId="0" fontId="16" fillId="0" borderId="10" applyAlignment="1" pivotButton="0" quotePrefix="0" xfId="0">
      <alignment horizontal="left" vertical="center" wrapText="1"/>
    </xf>
    <xf numFmtId="0" fontId="20" fillId="0" borderId="68" applyAlignment="1" pivotButton="0" quotePrefix="0" xfId="0">
      <alignment horizontal="center" vertical="center"/>
    </xf>
    <xf numFmtId="0" fontId="20" fillId="0" borderId="71" applyAlignment="1" pivotButton="0" quotePrefix="0" xfId="0">
      <alignment horizontal="center" vertical="center"/>
    </xf>
    <xf numFmtId="0" fontId="20" fillId="0" borderId="70"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0"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8" applyAlignment="1" pivotButton="0" quotePrefix="0" xfId="0">
      <alignment horizontal="center" vertical="center"/>
    </xf>
    <xf numFmtId="0" fontId="168"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67" applyAlignment="1" pivotButton="0" quotePrefix="0" xfId="0">
      <alignment horizontal="center" vertical="center"/>
    </xf>
    <xf numFmtId="0" fontId="12" fillId="0" borderId="67" applyAlignment="1" pivotButton="0" quotePrefix="0" xfId="0">
      <alignment horizontal="center" vertical="center"/>
    </xf>
    <xf numFmtId="0" fontId="186" fillId="0" borderId="0" applyAlignment="1" pivotButton="0" quotePrefix="0" xfId="0">
      <alignment horizontal="left" vertical="top"/>
    </xf>
    <xf numFmtId="0" fontId="15" fillId="0" borderId="0" applyAlignment="1" pivotButton="0" quotePrefix="0" xfId="0">
      <alignment horizontal="left" vertical="center"/>
    </xf>
    <xf numFmtId="0" fontId="251" fillId="0" borderId="115" applyAlignment="1" pivotButton="0" quotePrefix="0" xfId="0">
      <alignment horizontal="left" vertical="top"/>
    </xf>
    <xf numFmtId="0" fontId="65" fillId="0" borderId="115" applyAlignment="1" pivotButton="0" quotePrefix="0" xfId="0">
      <alignment horizontal="left" vertical="top"/>
    </xf>
    <xf numFmtId="0" fontId="247" fillId="0" borderId="0" applyAlignment="1" pivotButton="0" quotePrefix="0" xfId="0">
      <alignment horizontal="center" vertical="center"/>
    </xf>
    <xf numFmtId="0" fontId="65" fillId="0" borderId="112" applyAlignment="1" pivotButton="0" quotePrefix="0" xfId="0">
      <alignment horizontal="left" vertical="center"/>
    </xf>
    <xf numFmtId="0" fontId="65" fillId="0" borderId="66" applyAlignment="1" pivotButton="0" quotePrefix="0" xfId="0">
      <alignment horizontal="left" vertical="center" wrapText="1"/>
    </xf>
    <xf numFmtId="0" fontId="65" fillId="0" borderId="113" applyAlignment="1" pivotButton="0" quotePrefix="0" xfId="0">
      <alignment horizontal="left" vertical="center"/>
    </xf>
    <xf numFmtId="0" fontId="65" fillId="0" borderId="11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03" applyAlignment="1" pivotButton="0" quotePrefix="0" xfId="0">
      <alignment horizontal="left" vertical="center"/>
    </xf>
    <xf numFmtId="0" fontId="65" fillId="0" borderId="108" applyAlignment="1" pivotButton="0" quotePrefix="0" xfId="0">
      <alignment horizontal="left" vertical="center"/>
    </xf>
    <xf numFmtId="0" fontId="249" fillId="0" borderId="66" applyAlignment="1" pivotButton="0" quotePrefix="0" xfId="0">
      <alignment horizontal="left" vertical="top" wrapText="1"/>
    </xf>
    <xf numFmtId="0" fontId="250" fillId="0" borderId="1" applyAlignment="1" pivotButton="0" quotePrefix="0" xfId="0">
      <alignment horizontal="left" vertical="top" wrapText="1"/>
    </xf>
    <xf numFmtId="0" fontId="250" fillId="0" borderId="103" applyAlignment="1" pivotButton="0" quotePrefix="0" xfId="0">
      <alignment horizontal="left" vertical="top" wrapText="1"/>
    </xf>
    <xf numFmtId="0" fontId="252" fillId="0" borderId="66" applyAlignment="1" pivotButton="0" quotePrefix="0" xfId="0">
      <alignment horizontal="left" vertical="top" wrapText="1"/>
    </xf>
    <xf numFmtId="0" fontId="250" fillId="0" borderId="113" applyAlignment="1" pivotButton="0" quotePrefix="0" xfId="0">
      <alignment horizontal="left" vertical="top" wrapText="1"/>
    </xf>
    <xf numFmtId="0" fontId="250" fillId="0" borderId="114" applyAlignment="1" pivotButton="0" quotePrefix="0" xfId="0">
      <alignment horizontal="left" vertical="top" wrapText="1"/>
    </xf>
    <xf numFmtId="0" fontId="250" fillId="0" borderId="0" applyAlignment="1" pivotButton="0" quotePrefix="0" xfId="0">
      <alignment horizontal="left" vertical="top" wrapText="1"/>
    </xf>
    <xf numFmtId="0" fontId="250" fillId="0" borderId="41" applyAlignment="1" pivotButton="0" quotePrefix="0" xfId="0">
      <alignment horizontal="left" vertical="top" wrapText="1"/>
    </xf>
    <xf numFmtId="0" fontId="250" fillId="0" borderId="112" applyAlignment="1" pivotButton="0" quotePrefix="0" xfId="0">
      <alignment horizontal="left" vertical="top" wrapText="1"/>
    </xf>
    <xf numFmtId="0" fontId="250" fillId="0" borderId="108" applyAlignment="1" pivotButton="0" quotePrefix="0" xfId="0">
      <alignment horizontal="left" vertical="top" wrapText="1"/>
    </xf>
    <xf numFmtId="0" fontId="20" fillId="0" borderId="103" applyAlignment="1" pivotButton="0" quotePrefix="0" xfId="0">
      <alignment horizontal="center" vertical="center"/>
    </xf>
    <xf numFmtId="0" fontId="20" fillId="0" borderId="112" applyAlignment="1" pivotButton="0" quotePrefix="0" xfId="0">
      <alignment horizontal="center" vertical="center"/>
    </xf>
    <xf numFmtId="0" fontId="20" fillId="0" borderId="108" applyAlignment="1" pivotButton="0" quotePrefix="0" xfId="0">
      <alignment horizontal="center" vertical="center"/>
    </xf>
    <xf numFmtId="0" fontId="20" fillId="0" borderId="82" applyAlignment="1" pivotButton="0" quotePrefix="0" xfId="0">
      <alignment horizontal="center" vertical="center"/>
    </xf>
    <xf numFmtId="0" fontId="20" fillId="0" borderId="81" applyAlignment="1" pivotButton="0" quotePrefix="0" xfId="0">
      <alignment horizontal="center" vertical="center"/>
    </xf>
    <xf numFmtId="0" fontId="20" fillId="0" borderId="80" applyAlignment="1" pivotButton="0" quotePrefix="0" xfId="0">
      <alignment horizontal="center" vertical="center"/>
    </xf>
    <xf numFmtId="0" fontId="168"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2" applyAlignment="1" pivotButton="0" quotePrefix="0" xfId="0">
      <alignment horizontal="center" vertical="center"/>
    </xf>
    <xf numFmtId="0" fontId="12" fillId="0" borderId="81" applyAlignment="1" pivotButton="0" quotePrefix="0" xfId="0">
      <alignment horizontal="center" vertical="center"/>
    </xf>
    <xf numFmtId="0" fontId="12" fillId="0" borderId="80"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18" applyAlignment="1" pivotButton="0" quotePrefix="0" xfId="0">
      <alignment horizontal="center" vertical="center"/>
    </xf>
    <xf numFmtId="14" fontId="241" fillId="0" borderId="0" applyAlignment="1" pivotButton="0" quotePrefix="0" xfId="0">
      <alignment horizontal="center" vertical="center"/>
    </xf>
    <xf numFmtId="0" fontId="241" fillId="0" borderId="0" applyAlignment="1" pivotButton="0" quotePrefix="0" xfId="0">
      <alignment horizontal="center" vertical="center"/>
    </xf>
    <xf numFmtId="14" fontId="275"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67" applyAlignment="1" pivotButton="0" quotePrefix="0" xfId="0">
      <alignment horizontal="left" vertical="center"/>
    </xf>
    <xf numFmtId="0" fontId="68" fillId="7" borderId="67" applyAlignment="1" pivotButton="0" quotePrefix="0" xfId="0">
      <alignment horizontal="left" vertical="center"/>
    </xf>
    <xf numFmtId="0" fontId="68" fillId="7" borderId="82" applyAlignment="1" pivotButton="0" quotePrefix="0" xfId="0">
      <alignment horizontal="left" vertical="center"/>
    </xf>
    <xf numFmtId="0" fontId="68" fillId="0" borderId="67" applyAlignment="1" pivotButton="0" quotePrefix="0" xfId="0">
      <alignment horizontal="right"/>
    </xf>
    <xf numFmtId="0" fontId="68" fillId="0" borderId="79" applyAlignment="1" pivotButton="0" quotePrefix="0" xfId="0">
      <alignment horizontal="right"/>
    </xf>
    <xf numFmtId="0" fontId="143" fillId="0" borderId="0" applyAlignment="1" pivotButton="0" quotePrefix="0" xfId="0">
      <alignment horizontal="center" vertical="center"/>
    </xf>
    <xf numFmtId="0" fontId="143" fillId="0" borderId="41" applyAlignment="1" pivotButton="0" quotePrefix="0" xfId="0">
      <alignment horizontal="center" vertical="center"/>
    </xf>
    <xf numFmtId="0" fontId="143" fillId="0" borderId="10" applyAlignment="1" pivotButton="0" quotePrefix="0" xfId="0">
      <alignment horizontal="center" vertical="center"/>
    </xf>
    <xf numFmtId="0" fontId="143"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67" applyAlignment="1" pivotButton="0" quotePrefix="0" xfId="0">
      <alignment horizontal="left" vertical="top" wrapText="1"/>
    </xf>
    <xf numFmtId="0" fontId="68" fillId="5" borderId="67" applyAlignment="1" pivotButton="0" quotePrefix="0" xfId="0">
      <alignment horizontal="left" vertical="top"/>
    </xf>
    <xf numFmtId="0" fontId="68" fillId="0" borderId="67" applyAlignment="1" pivotButton="0" quotePrefix="0" xfId="0">
      <alignment horizontal="center" vertical="center" wrapText="1"/>
    </xf>
    <xf numFmtId="0" fontId="68" fillId="0" borderId="79" applyAlignment="1" pivotButton="0" quotePrefix="0" xfId="0">
      <alignment horizontal="center" vertical="center" wrapText="1"/>
    </xf>
    <xf numFmtId="0" fontId="70" fillId="0" borderId="67" applyAlignment="1" pivotButton="0" quotePrefix="0" xfId="0">
      <alignment horizontal="left" vertical="center" wrapText="1"/>
    </xf>
    <xf numFmtId="0" fontId="70" fillId="0" borderId="79" applyAlignment="1" pivotButton="0" quotePrefix="0" xfId="0">
      <alignment horizontal="left" vertical="center" wrapText="1"/>
    </xf>
    <xf numFmtId="0" fontId="68" fillId="5" borderId="84" applyAlignment="1" pivotButton="0" quotePrefix="0" xfId="0">
      <alignment horizontal="left" vertical="center"/>
    </xf>
    <xf numFmtId="0" fontId="68" fillId="5" borderId="85" applyAlignment="1" pivotButton="0" quotePrefix="0" xfId="0">
      <alignment horizontal="left" vertical="center"/>
    </xf>
    <xf numFmtId="0" fontId="68" fillId="5" borderId="81" applyAlignment="1" pivotButton="0" quotePrefix="0" xfId="0">
      <alignment horizontal="left" vertical="center"/>
    </xf>
    <xf numFmtId="0" fontId="68" fillId="5" borderId="80"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3" applyAlignment="1" pivotButton="0" quotePrefix="0" xfId="0">
      <alignment horizontal="center"/>
    </xf>
    <xf numFmtId="0" fontId="77" fillId="0" borderId="54" applyAlignment="1" pivotButton="0" quotePrefix="0" xfId="0">
      <alignment horizontal="center"/>
    </xf>
    <xf numFmtId="0" fontId="87" fillId="0" borderId="0" applyAlignment="1" pivotButton="0" quotePrefix="0" xfId="0">
      <alignment horizontal="center"/>
    </xf>
    <xf numFmtId="0" fontId="194" fillId="0" borderId="0" applyAlignment="1" pivotButton="0" quotePrefix="0" xfId="0">
      <alignment horizontal="center"/>
    </xf>
    <xf numFmtId="0" fontId="314" fillId="0" borderId="112" applyAlignment="1" pivotButton="0" quotePrefix="0" xfId="0">
      <alignment horizontal="left" vertical="center"/>
    </xf>
    <xf numFmtId="14" fontId="219" fillId="0" borderId="0" applyAlignment="1" pivotButton="0" quotePrefix="0" xfId="0">
      <alignment horizontal="center" vertical="center"/>
    </xf>
    <xf numFmtId="0" fontId="219" fillId="0" borderId="0" applyAlignment="1" pivotButton="0" quotePrefix="0" xfId="0">
      <alignment horizontal="center" vertical="center"/>
    </xf>
    <xf numFmtId="0" fontId="108" fillId="0" borderId="82" applyAlignment="1" pivotButton="0" quotePrefix="0" xfId="0">
      <alignment horizontal="center" vertical="center"/>
    </xf>
    <xf numFmtId="0" fontId="108" fillId="0" borderId="81" applyAlignment="1" pivotButton="0" quotePrefix="0" xfId="0">
      <alignment horizontal="center" vertical="center"/>
    </xf>
    <xf numFmtId="0" fontId="108" fillId="0" borderId="80" applyAlignment="1" pivotButton="0" quotePrefix="0" xfId="0">
      <alignment horizontal="center" vertical="center"/>
    </xf>
    <xf numFmtId="0" fontId="175" fillId="0" borderId="44" applyAlignment="1" pivotButton="0" quotePrefix="0" xfId="0">
      <alignment horizontal="center" vertical="center"/>
    </xf>
    <xf numFmtId="0" fontId="175" fillId="0" borderId="10" applyAlignment="1" pivotButton="0" quotePrefix="0" xfId="0">
      <alignment horizontal="center" vertical="center"/>
    </xf>
    <xf numFmtId="0" fontId="175" fillId="0" borderId="45" applyAlignment="1" pivotButton="0" quotePrefix="0" xfId="0">
      <alignment horizontal="center" vertical="center"/>
    </xf>
    <xf numFmtId="0" fontId="259" fillId="0" borderId="10" applyAlignment="1" pivotButton="0" quotePrefix="0" xfId="0">
      <alignment horizontal="left" vertical="center" wrapText="1"/>
    </xf>
    <xf numFmtId="0" fontId="197" fillId="0" borderId="0" applyAlignment="1" pivotButton="0" quotePrefix="0" xfId="0">
      <alignment horizontal="left" vertical="top"/>
    </xf>
    <xf numFmtId="0" fontId="175" fillId="0" borderId="0" applyAlignment="1" pivotButton="0" quotePrefix="0" xfId="0">
      <alignment horizontal="left" vertical="center"/>
    </xf>
    <xf numFmtId="14" fontId="167" fillId="0" borderId="0" applyAlignment="1" pivotButton="0" quotePrefix="0" xfId="0">
      <alignment horizontal="center" vertical="center"/>
    </xf>
    <xf numFmtId="0" fontId="167" fillId="0" borderId="0" applyAlignment="1" pivotButton="0" quotePrefix="0" xfId="0">
      <alignment horizontal="center" vertical="center"/>
    </xf>
    <xf numFmtId="0" fontId="175" fillId="0" borderId="0" applyAlignment="1" pivotButton="0" quotePrefix="0" xfId="0">
      <alignment horizontal="left" vertical="center" wrapText="1"/>
    </xf>
    <xf numFmtId="0" fontId="175" fillId="0" borderId="10" applyAlignment="1" pivotButton="0" quotePrefix="0" xfId="0">
      <alignment horizontal="left" vertical="center"/>
    </xf>
    <xf numFmtId="14" fontId="167" fillId="0" borderId="10" applyAlignment="1" pivotButton="0" quotePrefix="0" xfId="0">
      <alignment horizontal="center" vertical="center"/>
    </xf>
    <xf numFmtId="0" fontId="167" fillId="0" borderId="10" applyAlignment="1" pivotButton="0" quotePrefix="0" xfId="0">
      <alignment horizontal="center" vertical="center"/>
    </xf>
    <xf numFmtId="14" fontId="219" fillId="0" borderId="10" applyAlignment="1" pivotButton="0" quotePrefix="0" xfId="0">
      <alignment horizontal="center" vertical="center"/>
    </xf>
    <xf numFmtId="0" fontId="219" fillId="0" borderId="10" applyAlignment="1" pivotButton="0" quotePrefix="0" xfId="0">
      <alignment horizontal="center" vertical="center"/>
    </xf>
    <xf numFmtId="14" fontId="276" fillId="0" borderId="10" applyAlignment="1" pivotButton="0" quotePrefix="0" xfId="0">
      <alignment horizontal="center" vertical="center"/>
    </xf>
    <xf numFmtId="14" fontId="225" fillId="0" borderId="0" applyAlignment="1" pivotButton="0" quotePrefix="0" xfId="0">
      <alignment horizontal="center" vertical="center"/>
    </xf>
    <xf numFmtId="14" fontId="213" fillId="0" borderId="10" applyAlignment="1" pivotButton="0" quotePrefix="0" xfId="0">
      <alignment horizontal="center" vertical="center"/>
    </xf>
    <xf numFmtId="0" fontId="20" fillId="0" borderId="90" applyAlignment="1" pivotButton="0" quotePrefix="0" xfId="0">
      <alignment horizontal="center" vertical="center"/>
    </xf>
    <xf numFmtId="0" fontId="20" fillId="0" borderId="91" applyAlignment="1" pivotButton="0" quotePrefix="0" xfId="0">
      <alignment horizontal="center" vertical="center"/>
    </xf>
    <xf numFmtId="0" fontId="20" fillId="0" borderId="92" applyAlignment="1" pivotButton="0" quotePrefix="0" xfId="0">
      <alignment horizontal="center" vertical="center"/>
    </xf>
    <xf numFmtId="0" fontId="20" fillId="0" borderId="10" applyAlignment="1" pivotButton="0" quotePrefix="0" xfId="0">
      <alignment horizontal="center" vertical="center"/>
    </xf>
    <xf numFmtId="14" fontId="170"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8" applyAlignment="1" pivotButton="0" quotePrefix="0" xfId="0">
      <alignment horizontal="center" vertical="center"/>
    </xf>
    <xf numFmtId="14" fontId="264" fillId="0" borderId="0" applyAlignment="1" pivotButton="0" quotePrefix="0" xfId="0">
      <alignment horizontal="center" vertical="center"/>
    </xf>
    <xf numFmtId="0" fontId="239" fillId="0" borderId="90" applyAlignment="1" pivotButton="0" quotePrefix="0" xfId="0">
      <alignment horizontal="center" vertical="center"/>
    </xf>
    <xf numFmtId="0" fontId="31" fillId="0" borderId="91" applyAlignment="1" pivotButton="0" quotePrefix="0" xfId="0">
      <alignment horizontal="center" vertical="center"/>
    </xf>
    <xf numFmtId="0" fontId="239" fillId="0" borderId="91" applyAlignment="1" pivotButton="0" quotePrefix="0" xfId="0">
      <alignment horizontal="center" vertical="center"/>
    </xf>
    <xf numFmtId="0" fontId="239" fillId="0" borderId="92" applyAlignment="1" pivotButton="0" quotePrefix="0" xfId="0">
      <alignment horizontal="center" vertical="center"/>
    </xf>
    <xf numFmtId="0" fontId="175" fillId="0" borderId="88" applyAlignment="1" pivotButton="0" quotePrefix="0" xfId="0">
      <alignment horizontal="center" vertical="center"/>
    </xf>
    <xf numFmtId="0" fontId="42" fillId="0" borderId="0" applyAlignment="1" pivotButton="0" quotePrefix="0" xfId="0">
      <alignment horizontal="left" vertical="center" wrapText="1"/>
    </xf>
    <xf numFmtId="14" fontId="167" fillId="0" borderId="10" applyAlignment="1" pivotButton="0" quotePrefix="0" xfId="0">
      <alignment horizontal="center" vertical="center" wrapText="1"/>
    </xf>
    <xf numFmtId="0" fontId="260" fillId="0" borderId="112" applyAlignment="1" pivotButton="0" quotePrefix="0" xfId="0">
      <alignment horizontal="center" vertical="center"/>
    </xf>
    <xf numFmtId="0" fontId="381" fillId="0" borderId="187" applyAlignment="1" pivotButton="0" quotePrefix="0" xfId="0">
      <alignment horizontal="center" vertical="center"/>
    </xf>
    <xf numFmtId="0" fontId="260" fillId="0" borderId="187" applyAlignment="1" pivotButton="0" quotePrefix="0" xfId="0">
      <alignment horizontal="center" vertical="center"/>
    </xf>
    <xf numFmtId="14" fontId="149" fillId="0" borderId="0" applyAlignment="1" pivotButton="0" quotePrefix="0" xfId="0">
      <alignment horizontal="center" vertical="center"/>
    </xf>
    <xf numFmtId="0" fontId="198" fillId="0" borderId="0" applyAlignment="1" pivotButton="0" quotePrefix="0" xfId="0">
      <alignment horizontal="left" vertical="center" wrapText="1"/>
    </xf>
    <xf numFmtId="14" fontId="276" fillId="0" borderId="0" applyAlignment="1" pivotButton="0" quotePrefix="0" xfId="0">
      <alignment horizontal="center" vertical="center"/>
    </xf>
    <xf numFmtId="0" fontId="20" fillId="0" borderId="95" applyAlignment="1" pivotButton="0" quotePrefix="0" xfId="0">
      <alignment horizontal="center" vertical="center"/>
    </xf>
    <xf numFmtId="0" fontId="20" fillId="0" borderId="96" applyAlignment="1" pivotButton="0" quotePrefix="0" xfId="0">
      <alignment horizontal="center" vertical="center"/>
    </xf>
    <xf numFmtId="0" fontId="20" fillId="0" borderId="97" applyAlignment="1" pivotButton="0" quotePrefix="0" xfId="0">
      <alignment horizontal="center" vertical="center"/>
    </xf>
    <xf numFmtId="0" fontId="20" fillId="0" borderId="44" applyAlignment="1" pivotButton="0" quotePrefix="0" xfId="0">
      <alignment horizontal="center" vertical="center"/>
    </xf>
    <xf numFmtId="14" fontId="265" fillId="0" borderId="10" applyAlignment="1" pivotButton="0" quotePrefix="0" xfId="0">
      <alignment horizontal="center" vertical="center"/>
    </xf>
    <xf numFmtId="0" fontId="20" fillId="0" borderId="42" applyAlignment="1" pivotButton="0" quotePrefix="0" xfId="0">
      <alignment horizontal="center" vertical="center"/>
    </xf>
    <xf numFmtId="0" fontId="108" fillId="0" borderId="67" applyAlignment="1" pivotButton="0" quotePrefix="0" xfId="0">
      <alignment horizontal="center" vertical="center"/>
    </xf>
    <xf numFmtId="0" fontId="175" fillId="0" borderId="82" applyAlignment="1" pivotButton="0" quotePrefix="0" xfId="0">
      <alignment horizontal="center" vertical="center"/>
    </xf>
    <xf numFmtId="0" fontId="175" fillId="0" borderId="81" applyAlignment="1" pivotButton="0" quotePrefix="0" xfId="0">
      <alignment horizontal="center" vertical="center"/>
    </xf>
    <xf numFmtId="0" fontId="175" fillId="0" borderId="80" applyAlignment="1" pivotButton="0" quotePrefix="0" xfId="0">
      <alignment horizontal="center" vertical="center"/>
    </xf>
    <xf numFmtId="14" fontId="175" fillId="0" borderId="0" applyAlignment="1" pivotButton="0" quotePrefix="0" xfId="0">
      <alignment horizontal="center" vertical="center"/>
    </xf>
    <xf numFmtId="0" fontId="175" fillId="0" borderId="0" applyAlignment="1" pivotButton="0" quotePrefix="0" xfId="0">
      <alignment horizontal="center" vertical="center"/>
    </xf>
    <xf numFmtId="14" fontId="175" fillId="0" borderId="10" applyAlignment="1" pivotButton="0" quotePrefix="0" xfId="0">
      <alignment horizontal="center" vertical="center"/>
    </xf>
    <xf numFmtId="0" fontId="226" fillId="0" borderId="112" applyAlignment="1" pivotButton="0" quotePrefix="0" xfId="0">
      <alignment horizontal="left" vertical="center" wrapText="1"/>
    </xf>
    <xf numFmtId="0" fontId="230" fillId="0" borderId="67"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5"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65" applyAlignment="1" pivotButton="0" quotePrefix="0" xfId="0">
      <alignment horizontal="center" vertical="center"/>
    </xf>
    <xf numFmtId="0" fontId="20" fillId="0" borderId="187" applyAlignment="1" pivotButton="0" quotePrefix="0" xfId="0">
      <alignment horizontal="center" vertical="center"/>
    </xf>
    <xf numFmtId="0" fontId="20" fillId="0" borderId="166" applyAlignment="1" pivotButton="0" quotePrefix="0" xfId="0">
      <alignment horizontal="center" vertical="center"/>
    </xf>
    <xf numFmtId="14" fontId="149" fillId="0" borderId="10" applyAlignment="1" pivotButton="0" quotePrefix="0" xfId="0">
      <alignment horizontal="center" vertical="center"/>
    </xf>
    <xf numFmtId="164" fontId="226" fillId="0" borderId="0" applyAlignment="1" pivotButton="0" quotePrefix="0" xfId="1">
      <alignment horizontal="center" vertical="center"/>
    </xf>
    <xf numFmtId="164" fontId="175" fillId="0" borderId="0" applyAlignment="1" pivotButton="0" quotePrefix="0" xfId="1">
      <alignment horizontal="center" vertical="center"/>
    </xf>
    <xf numFmtId="0" fontId="0" fillId="0" borderId="0" pivotButton="0" quotePrefix="0" xfId="0"/>
    <xf numFmtId="164" fontId="336" fillId="0" borderId="0" applyAlignment="1" pivotButton="0" quotePrefix="0" xfId="1">
      <alignment horizontal="center" vertical="center" wrapText="1"/>
    </xf>
    <xf numFmtId="164" fontId="266" fillId="0" borderId="0" applyAlignment="1" pivotButton="0" quotePrefix="0" xfId="1">
      <alignment horizontal="center" vertical="center" wrapText="1"/>
    </xf>
    <xf numFmtId="0" fontId="0" fillId="0" borderId="186" pivotButton="0" quotePrefix="0" xfId="0"/>
    <xf numFmtId="164" fontId="226" fillId="0" borderId="102" applyAlignment="1" pivotButton="0" quotePrefix="0" xfId="1">
      <alignment horizontal="center" vertical="center"/>
    </xf>
    <xf numFmtId="164" fontId="175" fillId="0" borderId="102" applyAlignment="1" pivotButton="0" quotePrefix="0" xfId="1">
      <alignment horizontal="center" vertical="center"/>
    </xf>
    <xf numFmtId="164" fontId="18" fillId="2" borderId="102" applyAlignment="1" pivotButton="0" quotePrefix="0" xfId="1">
      <alignment horizontal="center" vertical="center"/>
    </xf>
    <xf numFmtId="164" fontId="359" fillId="5" borderId="102" applyAlignment="1" pivotButton="0" quotePrefix="0" xfId="1">
      <alignment horizontal="center" vertical="center"/>
    </xf>
    <xf numFmtId="164" fontId="357" fillId="5" borderId="102" applyAlignment="1" pivotButton="0" quotePrefix="0" xfId="1">
      <alignment horizontal="center" vertical="center"/>
    </xf>
    <xf numFmtId="164" fontId="35" fillId="5" borderId="102" applyAlignment="1" pivotButton="0" quotePrefix="0" xfId="1">
      <alignment horizontal="center" vertical="center"/>
    </xf>
    <xf numFmtId="168" fontId="108" fillId="0" borderId="102" applyAlignment="1" pivotButton="0" quotePrefix="0" xfId="0">
      <alignment horizontal="left" vertical="center"/>
    </xf>
    <xf numFmtId="164" fontId="107" fillId="0" borderId="102" applyAlignment="1" pivotButton="0" quotePrefix="0" xfId="1">
      <alignment horizontal="center" vertical="center"/>
    </xf>
    <xf numFmtId="164" fontId="108" fillId="2" borderId="102" applyAlignment="1" pivotButton="0" quotePrefix="0" xfId="1">
      <alignment horizontal="center" vertical="center"/>
    </xf>
    <xf numFmtId="165" fontId="108" fillId="0" borderId="102" applyAlignment="1" pivotButton="0" quotePrefix="0" xfId="0">
      <alignment horizontal="center" vertical="center"/>
    </xf>
    <xf numFmtId="168" fontId="235" fillId="0" borderId="102" applyAlignment="1" pivotButton="0" quotePrefix="0" xfId="0">
      <alignment horizontal="left" vertical="center"/>
    </xf>
    <xf numFmtId="173" fontId="107" fillId="0" borderId="102" applyAlignment="1" pivotButton="0" quotePrefix="0" xfId="1">
      <alignment horizontal="center" vertical="center"/>
    </xf>
    <xf numFmtId="174" fontId="108" fillId="0" borderId="102" applyAlignment="1" pivotButton="0" quotePrefix="0" xfId="0">
      <alignment horizontal="center" vertical="center"/>
    </xf>
    <xf numFmtId="164" fontId="108" fillId="0" borderId="102" applyAlignment="1" pivotButton="0" quotePrefix="0" xfId="1">
      <alignment horizontal="center" vertical="center"/>
    </xf>
    <xf numFmtId="168" fontId="107" fillId="0" borderId="176" applyAlignment="1" pivotButton="0" quotePrefix="0" xfId="0">
      <alignment horizontal="left" vertical="center"/>
    </xf>
    <xf numFmtId="168" fontId="107" fillId="0" borderId="182" applyAlignment="1" pivotButton="0" quotePrefix="0" xfId="0">
      <alignment horizontal="left" vertical="center"/>
    </xf>
    <xf numFmtId="179" fontId="169" fillId="0" borderId="102" applyAlignment="1" pivotButton="0" quotePrefix="0" xfId="0">
      <alignment horizontal="center" vertical="center"/>
    </xf>
    <xf numFmtId="168" fontId="107" fillId="0" borderId="174" applyAlignment="1" pivotButton="0" quotePrefix="0" xfId="0">
      <alignment horizontal="left" vertical="center"/>
    </xf>
    <xf numFmtId="174" fontId="107" fillId="10" borderId="102" applyAlignment="1" pivotButton="0" quotePrefix="0" xfId="0">
      <alignment horizontal="center" vertical="center"/>
    </xf>
    <xf numFmtId="164" fontId="107" fillId="2" borderId="102" applyAlignment="1" pivotButton="0" quotePrefix="0" xfId="1">
      <alignment horizontal="center" vertical="center"/>
    </xf>
    <xf numFmtId="179" fontId="107" fillId="0" borderId="102" applyAlignment="1" pivotButton="0" quotePrefix="0" xfId="0">
      <alignment horizontal="center" vertical="center"/>
    </xf>
    <xf numFmtId="179" fontId="169" fillId="10" borderId="102" applyAlignment="1" pivotButton="0" quotePrefix="0" xfId="0">
      <alignment horizontal="center" vertical="center"/>
    </xf>
    <xf numFmtId="165" fontId="108" fillId="10" borderId="102" applyAlignment="1" pivotButton="0" quotePrefix="0" xfId="0">
      <alignment horizontal="center" vertical="center"/>
    </xf>
    <xf numFmtId="174" fontId="107" fillId="0" borderId="102" applyAlignment="1" pivotButton="0" quotePrefix="0" xfId="0">
      <alignment horizontal="center" vertical="center"/>
    </xf>
    <xf numFmtId="174" fontId="235" fillId="10" borderId="102" applyAlignment="1" pivotButton="0" quotePrefix="0" xfId="0">
      <alignment horizontal="center" vertical="center"/>
    </xf>
    <xf numFmtId="168" fontId="235" fillId="6" borderId="102" applyAlignment="1" pivotButton="0" quotePrefix="0" xfId="0">
      <alignment horizontal="left" vertical="center"/>
    </xf>
    <xf numFmtId="165" fontId="346" fillId="6" borderId="102" applyAlignment="1" pivotButton="0" quotePrefix="0" xfId="142">
      <alignment horizontal="left" vertical="center"/>
    </xf>
    <xf numFmtId="173" fontId="169" fillId="6" borderId="102" applyAlignment="1" pivotButton="0" quotePrefix="0" xfId="1">
      <alignment horizontal="center" vertical="center"/>
    </xf>
    <xf numFmtId="164" fontId="108" fillId="6" borderId="102" applyAlignment="1" pivotButton="0" quotePrefix="0" xfId="1">
      <alignment horizontal="center" vertical="center"/>
    </xf>
    <xf numFmtId="164" fontId="107" fillId="6" borderId="102" applyAlignment="1" pivotButton="0" quotePrefix="0" xfId="1">
      <alignment horizontal="center" vertical="center"/>
    </xf>
    <xf numFmtId="174" fontId="235" fillId="6" borderId="102" applyAlignment="1" pivotButton="0" quotePrefix="0" xfId="0">
      <alignment horizontal="center" vertical="center"/>
    </xf>
    <xf numFmtId="174" fontId="108" fillId="6" borderId="102" applyAlignment="1" pivotButton="0" quotePrefix="0" xfId="0">
      <alignment horizontal="center" vertical="center"/>
    </xf>
    <xf numFmtId="174" fontId="107" fillId="33" borderId="102" applyAlignment="1" pivotButton="0" quotePrefix="0" xfId="0">
      <alignment horizontal="center" vertical="center"/>
    </xf>
    <xf numFmtId="173" fontId="107" fillId="6" borderId="102" applyAlignment="1" pivotButton="0" quotePrefix="0" xfId="1">
      <alignment horizontal="center" vertical="center"/>
    </xf>
    <xf numFmtId="168" fontId="235" fillId="0" borderId="185" applyAlignment="1" pivotButton="0" quotePrefix="0" xfId="0">
      <alignment horizontal="left" vertical="center"/>
    </xf>
    <xf numFmtId="174" fontId="235" fillId="0" borderId="102" applyAlignment="1" pivotButton="0" quotePrefix="0" xfId="0">
      <alignment horizontal="center" vertical="center"/>
    </xf>
    <xf numFmtId="168" fontId="107" fillId="0" borderId="2" applyAlignment="1" pivotButton="0" quotePrefix="0" xfId="0">
      <alignment horizontal="left" vertical="center"/>
    </xf>
    <xf numFmtId="168" fontId="107" fillId="0" borderId="4" applyAlignment="1" pivotButton="0" quotePrefix="0" xfId="0">
      <alignment horizontal="left" vertical="center"/>
    </xf>
    <xf numFmtId="168" fontId="107" fillId="0" borderId="160" applyAlignment="1" pivotButton="0" quotePrefix="0" xfId="0">
      <alignment horizontal="left" vertical="center"/>
    </xf>
    <xf numFmtId="168" fontId="107" fillId="0" borderId="161" applyAlignment="1" pivotButton="0" quotePrefix="0" xfId="0">
      <alignment horizontal="left" vertical="center"/>
    </xf>
    <xf numFmtId="168" fontId="107" fillId="0" borderId="177" applyAlignment="1" pivotButton="0" quotePrefix="0" xfId="0">
      <alignment horizontal="left" vertical="center"/>
    </xf>
    <xf numFmtId="179" fontId="107" fillId="33" borderId="102" applyAlignment="1" pivotButton="0" quotePrefix="0" xfId="0">
      <alignment horizontal="center" vertical="center"/>
    </xf>
    <xf numFmtId="179" fontId="107" fillId="6" borderId="102" applyAlignment="1" pivotButton="0" quotePrefix="0" xfId="0">
      <alignment horizontal="center" vertical="center"/>
    </xf>
    <xf numFmtId="174" fontId="169" fillId="0" borderId="102" applyAlignment="1" pivotButton="0" quotePrefix="0" xfId="0">
      <alignment horizontal="center" vertical="center"/>
    </xf>
    <xf numFmtId="179" fontId="108" fillId="0" borderId="102" applyAlignment="1" pivotButton="0" quotePrefix="0" xfId="0">
      <alignment horizontal="center" vertical="center"/>
    </xf>
    <xf numFmtId="174" fontId="108" fillId="33" borderId="102" applyAlignment="1" pivotButton="0" quotePrefix="0" xfId="0">
      <alignment horizontal="center" vertical="center"/>
    </xf>
    <xf numFmtId="174" fontId="108" fillId="10" borderId="102" applyAlignment="1" pivotButton="0" quotePrefix="0" xfId="0">
      <alignment horizontal="center" vertical="center"/>
    </xf>
    <xf numFmtId="173" fontId="169" fillId="0" borderId="102" applyAlignment="1" pivotButton="0" quotePrefix="0" xfId="1">
      <alignment horizontal="center" vertical="center"/>
    </xf>
    <xf numFmtId="168" fontId="107" fillId="0" borderId="102" applyAlignment="1" pivotButton="0" quotePrefix="0" xfId="0">
      <alignment horizontal="left" vertical="center"/>
    </xf>
    <xf numFmtId="179" fontId="235" fillId="0" borderId="102" applyAlignment="1" pivotButton="0" quotePrefix="0" xfId="0">
      <alignment horizontal="center" vertical="center"/>
    </xf>
    <xf numFmtId="168" fontId="169" fillId="0" borderId="102" applyAlignment="1" pivotButton="0" quotePrefix="0" xfId="0">
      <alignment horizontal="left" vertical="center"/>
    </xf>
    <xf numFmtId="165" fontId="386" fillId="0" borderId="191" applyAlignment="1" pivotButton="0" quotePrefix="0" xfId="142">
      <alignment horizontal="right" vertical="center"/>
    </xf>
    <xf numFmtId="168" fontId="235" fillId="0" borderId="102" applyAlignment="1" pivotButton="0" quotePrefix="0" xfId="0">
      <alignment horizontal="center" vertical="center"/>
    </xf>
    <xf numFmtId="165" fontId="346" fillId="0" borderId="102" applyAlignment="1" pivotButton="0" quotePrefix="0" xfId="142">
      <alignment horizontal="right" vertical="center"/>
    </xf>
    <xf numFmtId="168" fontId="235" fillId="0" borderId="164" applyAlignment="1" pivotButton="0" quotePrefix="0" xfId="0">
      <alignment horizontal="left" vertical="center"/>
    </xf>
    <xf numFmtId="165" fontId="346" fillId="0" borderId="164" applyAlignment="1" pivotButton="0" quotePrefix="0" xfId="142">
      <alignment horizontal="right" vertical="center"/>
    </xf>
    <xf numFmtId="173" fontId="107" fillId="0" borderId="164" applyAlignment="1" pivotButton="0" quotePrefix="0" xfId="1">
      <alignment horizontal="center" vertical="center"/>
    </xf>
    <xf numFmtId="164" fontId="107" fillId="0" borderId="164" applyAlignment="1" pivotButton="0" quotePrefix="0" xfId="1">
      <alignment horizontal="center" vertical="center"/>
    </xf>
    <xf numFmtId="164" fontId="107" fillId="2" borderId="164" applyAlignment="1" pivotButton="0" quotePrefix="0" xfId="1">
      <alignment horizontal="center" vertical="center"/>
    </xf>
    <xf numFmtId="174" fontId="235" fillId="0" borderId="164" applyAlignment="1" pivotButton="0" quotePrefix="0" xfId="0">
      <alignment horizontal="center" vertical="center"/>
    </xf>
    <xf numFmtId="165" fontId="108" fillId="0" borderId="164" applyAlignment="1" pivotButton="0" quotePrefix="0" xfId="0">
      <alignment horizontal="center" vertical="center"/>
    </xf>
    <xf numFmtId="168" fontId="196" fillId="0" borderId="102" applyAlignment="1" pivotButton="0" quotePrefix="0" xfId="0">
      <alignment horizontal="left" vertical="center"/>
    </xf>
    <xf numFmtId="165" fontId="235" fillId="10" borderId="102" applyAlignment="1" pivotButton="0" quotePrefix="0" xfId="0">
      <alignment horizontal="center" vertical="center"/>
    </xf>
    <xf numFmtId="165" fontId="235" fillId="0" borderId="102" applyAlignment="1" pivotButton="0" quotePrefix="0" xfId="0">
      <alignment horizontal="center" vertical="center"/>
    </xf>
    <xf numFmtId="173" fontId="108" fillId="0" borderId="102" applyAlignment="1" pivotButton="0" quotePrefix="0" xfId="1">
      <alignment horizontal="center" vertical="center"/>
    </xf>
    <xf numFmtId="165" fontId="235" fillId="6" borderId="102" applyAlignment="1" pivotButton="0" quotePrefix="0" xfId="0">
      <alignment horizontal="center" vertical="center"/>
    </xf>
    <xf numFmtId="165" fontId="108" fillId="6" borderId="102" applyAlignment="1" pivotButton="0" quotePrefix="0" xfId="0">
      <alignment horizontal="center" vertical="center"/>
    </xf>
    <xf numFmtId="168" fontId="235" fillId="0" borderId="182" applyAlignment="1" pivotButton="0" quotePrefix="0" xfId="0">
      <alignment horizontal="left" vertical="center"/>
    </xf>
    <xf numFmtId="173" fontId="107" fillId="0" borderId="182" applyAlignment="1" pivotButton="0" quotePrefix="0" xfId="1">
      <alignment horizontal="center" vertical="center"/>
    </xf>
    <xf numFmtId="165" fontId="235" fillId="0" borderId="182" applyAlignment="1" pivotButton="0" quotePrefix="0" xfId="0">
      <alignment horizontal="center" vertical="center"/>
    </xf>
    <xf numFmtId="174" fontId="108" fillId="0" borderId="102" applyAlignment="1" pivotButton="0" quotePrefix="0" xfId="2">
      <alignment horizontal="center" vertical="center"/>
    </xf>
    <xf numFmtId="179" fontId="235" fillId="10" borderId="102" applyAlignment="1" pivotButton="0" quotePrefix="0" xfId="0">
      <alignment horizontal="center" vertical="center"/>
    </xf>
    <xf numFmtId="0" fontId="175" fillId="0" borderId="154" applyAlignment="1" pivotButton="0" quotePrefix="0" xfId="0">
      <alignment horizontal="center" vertical="center" wrapText="1"/>
    </xf>
    <xf numFmtId="0" fontId="0" fillId="0" borderId="201" pivotButton="0" quotePrefix="0" xfId="0"/>
    <xf numFmtId="165" fontId="386" fillId="0" borderId="0" applyAlignment="1" pivotButton="0" quotePrefix="0" xfId="142">
      <alignment horizontal="right" vertical="center"/>
    </xf>
    <xf numFmtId="165" fontId="283" fillId="0" borderId="102" applyAlignment="1" pivotButton="0" quotePrefix="0" xfId="142">
      <alignment horizontal="right" vertical="center"/>
    </xf>
    <xf numFmtId="168" fontId="108" fillId="0" borderId="182" applyAlignment="1" pivotButton="0" quotePrefix="0" xfId="0">
      <alignment horizontal="left" vertical="center"/>
    </xf>
    <xf numFmtId="165" fontId="283" fillId="0" borderId="182" applyAlignment="1" pivotButton="0" quotePrefix="0" xfId="142">
      <alignment horizontal="right" vertical="center"/>
    </xf>
    <xf numFmtId="174" fontId="235" fillId="0" borderId="182" applyAlignment="1" pivotButton="0" quotePrefix="0" xfId="0">
      <alignment horizontal="center" vertical="center"/>
    </xf>
    <xf numFmtId="174" fontId="108" fillId="0" borderId="182" applyAlignment="1" pivotButton="0" quotePrefix="0" xfId="0">
      <alignment horizontal="center" vertical="center"/>
    </xf>
    <xf numFmtId="165" fontId="346" fillId="0" borderId="182" applyAlignment="1" pivotButton="0" quotePrefix="0" xfId="142">
      <alignment horizontal="right" vertical="center"/>
    </xf>
    <xf numFmtId="174" fontId="235" fillId="0" borderId="102" applyAlignment="1" pivotButton="0" quotePrefix="0" xfId="2">
      <alignment horizontal="center" vertical="center"/>
    </xf>
    <xf numFmtId="165" fontId="235" fillId="0" borderId="102" applyAlignment="1" pivotButton="0" quotePrefix="0" xfId="2">
      <alignment horizontal="center" vertical="center"/>
    </xf>
    <xf numFmtId="174" fontId="169" fillId="0" borderId="102" applyAlignment="1" pivotButton="0" quotePrefix="0" xfId="2">
      <alignment horizontal="center" vertical="center"/>
    </xf>
    <xf numFmtId="165" fontId="235" fillId="6" borderId="102" applyAlignment="1" pivotButton="0" quotePrefix="0" xfId="2">
      <alignment horizontal="center" vertical="center"/>
    </xf>
    <xf numFmtId="165" fontId="169" fillId="0" borderId="102" applyAlignment="1" pivotButton="0" quotePrefix="0" xfId="2">
      <alignment horizontal="center" vertical="center"/>
    </xf>
    <xf numFmtId="174" fontId="235" fillId="6" borderId="102" applyAlignment="1" pivotButton="0" quotePrefix="0" xfId="2">
      <alignment horizontal="center" vertical="center"/>
    </xf>
    <xf numFmtId="0" fontId="0" fillId="0" borderId="203" pivotButton="0" quotePrefix="0" xfId="0"/>
    <xf numFmtId="0" fontId="0" fillId="0" borderId="177" pivotButton="0" quotePrefix="0" xfId="0"/>
    <xf numFmtId="165" fontId="235" fillId="34" borderId="102" applyAlignment="1" pivotButton="0" quotePrefix="0" xfId="0">
      <alignment horizontal="center" vertical="center"/>
    </xf>
    <xf numFmtId="172" fontId="108" fillId="0" borderId="102" applyAlignment="1" pivotButton="0" quotePrefix="0" xfId="0">
      <alignment horizontal="left" vertical="center"/>
    </xf>
    <xf numFmtId="0" fontId="0" fillId="0" borderId="1" pivotButton="0" quotePrefix="0" xfId="0"/>
    <xf numFmtId="164" fontId="108" fillId="0" borderId="182" applyAlignment="1" pivotButton="0" quotePrefix="0" xfId="0">
      <alignment horizontal="center" vertical="center"/>
    </xf>
    <xf numFmtId="168" fontId="108" fillId="0" borderId="157" applyAlignment="1" pivotButton="0" quotePrefix="0" xfId="0">
      <alignment horizontal="left" vertical="center"/>
    </xf>
    <xf numFmtId="168" fontId="107" fillId="0" borderId="157" applyAlignment="1" pivotButton="0" quotePrefix="0" xfId="0">
      <alignment horizontal="left" vertical="center"/>
    </xf>
    <xf numFmtId="173" fontId="169" fillId="0" borderId="157" applyAlignment="1" pivotButton="0" quotePrefix="0" xfId="1">
      <alignment horizontal="center" vertical="center"/>
    </xf>
    <xf numFmtId="164" fontId="107" fillId="0" borderId="157" applyAlignment="1" pivotButton="0" quotePrefix="0" xfId="1">
      <alignment horizontal="center" vertical="center"/>
    </xf>
    <xf numFmtId="164" fontId="108" fillId="2" borderId="157" applyAlignment="1" pivotButton="0" quotePrefix="0" xfId="1">
      <alignment horizontal="center" vertical="center"/>
    </xf>
    <xf numFmtId="164" fontId="108" fillId="38" borderId="102" applyAlignment="1" pivotButton="0" quotePrefix="0" xfId="1">
      <alignment horizontal="center" vertical="center"/>
    </xf>
    <xf numFmtId="174" fontId="108" fillId="0" borderId="157" applyAlignment="1" pivotButton="0" quotePrefix="0" xfId="0">
      <alignment horizontal="center" vertical="center"/>
    </xf>
    <xf numFmtId="174" fontId="108" fillId="38" borderId="102" applyAlignment="1" pivotButton="0" quotePrefix="0" xfId="0">
      <alignment horizontal="center" vertical="center"/>
    </xf>
    <xf numFmtId="165" fontId="346" fillId="0" borderId="102" applyAlignment="1" pivotButton="0" quotePrefix="0" xfId="142">
      <alignment horizontal="left" vertical="center"/>
    </xf>
    <xf numFmtId="179" fontId="108" fillId="10" borderId="102" applyAlignment="1" pivotButton="0" quotePrefix="0" xfId="0">
      <alignment horizontal="center" vertical="center"/>
    </xf>
    <xf numFmtId="165" fontId="346" fillId="0" borderId="157" applyAlignment="1" pivotButton="0" quotePrefix="0" xfId="142">
      <alignment horizontal="right" vertical="center"/>
    </xf>
    <xf numFmtId="173" fontId="107" fillId="0" borderId="157" applyAlignment="1" pivotButton="0" quotePrefix="0" xfId="1">
      <alignment horizontal="center" vertical="center"/>
    </xf>
    <xf numFmtId="164" fontId="107" fillId="2" borderId="157" applyAlignment="1" pivotButton="0" quotePrefix="0" xfId="1">
      <alignment horizontal="center" vertical="center"/>
    </xf>
    <xf numFmtId="165" fontId="169" fillId="10" borderId="102" applyAlignment="1" pivotButton="0" quotePrefix="0" xfId="0">
      <alignment horizontal="center" vertical="center"/>
    </xf>
    <xf numFmtId="0" fontId="162" fillId="0" borderId="154" applyAlignment="1" pivotButton="0" quotePrefix="0" xfId="0">
      <alignment horizontal="center" vertical="center" wrapText="1"/>
    </xf>
    <xf numFmtId="164" fontId="161" fillId="0" borderId="102" applyAlignment="1" pivotButton="0" quotePrefix="0" xfId="1">
      <alignment horizontal="center" vertical="center"/>
    </xf>
    <xf numFmtId="164" fontId="240" fillId="0" borderId="102" applyAlignment="1" pivotButton="0" quotePrefix="0" xfId="1">
      <alignment horizontal="center" vertical="center"/>
    </xf>
    <xf numFmtId="174" fontId="108" fillId="4" borderId="102" applyAlignment="1" pivotButton="0" quotePrefix="0" xfId="0">
      <alignment horizontal="center" vertical="center"/>
    </xf>
    <xf numFmtId="164" fontId="240" fillId="6" borderId="102" applyAlignment="1" pivotButton="0" quotePrefix="0" xfId="1">
      <alignment horizontal="center" vertical="center"/>
    </xf>
    <xf numFmtId="179" fontId="107" fillId="10" borderId="102" applyAlignment="1" pivotButton="0" quotePrefix="0" xfId="0">
      <alignment horizontal="center" vertical="center"/>
    </xf>
    <xf numFmtId="168" fontId="108" fillId="6" borderId="102" applyAlignment="1" pivotButton="0" quotePrefix="0" xfId="0">
      <alignment horizontal="left" vertical="center"/>
    </xf>
    <xf numFmtId="174" fontId="108" fillId="6" borderId="102" applyAlignment="1" pivotButton="0" quotePrefix="0" xfId="2">
      <alignment horizontal="center" vertical="center"/>
    </xf>
    <xf numFmtId="164" fontId="108" fillId="0" borderId="182" applyAlignment="1" pivotButton="0" quotePrefix="0" xfId="1">
      <alignment horizontal="center" vertical="center"/>
    </xf>
    <xf numFmtId="165" fontId="108" fillId="0" borderId="182" applyAlignment="1" pivotButton="0" quotePrefix="0" xfId="0">
      <alignment horizontal="center" vertical="center"/>
    </xf>
    <xf numFmtId="164" fontId="107" fillId="2" borderId="182" applyAlignment="1" pivotButton="0" quotePrefix="0" xfId="1">
      <alignment horizontal="center" vertical="center"/>
    </xf>
    <xf numFmtId="164" fontId="108" fillId="4" borderId="102" applyAlignment="1" pivotButton="0" quotePrefix="0" xfId="1">
      <alignment horizontal="center" vertical="center"/>
    </xf>
    <xf numFmtId="164" fontId="107" fillId="4" borderId="102" applyAlignment="1" pivotButton="0" quotePrefix="0" xfId="1">
      <alignment horizontal="center" vertical="center"/>
    </xf>
    <xf numFmtId="165" fontId="108" fillId="4" borderId="102" applyAlignment="1" pivotButton="0" quotePrefix="0" xfId="0">
      <alignment horizontal="center" vertical="center"/>
    </xf>
    <xf numFmtId="164" fontId="175" fillId="0" borderId="102" applyAlignment="1" pivotButton="0" quotePrefix="0" xfId="0">
      <alignment vertical="center" wrapText="1"/>
    </xf>
    <xf numFmtId="168" fontId="349" fillId="0" borderId="102" applyAlignment="1" pivotButton="0" quotePrefix="0" xfId="0">
      <alignment horizontal="left" vertical="center" wrapText="1"/>
    </xf>
    <xf numFmtId="165" fontId="108" fillId="0" borderId="102" applyAlignment="1" pivotButton="0" quotePrefix="0" xfId="2">
      <alignment horizontal="center" vertical="center"/>
    </xf>
    <xf numFmtId="164" fontId="108" fillId="2" borderId="182" applyAlignment="1" pivotButton="0" quotePrefix="0" xfId="1">
      <alignment horizontal="center" vertical="center"/>
    </xf>
    <xf numFmtId="174" fontId="107" fillId="33" borderId="182" applyAlignment="1" pivotButton="0" quotePrefix="0" xfId="0">
      <alignment horizontal="center" vertical="center"/>
    </xf>
    <xf numFmtId="170" fontId="108" fillId="2" borderId="102" applyAlignment="1" pivotButton="0" quotePrefix="0" xfId="2">
      <alignment horizontal="center" vertical="center"/>
    </xf>
    <xf numFmtId="170" fontId="107" fillId="2" borderId="102" applyAlignment="1" pivotButton="0" quotePrefix="0" xfId="2">
      <alignment horizontal="center" vertical="center"/>
    </xf>
    <xf numFmtId="174" fontId="107" fillId="10" borderId="157" applyAlignment="1" pivotButton="0" quotePrefix="0" xfId="0">
      <alignment horizontal="center" vertical="center"/>
    </xf>
    <xf numFmtId="164" fontId="107" fillId="10" borderId="102" applyAlignment="1" pivotButton="0" quotePrefix="0" xfId="1">
      <alignment horizontal="center" vertical="center"/>
    </xf>
    <xf numFmtId="164" fontId="108" fillId="10" borderId="102" applyAlignment="1" pivotButton="0" quotePrefix="0" xfId="1">
      <alignment horizontal="center" vertical="center"/>
    </xf>
    <xf numFmtId="168" fontId="107" fillId="0" borderId="102" applyAlignment="1" pivotButton="0" quotePrefix="0" xfId="307">
      <alignment horizontal="left" vertical="center"/>
    </xf>
    <xf numFmtId="171" fontId="108" fillId="0" borderId="102" applyAlignment="1" pivotButton="0" quotePrefix="0" xfId="2">
      <alignment horizontal="center" vertical="center"/>
    </xf>
    <xf numFmtId="168" fontId="107" fillId="6" borderId="102" applyAlignment="1" pivotButton="0" quotePrefix="0" xfId="0">
      <alignment horizontal="left" vertical="center"/>
    </xf>
    <xf numFmtId="168" fontId="169" fillId="65" borderId="102" applyAlignment="1" pivotButton="0" quotePrefix="0" xfId="0">
      <alignment horizontal="left" vertical="center"/>
    </xf>
    <xf numFmtId="164" fontId="108" fillId="10" borderId="157" applyAlignment="1" pivotButton="0" quotePrefix="0" xfId="1">
      <alignment horizontal="center" vertical="center"/>
    </xf>
    <xf numFmtId="164" fontId="107" fillId="10" borderId="182" applyAlignment="1" pivotButton="0" quotePrefix="0" xfId="1">
      <alignment horizontal="center" vertical="center"/>
    </xf>
    <xf numFmtId="164" fontId="107" fillId="0" borderId="182" applyAlignment="1" pivotButton="0" quotePrefix="0" xfId="1">
      <alignment horizontal="center" vertical="center"/>
    </xf>
    <xf numFmtId="168" fontId="108" fillId="4" borderId="182" applyAlignment="1" pivotButton="0" quotePrefix="0" xfId="0">
      <alignment horizontal="left" vertical="center"/>
    </xf>
    <xf numFmtId="164" fontId="108" fillId="4" borderId="182" applyAlignment="1" pivotButton="0" quotePrefix="0" xfId="1">
      <alignment horizontal="center" vertical="center"/>
    </xf>
    <xf numFmtId="165" fontId="108" fillId="4" borderId="182" applyAlignment="1" pivotButton="0" quotePrefix="0" xfId="0">
      <alignment horizontal="center" vertical="center"/>
    </xf>
    <xf numFmtId="0" fontId="175" fillId="0" borderId="73" applyAlignment="1" pivotButton="0" quotePrefix="0" xfId="0">
      <alignment horizontal="center" vertical="center" wrapText="1"/>
    </xf>
    <xf numFmtId="0" fontId="0" fillId="0" borderId="159" pivotButton="0" quotePrefix="0" xfId="0"/>
    <xf numFmtId="171" fontId="108" fillId="0" borderId="157" applyAlignment="1" pivotButton="0" quotePrefix="0" xfId="2">
      <alignment horizontal="center" vertical="center"/>
    </xf>
    <xf numFmtId="0" fontId="0" fillId="0" borderId="47" pivotButton="0" quotePrefix="0" xfId="0"/>
    <xf numFmtId="164" fontId="107" fillId="4" borderId="164" applyAlignment="1" pivotButton="0" quotePrefix="0" xfId="1">
      <alignment horizontal="center" vertical="center"/>
    </xf>
    <xf numFmtId="174" fontId="108" fillId="10" borderId="164" applyAlignment="1" pivotButton="0" quotePrefix="0" xfId="0">
      <alignment horizontal="center" vertical="center"/>
    </xf>
    <xf numFmtId="164" fontId="108" fillId="0" borderId="157" applyAlignment="1" pivotButton="0" quotePrefix="0" xfId="1">
      <alignment horizontal="center" vertical="center"/>
    </xf>
    <xf numFmtId="164" fontId="108" fillId="0" borderId="164" applyAlignment="1" pivotButton="0" quotePrefix="0" xfId="1">
      <alignment horizontal="center" vertical="center"/>
    </xf>
    <xf numFmtId="171" fontId="108" fillId="0" borderId="164" applyAlignment="1" pivotButton="0" quotePrefix="0" xfId="2">
      <alignment horizontal="center" vertical="center"/>
    </xf>
    <xf numFmtId="164" fontId="108" fillId="0" borderId="106" applyAlignment="1" pivotButton="0" quotePrefix="0" xfId="1">
      <alignment horizontal="center" vertical="center"/>
    </xf>
    <xf numFmtId="164" fontId="108" fillId="2" borderId="106" applyAlignment="1" pivotButton="0" quotePrefix="0" xfId="1">
      <alignment horizontal="center" vertical="center"/>
    </xf>
    <xf numFmtId="174" fontId="107" fillId="0" borderId="106" applyAlignment="1" pivotButton="0" quotePrefix="0" xfId="0">
      <alignment horizontal="center" vertical="center"/>
    </xf>
    <xf numFmtId="174" fontId="108" fillId="0" borderId="106" applyAlignment="1" pivotButton="0" quotePrefix="0" xfId="0">
      <alignment horizontal="center" vertical="center"/>
    </xf>
    <xf numFmtId="168" fontId="235" fillId="0" borderId="104" applyAlignment="1" pivotButton="0" quotePrefix="0" xfId="0">
      <alignment horizontal="left" vertical="center"/>
    </xf>
    <xf numFmtId="173" fontId="107" fillId="0" borderId="104" applyAlignment="1" pivotButton="0" quotePrefix="0" xfId="1">
      <alignment horizontal="center" vertical="center"/>
    </xf>
    <xf numFmtId="164" fontId="108" fillId="0" borderId="104" applyAlignment="1" pivotButton="0" quotePrefix="0" xfId="1">
      <alignment horizontal="center" vertical="center"/>
    </xf>
    <xf numFmtId="164" fontId="108" fillId="2" borderId="104" applyAlignment="1" pivotButton="0" quotePrefix="0" xfId="1">
      <alignment horizontal="center" vertical="center"/>
    </xf>
    <xf numFmtId="165" fontId="108" fillId="0" borderId="104" applyAlignment="1" pivotButton="0" quotePrefix="0" xfId="0">
      <alignment horizontal="center" vertical="center"/>
    </xf>
    <xf numFmtId="174" fontId="169" fillId="10" borderId="102" applyAlignment="1" pivotButton="0" quotePrefix="0" xfId="0">
      <alignment horizontal="center" vertical="center"/>
    </xf>
    <xf numFmtId="164" fontId="108" fillId="2" borderId="164" applyAlignment="1" pivotButton="0" quotePrefix="0" xfId="1">
      <alignment horizontal="center" vertical="center"/>
    </xf>
    <xf numFmtId="174" fontId="235" fillId="10" borderId="164" applyAlignment="1" pivotButton="0" quotePrefix="0" xfId="0">
      <alignment horizontal="center" vertical="center"/>
    </xf>
    <xf numFmtId="174" fontId="108" fillId="0" borderId="164" applyAlignment="1" pivotButton="0" quotePrefix="0" xfId="0">
      <alignment horizontal="center" vertical="center"/>
    </xf>
    <xf numFmtId="165" fontId="351" fillId="0" borderId="102" applyAlignment="1" pivotButton="0" quotePrefix="0" xfId="142">
      <alignment horizontal="left" vertical="center"/>
    </xf>
    <xf numFmtId="165" fontId="403" fillId="9" borderId="0" applyAlignment="1" pivotButton="0" quotePrefix="0" xfId="142">
      <alignment horizontal="center" vertical="center"/>
    </xf>
    <xf numFmtId="168" fontId="235" fillId="40" borderId="102" applyAlignment="1" pivotButton="0" quotePrefix="0" xfId="0">
      <alignment horizontal="left" vertical="center"/>
    </xf>
    <xf numFmtId="165" fontId="390" fillId="0" borderId="0" applyAlignment="1" pivotButton="0" quotePrefix="0" xfId="142">
      <alignment horizontal="right" vertical="center"/>
    </xf>
    <xf numFmtId="168" fontId="235" fillId="40" borderId="182" applyAlignment="1" pivotButton="0" quotePrefix="0" xfId="0">
      <alignment horizontal="left" vertical="center"/>
    </xf>
    <xf numFmtId="174" fontId="108" fillId="0" borderId="182" applyAlignment="1" pivotButton="0" quotePrefix="0" xfId="2">
      <alignment horizontal="center" vertical="center"/>
    </xf>
    <xf numFmtId="165" fontId="390" fillId="9" borderId="0" applyAlignment="1" pivotButton="0" quotePrefix="0" xfId="142">
      <alignment horizontal="center" vertical="center"/>
    </xf>
    <xf numFmtId="168" fontId="235" fillId="0" borderId="102" applyAlignment="1" pivotButton="0" quotePrefix="1" xfId="0">
      <alignment horizontal="left" vertical="center"/>
    </xf>
    <xf numFmtId="174" fontId="108" fillId="10" borderId="157" applyAlignment="1" pivotButton="0" quotePrefix="0" xfId="0">
      <alignment horizontal="center" vertical="center"/>
    </xf>
    <xf numFmtId="168" fontId="196" fillId="0" borderId="102" applyAlignment="1" pivotButton="0" quotePrefix="0" xfId="0">
      <alignment vertical="center"/>
    </xf>
    <xf numFmtId="164" fontId="107" fillId="10" borderId="164" applyAlignment="1" pivotButton="0" quotePrefix="0" xfId="1">
      <alignment horizontal="center" vertical="center"/>
    </xf>
    <xf numFmtId="164" fontId="239" fillId="0" borderId="102" applyAlignment="1" pivotButton="0" quotePrefix="0" xfId="0">
      <alignment horizontal="center" vertical="center"/>
    </xf>
    <xf numFmtId="164" fontId="239" fillId="2" borderId="102" applyAlignment="1" pivotButton="0" quotePrefix="0" xfId="0">
      <alignment horizontal="center" vertical="center"/>
    </xf>
    <xf numFmtId="164" fontId="239" fillId="0" borderId="0" applyAlignment="1" pivotButton="0" quotePrefix="0" xfId="0">
      <alignment horizontal="center" vertical="center"/>
    </xf>
    <xf numFmtId="165" fontId="108" fillId="0" borderId="0" applyAlignment="1" pivotButton="0" quotePrefix="0" xfId="0">
      <alignment horizontal="center" vertical="center"/>
    </xf>
    <xf numFmtId="164" fontId="240" fillId="3" borderId="3" applyAlignment="1" pivotButton="0" quotePrefix="0" xfId="0">
      <alignment horizontal="center" vertical="center"/>
    </xf>
    <xf numFmtId="164" fontId="240" fillId="2" borderId="4" applyAlignment="1" pivotButton="0" quotePrefix="0" xfId="0">
      <alignment horizontal="center" vertical="center"/>
    </xf>
    <xf numFmtId="165" fontId="107" fillId="0" borderId="0" applyAlignment="1" pivotButton="0" quotePrefix="0" xfId="0">
      <alignment horizontal="center" vertical="center"/>
    </xf>
    <xf numFmtId="164" fontId="240" fillId="0" borderId="67" applyAlignment="1" pivotButton="0" quotePrefix="0" xfId="0">
      <alignment horizontal="center" vertical="center"/>
    </xf>
    <xf numFmtId="164" fontId="240" fillId="2" borderId="73" applyAlignment="1" pivotButton="0" quotePrefix="0" xfId="0">
      <alignment horizontal="center" vertical="center"/>
    </xf>
    <xf numFmtId="164" fontId="108" fillId="0" borderId="0" applyAlignment="1" pivotButton="0" quotePrefix="0" xfId="1">
      <alignment horizontal="center" vertical="center"/>
    </xf>
    <xf numFmtId="164" fontId="239" fillId="0" borderId="83" applyAlignment="1" pivotButton="0" quotePrefix="0" xfId="0">
      <alignment horizontal="center" vertical="center"/>
    </xf>
    <xf numFmtId="164" fontId="239" fillId="2" borderId="77" applyAlignment="1" pivotButton="0" quotePrefix="0" xfId="0">
      <alignment horizontal="center" vertical="center"/>
    </xf>
    <xf numFmtId="164" fontId="226" fillId="0" borderId="0" applyAlignment="1" pivotButton="0" quotePrefix="0" xfId="0">
      <alignment horizontal="center" vertical="center"/>
    </xf>
    <xf numFmtId="174" fontId="226" fillId="0" borderId="0" applyAlignment="1" pivotButton="0" quotePrefix="0" xfId="0">
      <alignment horizontal="center" vertical="center"/>
    </xf>
    <xf numFmtId="174" fontId="108" fillId="0" borderId="0" applyAlignment="1" pivotButton="0" quotePrefix="0" xfId="0">
      <alignment horizontal="center" vertical="center"/>
    </xf>
    <xf numFmtId="164" fontId="37" fillId="0" borderId="67" applyAlignment="1" pivotButton="0" quotePrefix="0" xfId="0">
      <alignment vertical="center"/>
    </xf>
    <xf numFmtId="164" fontId="36" fillId="2" borderId="67" applyAlignment="1" pivotButton="0" quotePrefix="0" xfId="0">
      <alignment vertical="center"/>
    </xf>
    <xf numFmtId="164" fontId="37" fillId="2" borderId="67" applyAlignment="1" pivotButton="0" quotePrefix="0" xfId="0">
      <alignment vertical="center"/>
    </xf>
    <xf numFmtId="164" fontId="36" fillId="0" borderId="67" applyAlignment="1" pivotButton="0" quotePrefix="0" xfId="0">
      <alignment vertical="center"/>
    </xf>
    <xf numFmtId="164" fontId="37" fillId="36" borderId="67" applyAlignment="1" pivotButton="0" quotePrefix="0" xfId="0">
      <alignment vertical="center"/>
    </xf>
    <xf numFmtId="164" fontId="36" fillId="0" borderId="0" applyAlignment="1" pivotButton="0" quotePrefix="0" xfId="0">
      <alignment vertical="center"/>
    </xf>
    <xf numFmtId="164" fontId="177" fillId="0" borderId="67" applyAlignment="1" pivotButton="0" quotePrefix="0" xfId="0">
      <alignment vertical="center"/>
    </xf>
    <xf numFmtId="164" fontId="36" fillId="4" borderId="67" applyAlignment="1" pivotButton="0" quotePrefix="0" xfId="0">
      <alignment vertical="center"/>
    </xf>
    <xf numFmtId="164" fontId="165" fillId="0" borderId="67" applyAlignment="1" pivotButton="0" quotePrefix="0" xfId="0">
      <alignment vertical="center"/>
    </xf>
    <xf numFmtId="164" fontId="36" fillId="36" borderId="67" applyAlignment="1" pivotButton="0" quotePrefix="0" xfId="0">
      <alignment vertical="center"/>
    </xf>
    <xf numFmtId="177" fontId="36" fillId="0" borderId="0" applyAlignment="1" pivotButton="0" quotePrefix="0" xfId="0">
      <alignment vertical="center"/>
    </xf>
    <xf numFmtId="164" fontId="201" fillId="2" borderId="67" applyAlignment="1" pivotButton="0" quotePrefix="0" xfId="0">
      <alignment vertical="center"/>
    </xf>
    <xf numFmtId="164" fontId="164" fillId="0" borderId="67" applyAlignment="1" pivotButton="0" quotePrefix="0" xfId="0">
      <alignment vertical="center"/>
    </xf>
    <xf numFmtId="164" fontId="165" fillId="2" borderId="67" applyAlignment="1" pivotButton="0" quotePrefix="0" xfId="0">
      <alignment vertical="center"/>
    </xf>
    <xf numFmtId="164" fontId="177" fillId="0" borderId="102" applyAlignment="1" pivotButton="0" quotePrefix="0" xfId="0">
      <alignment vertical="center"/>
    </xf>
    <xf numFmtId="164" fontId="177" fillId="2" borderId="102" applyAlignment="1" pivotButton="0" quotePrefix="0" xfId="0">
      <alignment vertical="center"/>
    </xf>
    <xf numFmtId="164" fontId="37" fillId="0" borderId="88" applyAlignment="1" pivotButton="0" quotePrefix="0" xfId="0">
      <alignment vertical="center"/>
    </xf>
    <xf numFmtId="164" fontId="36" fillId="2" borderId="88" applyAlignment="1" pivotButton="0" quotePrefix="0" xfId="0">
      <alignment vertical="center"/>
    </xf>
    <xf numFmtId="164" fontId="37" fillId="0" borderId="119" applyAlignment="1" pivotButton="0" quotePrefix="0" xfId="0">
      <alignment vertical="center"/>
    </xf>
    <xf numFmtId="164" fontId="36" fillId="2" borderId="119" applyAlignment="1" pivotButton="0" quotePrefix="0" xfId="0">
      <alignment vertical="center"/>
    </xf>
    <xf numFmtId="164" fontId="311" fillId="0" borderId="119" applyAlignment="1" pivotButton="0" quotePrefix="0" xfId="0">
      <alignment vertical="center"/>
    </xf>
    <xf numFmtId="164" fontId="224" fillId="2" borderId="119" applyAlignment="1" pivotButton="0" quotePrefix="0" xfId="0">
      <alignment vertical="center"/>
    </xf>
    <xf numFmtId="164" fontId="311" fillId="0" borderId="133" applyAlignment="1" pivotButton="0" quotePrefix="0" xfId="0">
      <alignment vertical="center"/>
    </xf>
    <xf numFmtId="164" fontId="224" fillId="2" borderId="133" applyAlignment="1" pivotButton="0" quotePrefix="0" xfId="0">
      <alignment vertical="center"/>
    </xf>
    <xf numFmtId="164" fontId="166" fillId="0" borderId="67" applyAlignment="1" pivotButton="0" quotePrefix="0" xfId="0">
      <alignment vertical="center"/>
    </xf>
    <xf numFmtId="164" fontId="36" fillId="0" borderId="0" applyAlignment="1" pivotButton="0" quotePrefix="0" xfId="1">
      <alignment vertical="center"/>
    </xf>
    <xf numFmtId="164" fontId="37" fillId="0" borderId="67" applyAlignment="1" pivotButton="0" quotePrefix="0" xfId="1">
      <alignment vertical="center"/>
    </xf>
    <xf numFmtId="164" fontId="37" fillId="2" borderId="67" applyAlignment="1" pivotButton="0" quotePrefix="0" xfId="1">
      <alignment vertical="center"/>
    </xf>
    <xf numFmtId="0" fontId="40" fillId="0" borderId="200" applyAlignment="1" pivotButton="0" quotePrefix="0" xfId="0">
      <alignment horizontal="center" vertical="center"/>
    </xf>
    <xf numFmtId="0" fontId="0" fillId="0" borderId="187" pivotButton="0" quotePrefix="0" xfId="0"/>
    <xf numFmtId="0" fontId="0" fillId="0" borderId="97" pivotButton="0" quotePrefix="0" xfId="0"/>
    <xf numFmtId="164" fontId="37" fillId="0" borderId="115" applyAlignment="1" pivotButton="0" quotePrefix="0" xfId="1">
      <alignment vertical="center"/>
    </xf>
    <xf numFmtId="164" fontId="130" fillId="0" borderId="115" applyAlignment="1" pivotButton="0" quotePrefix="0" xfId="1">
      <alignment vertical="center"/>
    </xf>
    <xf numFmtId="164" fontId="130" fillId="0" borderId="67" applyAlignment="1" pivotButton="0" quotePrefix="0" xfId="1">
      <alignment vertical="center"/>
    </xf>
    <xf numFmtId="164" fontId="177" fillId="0" borderId="0" applyAlignment="1" pivotButton="0" quotePrefix="0" xfId="1">
      <alignment vertical="center"/>
    </xf>
    <xf numFmtId="164" fontId="37" fillId="0" borderId="0" applyAlignment="1" pivotButton="0" quotePrefix="0" xfId="0">
      <alignment vertical="center"/>
    </xf>
    <xf numFmtId="164" fontId="201"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0" fillId="0" borderId="67" applyAlignment="1" pivotButton="0" quotePrefix="0" xfId="0">
      <alignment vertical="center"/>
    </xf>
    <xf numFmtId="164" fontId="221" fillId="0" borderId="67" applyAlignment="1" pivotButton="0" quotePrefix="0" xfId="0">
      <alignment vertical="center"/>
    </xf>
    <xf numFmtId="164" fontId="164" fillId="2" borderId="67" applyAlignment="1" pivotButton="0" quotePrefix="0" xfId="0">
      <alignment vertical="center"/>
    </xf>
    <xf numFmtId="0" fontId="36" fillId="0" borderId="177" applyAlignment="1" pivotButton="0" quotePrefix="0" xfId="0">
      <alignment horizontal="center" vertical="center"/>
    </xf>
    <xf numFmtId="0" fontId="0" fillId="0" borderId="10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7" applyAlignment="1" pivotButton="0" quotePrefix="0" xfId="1">
      <alignment horizontal="center" vertical="center"/>
    </xf>
    <xf numFmtId="0" fontId="20" fillId="0" borderId="200" applyAlignment="1" pivotButton="0" quotePrefix="0" xfId="0">
      <alignment horizontal="center" vertical="center"/>
    </xf>
    <xf numFmtId="164" fontId="31" fillId="2" borderId="88"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9" applyAlignment="1" pivotButton="0" quotePrefix="0" xfId="1">
      <alignment horizontal="center" vertical="center"/>
    </xf>
    <xf numFmtId="164" fontId="12" fillId="0" borderId="69" applyAlignment="1" pivotButton="0" quotePrefix="0" xfId="1">
      <alignment horizontal="center" vertical="center"/>
    </xf>
    <xf numFmtId="0" fontId="20" fillId="0" borderId="182" applyAlignment="1" pivotButton="0" quotePrefix="0" xfId="0">
      <alignment horizontal="center" vertical="center"/>
    </xf>
    <xf numFmtId="0" fontId="0" fillId="0" borderId="174" pivotButton="0" quotePrefix="0" xfId="0"/>
    <xf numFmtId="0" fontId="0" fillId="0" borderId="184" pivotButton="0" quotePrefix="0" xfId="0"/>
    <xf numFmtId="165" fontId="20" fillId="0" borderId="88" applyAlignment="1" pivotButton="0" quotePrefix="0" xfId="0">
      <alignment horizontal="center" vertical="center"/>
    </xf>
    <xf numFmtId="164" fontId="12" fillId="2" borderId="79" applyAlignment="1" pivotButton="0" quotePrefix="0" xfId="1">
      <alignment horizontal="center" vertical="center"/>
    </xf>
    <xf numFmtId="0" fontId="407" fillId="0" borderId="219" pivotButton="0" quotePrefix="0" xfId="0"/>
    <xf numFmtId="164" fontId="20" fillId="2" borderId="67" applyAlignment="1" pivotButton="0" quotePrefix="0" xfId="1">
      <alignment horizontal="center" vertical="center"/>
    </xf>
    <xf numFmtId="0" fontId="12" fillId="0" borderId="182" applyAlignment="1" pivotButton="0" quotePrefix="0" xfId="0">
      <alignment horizontal="center" vertical="center"/>
    </xf>
    <xf numFmtId="164" fontId="337" fillId="0" borderId="67" applyAlignment="1" pivotButton="0" quotePrefix="0" xfId="0">
      <alignment horizontal="center" vertical="center"/>
    </xf>
    <xf numFmtId="164" fontId="35" fillId="0" borderId="0" applyAlignment="1" pivotButton="0" quotePrefix="0" xfId="1">
      <alignment horizontal="center" vertical="center"/>
    </xf>
    <xf numFmtId="0" fontId="0" fillId="0" borderId="112" pivotButton="0" quotePrefix="0" xfId="0"/>
    <xf numFmtId="0" fontId="65" fillId="0" borderId="206" applyAlignment="1" pivotButton="0" quotePrefix="0" xfId="0">
      <alignment horizontal="left" vertical="center" wrapText="1"/>
    </xf>
    <xf numFmtId="0" fontId="0" fillId="0" borderId="113" pivotButton="0" quotePrefix="0" xfId="0"/>
    <xf numFmtId="0" fontId="0" fillId="0" borderId="207" pivotButton="0" quotePrefix="0" xfId="0"/>
    <xf numFmtId="0" fontId="0" fillId="0" borderId="41" pivotButton="0" quotePrefix="0" xfId="0"/>
    <xf numFmtId="0" fontId="0" fillId="0" borderId="208" pivotButton="0" quotePrefix="0" xfId="0"/>
    <xf numFmtId="175" fontId="65" fillId="0" borderId="115" applyAlignment="1" pivotButton="0" quotePrefix="0" xfId="0">
      <alignment vertical="center"/>
    </xf>
    <xf numFmtId="0" fontId="249" fillId="0" borderId="209" applyAlignment="1" pivotButton="0" quotePrefix="0" xfId="0">
      <alignment horizontal="left" vertical="top" wrapText="1"/>
    </xf>
    <xf numFmtId="0" fontId="252" fillId="0" borderId="206" applyAlignment="1" pivotButton="0" quotePrefix="0" xfId="0">
      <alignment horizontal="left" vertical="top" wrapText="1"/>
    </xf>
    <xf numFmtId="0" fontId="251" fillId="0" borderId="200" applyAlignment="1" pivotButton="0" quotePrefix="0" xfId="0">
      <alignment horizontal="left" vertical="top"/>
    </xf>
    <xf numFmtId="0" fontId="0" fillId="0" borderId="114" pivotButton="0" quotePrefix="0" xfId="0"/>
    <xf numFmtId="0" fontId="0" fillId="0" borderId="204" pivotButton="0" quotePrefix="0" xfId="0"/>
    <xf numFmtId="0" fontId="0" fillId="0" borderId="205" pivotButton="0" quotePrefix="0" xfId="0"/>
    <xf numFmtId="0" fontId="20" fillId="0" borderId="177" applyAlignment="1" pivotButton="0" quotePrefix="0" xfId="0">
      <alignment horizontal="center" vertical="center"/>
    </xf>
    <xf numFmtId="164" fontId="31" fillId="2" borderId="104" applyAlignment="1" pivotButton="0" quotePrefix="0" xfId="0">
      <alignment horizontal="center" vertical="center"/>
    </xf>
    <xf numFmtId="164" fontId="31" fillId="2" borderId="67" applyAlignment="1" pivotButton="0" quotePrefix="0" xfId="0">
      <alignment horizontal="center" vertical="center"/>
    </xf>
    <xf numFmtId="164" fontId="12" fillId="0" borderId="67" applyAlignment="1" pivotButton="0" quotePrefix="0" xfId="1">
      <alignment horizontal="center" vertical="center"/>
    </xf>
    <xf numFmtId="165" fontId="20" fillId="0" borderId="67" applyAlignment="1" pivotButton="0" quotePrefix="0" xfId="0">
      <alignment horizontal="center" vertical="center"/>
    </xf>
    <xf numFmtId="164" fontId="96" fillId="2" borderId="67" applyAlignment="1" pivotButton="0" quotePrefix="0" xfId="1">
      <alignment horizontal="center" vertical="center"/>
    </xf>
    <xf numFmtId="164" fontId="96" fillId="0" borderId="79" applyAlignment="1" pivotButton="0" quotePrefix="0" xfId="1">
      <alignment horizontal="center" vertical="center"/>
    </xf>
    <xf numFmtId="0" fontId="12" fillId="0" borderId="200" applyAlignment="1" pivotButton="0" quotePrefix="0" xfId="0">
      <alignment horizontal="center" vertical="center"/>
    </xf>
    <xf numFmtId="164" fontId="14" fillId="2" borderId="67" applyAlignment="1" pivotButton="0" quotePrefix="0" xfId="0">
      <alignment horizontal="center" vertical="center"/>
    </xf>
    <xf numFmtId="164" fontId="12" fillId="2" borderId="118" applyAlignment="1" pivotButton="0" quotePrefix="0" xfId="1">
      <alignment horizontal="center" vertical="center"/>
    </xf>
    <xf numFmtId="164" fontId="12" fillId="2" borderId="199" applyAlignment="1" pivotButton="0" quotePrefix="0" xfId="1">
      <alignment horizontal="center" vertical="center"/>
    </xf>
    <xf numFmtId="164" fontId="12" fillId="0" borderId="94" applyAlignment="1" pivotButton="0" quotePrefix="0" xfId="1">
      <alignment horizontal="center" vertical="center"/>
    </xf>
    <xf numFmtId="164" fontId="31" fillId="2" borderId="118" applyAlignment="1" pivotButton="0" quotePrefix="0" xfId="0">
      <alignment horizontal="center" vertical="center"/>
    </xf>
    <xf numFmtId="164" fontId="31" fillId="2" borderId="200" applyAlignment="1" pivotButton="0" quotePrefix="0" xfId="0">
      <alignment horizontal="center" vertical="center"/>
    </xf>
    <xf numFmtId="164" fontId="12" fillId="2" borderId="0" applyAlignment="1" pivotButton="0" quotePrefix="0" xfId="1">
      <alignment horizontal="center" vertical="center"/>
    </xf>
    <xf numFmtId="0" fontId="143" fillId="0" borderId="108" applyAlignment="1" pivotButton="0" quotePrefix="0" xfId="0">
      <alignment horizontal="center" vertical="center"/>
    </xf>
    <xf numFmtId="0" fontId="68" fillId="0" borderId="182" applyAlignment="1" pivotButton="0" quotePrefix="0" xfId="0">
      <alignment horizontal="right"/>
    </xf>
    <xf numFmtId="0" fontId="68" fillId="0" borderId="185" applyAlignment="1" pivotButton="0" quotePrefix="0" xfId="0">
      <alignment horizontal="right"/>
    </xf>
    <xf numFmtId="0" fontId="0" fillId="0" borderId="85" pivotButton="0" quotePrefix="0" xfId="0"/>
    <xf numFmtId="0" fontId="70" fillId="0" borderId="182" applyAlignment="1" pivotButton="0" quotePrefix="0" xfId="0">
      <alignment horizontal="left" vertical="center"/>
    </xf>
    <xf numFmtId="0" fontId="68" fillId="5" borderId="182" applyAlignment="1" pivotButton="0" quotePrefix="0" xfId="0">
      <alignment horizontal="left" vertical="top" wrapText="1"/>
    </xf>
    <xf numFmtId="0" fontId="0" fillId="0" borderId="84" pivotButton="0" quotePrefix="0" xfId="0"/>
    <xf numFmtId="0" fontId="0" fillId="0" borderId="202" pivotButton="0" quotePrefix="0" xfId="0"/>
    <xf numFmtId="0" fontId="0" fillId="0" borderId="103" pivotButton="0" quotePrefix="0" xfId="0"/>
    <xf numFmtId="0" fontId="70" fillId="0" borderId="182" applyAlignment="1" pivotButton="0" quotePrefix="0" xfId="0">
      <alignment horizontal="left" vertical="center" wrapText="1"/>
    </xf>
    <xf numFmtId="0" fontId="68" fillId="0" borderId="182" applyAlignment="1" pivotButton="0" quotePrefix="0" xfId="0">
      <alignment horizontal="center" vertical="center" wrapText="1"/>
    </xf>
    <xf numFmtId="0" fontId="68" fillId="5" borderId="210" applyAlignment="1" pivotButton="0" quotePrefix="0" xfId="0">
      <alignment horizontal="left" vertical="center"/>
    </xf>
    <xf numFmtId="0" fontId="0" fillId="0" borderId="210" pivotButton="0" quotePrefix="0" xfId="0"/>
    <xf numFmtId="0" fontId="68" fillId="7" borderId="182"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13" pivotButton="0" quotePrefix="0" xfId="0"/>
    <xf numFmtId="167" fontId="77" fillId="0" borderId="54" applyAlignment="1" pivotButton="0" quotePrefix="0" xfId="0">
      <alignment horizontal="center"/>
    </xf>
    <xf numFmtId="171" fontId="73" fillId="0" borderId="67" applyAlignment="1" pivotButton="0" quotePrefix="0" xfId="5">
      <alignment horizontal="center" vertical="center"/>
    </xf>
    <xf numFmtId="168" fontId="78" fillId="0" borderId="0" applyAlignment="1" pivotButton="0" quotePrefix="0" xfId="0">
      <alignment horizontal="right"/>
    </xf>
    <xf numFmtId="178" fontId="313" fillId="0" borderId="0" applyAlignment="1" pivotButton="0" quotePrefix="0" xfId="0">
      <alignment vertical="center"/>
    </xf>
    <xf numFmtId="168" fontId="313" fillId="0" borderId="0" applyAlignment="1" pivotButton="0" quotePrefix="0" xfId="0">
      <alignment vertical="center"/>
    </xf>
    <xf numFmtId="178" fontId="279" fillId="7" borderId="133" applyAlignment="1" pivotButton="0" quotePrefix="0" xfId="0">
      <alignment horizontal="center" vertical="center" wrapText="1"/>
    </xf>
    <xf numFmtId="168" fontId="279" fillId="7" borderId="133" applyAlignment="1" pivotButton="0" quotePrefix="0" xfId="0">
      <alignment horizontal="center" vertical="center" wrapText="1"/>
    </xf>
    <xf numFmtId="172" fontId="316" fillId="0" borderId="133" applyAlignment="1" pivotButton="0" quotePrefix="0" xfId="4">
      <alignment horizontal="left" vertical="center" wrapText="1"/>
    </xf>
    <xf numFmtId="168" fontId="318" fillId="0" borderId="133" applyAlignment="1" pivotButton="0" quotePrefix="0" xfId="0">
      <alignment vertical="center"/>
    </xf>
    <xf numFmtId="168" fontId="314" fillId="0" borderId="135" applyAlignment="1" pivotButton="0" quotePrefix="0" xfId="0">
      <alignment horizontal="left" vertical="center" shrinkToFit="1"/>
    </xf>
    <xf numFmtId="178" fontId="318" fillId="0" borderId="135" applyAlignment="1" pivotButton="0" quotePrefix="0" xfId="0">
      <alignment vertical="center"/>
    </xf>
    <xf numFmtId="168" fontId="318" fillId="0" borderId="135" applyAlignment="1" pivotButton="0" quotePrefix="0" xfId="0">
      <alignment vertical="center"/>
    </xf>
    <xf numFmtId="178" fontId="318" fillId="0" borderId="133" applyAlignment="1" pivotButton="0" quotePrefix="0" xfId="0">
      <alignment vertical="center"/>
    </xf>
    <xf numFmtId="172" fontId="316" fillId="0" borderId="136" applyAlignment="1" pivotButton="0" quotePrefix="0" xfId="4">
      <alignment horizontal="left" vertical="center" wrapText="1"/>
    </xf>
    <xf numFmtId="178" fontId="318" fillId="0" borderId="136" applyAlignment="1" pivotButton="0" quotePrefix="0" xfId="0">
      <alignment vertical="center"/>
    </xf>
    <xf numFmtId="178" fontId="313" fillId="0" borderId="133" applyAlignment="1" pivotButton="0" quotePrefix="0" xfId="0">
      <alignment vertical="center"/>
    </xf>
    <xf numFmtId="168" fontId="313" fillId="0" borderId="133" applyAlignment="1" pivotButton="0" quotePrefix="0" xfId="0">
      <alignment vertical="center"/>
    </xf>
    <xf numFmtId="178" fontId="280" fillId="0" borderId="0" applyAlignment="1" pivotButton="0" quotePrefix="0" xfId="0">
      <alignment vertical="center"/>
    </xf>
    <xf numFmtId="178" fontId="279" fillId="7" borderId="133" applyAlignment="1" pivotButton="0" quotePrefix="0" xfId="0">
      <alignment horizontal="center" vertical="center"/>
    </xf>
    <xf numFmtId="168" fontId="279" fillId="0" borderId="133" applyAlignment="1" pivotButton="0" quotePrefix="0" xfId="0">
      <alignment horizontal="left" vertical="center" shrinkToFit="1"/>
    </xf>
    <xf numFmtId="178" fontId="279" fillId="0" borderId="133" applyAlignment="1" pivotButton="0" quotePrefix="0" xfId="0">
      <alignment vertical="center" wrapText="1"/>
    </xf>
    <xf numFmtId="178" fontId="279" fillId="0" borderId="133" applyAlignment="1" pivotButton="0" quotePrefix="0" xfId="0">
      <alignment vertical="center"/>
    </xf>
    <xf numFmtId="164" fontId="12" fillId="0" borderId="79" applyAlignment="1" pivotButton="0" quotePrefix="0" xfId="1">
      <alignment horizontal="center" vertical="center"/>
    </xf>
    <xf numFmtId="164" fontId="20" fillId="0" borderId="79" applyAlignment="1" pivotButton="0" quotePrefix="0" xfId="1">
      <alignment horizontal="center" vertical="center"/>
    </xf>
    <xf numFmtId="164" fontId="175" fillId="2" borderId="67" applyAlignment="1" pivotButton="0" quotePrefix="0" xfId="1">
      <alignment horizontal="center" vertical="center"/>
    </xf>
    <xf numFmtId="0" fontId="108" fillId="0" borderId="200" applyAlignment="1" pivotButton="0" quotePrefix="0" xfId="0">
      <alignment horizontal="center" vertical="center"/>
    </xf>
    <xf numFmtId="164" fontId="239" fillId="2" borderId="67" applyAlignment="1" pivotButton="0" quotePrefix="0" xfId="0">
      <alignment horizontal="center" vertical="center"/>
    </xf>
    <xf numFmtId="164" fontId="108" fillId="2" borderId="67" applyAlignment="1" pivotButton="0" quotePrefix="0" xfId="1">
      <alignment horizontal="center" vertical="center"/>
    </xf>
    <xf numFmtId="0" fontId="175" fillId="0" borderId="177" applyAlignment="1" pivotButton="0" quotePrefix="0" xfId="0">
      <alignment horizontal="center" vertical="center"/>
    </xf>
    <xf numFmtId="164" fontId="226" fillId="2" borderId="67" applyAlignment="1" pivotButton="0" quotePrefix="0" xfId="0">
      <alignment horizontal="center" vertical="center"/>
    </xf>
    <xf numFmtId="164" fontId="12" fillId="2" borderId="94" applyAlignment="1" pivotButton="0" quotePrefix="0" xfId="1">
      <alignment horizontal="center" vertical="center"/>
    </xf>
    <xf numFmtId="172" fontId="20" fillId="0" borderId="93" applyAlignment="1" pivotButton="0" quotePrefix="0" xfId="0">
      <alignment horizontal="left" vertical="center"/>
    </xf>
    <xf numFmtId="164" fontId="20" fillId="2" borderId="88" applyAlignment="1" pivotButton="0" quotePrefix="0" xfId="1">
      <alignment horizontal="center" vertical="center"/>
    </xf>
    <xf numFmtId="164" fontId="12" fillId="2" borderId="88" applyAlignment="1" pivotButton="0" quotePrefix="0" xfId="1">
      <alignment horizontal="center" vertical="center"/>
    </xf>
    <xf numFmtId="164" fontId="12" fillId="2" borderId="89" applyAlignment="1" pivotButton="0" quotePrefix="0" xfId="1">
      <alignment horizontal="center" vertical="center"/>
    </xf>
    <xf numFmtId="164" fontId="12" fillId="0" borderId="89" applyAlignment="1" pivotButton="0" quotePrefix="0" xfId="1">
      <alignment horizontal="center" vertical="center"/>
    </xf>
    <xf numFmtId="164" fontId="14" fillId="2" borderId="88" applyAlignment="1" pivotButton="0" quotePrefix="0" xfId="0">
      <alignment horizontal="center" vertical="center"/>
    </xf>
    <xf numFmtId="0" fontId="20" fillId="0" borderId="214" applyAlignment="1" pivotButton="0" quotePrefix="0" xfId="0">
      <alignment horizontal="center" vertical="center"/>
    </xf>
    <xf numFmtId="0" fontId="0" fillId="0" borderId="215" pivotButton="0" quotePrefix="0" xfId="0"/>
    <xf numFmtId="165" fontId="175" fillId="0" borderId="0" applyAlignment="1" pivotButton="0" quotePrefix="0" xfId="0">
      <alignment vertical="center"/>
    </xf>
    <xf numFmtId="164" fontId="175" fillId="2" borderId="88" applyAlignment="1" pivotButton="0" quotePrefix="0" xfId="1">
      <alignment horizontal="center" vertical="center"/>
    </xf>
    <xf numFmtId="0" fontId="239" fillId="0" borderId="200" applyAlignment="1" pivotButton="0" quotePrefix="0" xfId="0">
      <alignment horizontal="center" vertical="center"/>
    </xf>
    <xf numFmtId="176" fontId="240" fillId="0" borderId="88" applyAlignment="1" pivotButton="0" quotePrefix="0" xfId="0">
      <alignment horizontal="center" vertical="center"/>
    </xf>
    <xf numFmtId="164" fontId="240" fillId="0" borderId="88" applyAlignment="1" pivotButton="0" quotePrefix="0" xfId="0">
      <alignment horizontal="center" vertical="center"/>
    </xf>
    <xf numFmtId="164" fontId="185" fillId="0" borderId="0" applyAlignment="1" pivotButton="0" quotePrefix="0" xfId="1">
      <alignment horizontal="center" vertical="center"/>
    </xf>
    <xf numFmtId="0" fontId="175" fillId="0" borderId="182" applyAlignment="1" pivotButton="0" quotePrefix="0" xfId="0">
      <alignment horizontal="center" vertical="center"/>
    </xf>
    <xf numFmtId="0" fontId="20" fillId="0" borderId="154" applyAlignment="1" pivotButton="0" quotePrefix="0" xfId="0">
      <alignment horizontal="center" vertical="center"/>
    </xf>
    <xf numFmtId="164" fontId="12" fillId="2" borderId="200" applyAlignment="1" pivotButton="0" quotePrefix="0" xfId="1">
      <alignment horizontal="center" vertical="center"/>
    </xf>
    <xf numFmtId="165" fontId="23" fillId="0" borderId="88" applyAlignment="1" pivotButton="0" quotePrefix="0" xfId="0">
      <alignment horizontal="center" vertical="center"/>
    </xf>
    <xf numFmtId="0" fontId="0" fillId="0" borderId="218" pivotButton="0" quotePrefix="0" xfId="0"/>
    <xf numFmtId="0" fontId="0" fillId="0" borderId="52" pivotButton="0" quotePrefix="0" xfId="0"/>
    <xf numFmtId="164" fontId="31" fillId="2" borderId="42" applyAlignment="1" pivotButton="0" quotePrefix="0" xfId="0">
      <alignment horizontal="center" vertical="center"/>
    </xf>
    <xf numFmtId="164" fontId="175" fillId="0" borderId="67" applyAlignment="1" pivotButton="0" quotePrefix="0" xfId="1">
      <alignment horizontal="center" vertical="center"/>
    </xf>
    <xf numFmtId="165" fontId="108" fillId="0" borderId="67" applyAlignment="1" pivotButton="0" quotePrefix="0" xfId="0">
      <alignment horizontal="center" vertical="center"/>
    </xf>
    <xf numFmtId="164" fontId="175" fillId="0" borderId="79" applyAlignment="1" pivotButton="0" quotePrefix="0" xfId="1">
      <alignment horizontal="center" vertical="center"/>
    </xf>
    <xf numFmtId="0" fontId="175" fillId="0" borderId="200" applyAlignment="1" pivotButton="0" quotePrefix="0" xfId="0">
      <alignment horizontal="center" vertical="center"/>
    </xf>
    <xf numFmtId="164" fontId="231" fillId="2" borderId="67" applyAlignment="1" pivotButton="0" quotePrefix="0" xfId="1">
      <alignment horizontal="center" vertical="center"/>
    </xf>
    <xf numFmtId="0" fontId="230" fillId="0" borderId="182"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I1" activePane="topRight" state="frozen"/>
      <selection pane="topRight" activeCell="H81" sqref="H81"/>
    </sheetView>
  </sheetViews>
  <sheetFormatPr baseColWidth="8" defaultColWidth="3.875" defaultRowHeight="12.75"/>
  <cols>
    <col width="7.125" customWidth="1" style="345" min="1" max="1"/>
    <col hidden="1" width="21.875" customWidth="1" style="345" min="2" max="2"/>
    <col width="19.375" customWidth="1" style="1357" min="3" max="3"/>
    <col width="12.125" customWidth="1" style="1357" min="4" max="4"/>
    <col width="15.875" customWidth="1" style="345" min="5" max="5"/>
    <col width="13.375" customWidth="1" style="345" min="6" max="6"/>
    <col hidden="1" width="78.375" customWidth="1" style="345" min="7" max="7"/>
    <col width="47.875" customWidth="1" style="745" min="8" max="8"/>
    <col width="27.125" customWidth="1" style="745" min="9" max="9"/>
    <col width="20.375" customWidth="1" style="735" min="10" max="10"/>
    <col width="12.875" customWidth="1" style="734" min="11" max="11"/>
    <col width="8.875" customWidth="1" style="734" min="12" max="12"/>
    <col width="7.375" customWidth="1" style="345" min="13" max="13"/>
    <col width="6.25" customWidth="1" style="345" min="14" max="14"/>
    <col width="8" customWidth="1" style="343" min="15" max="15"/>
    <col width="11.125" customWidth="1" style="1369" min="16" max="16"/>
    <col width="13.875" customWidth="1" style="1370" min="17" max="17"/>
    <col width="10" customWidth="1" style="343" min="18" max="18"/>
    <col width="14.375" customWidth="1" style="1370" min="19" max="19"/>
    <col width="13.875" customWidth="1" style="1370" min="20" max="20"/>
    <col width="10.125" customWidth="1" style="1370" min="21" max="21"/>
    <col width="10.125" customWidth="1" style="395" min="22" max="23"/>
    <col width="10.125" customWidth="1" style="1370" min="24" max="25"/>
    <col width="9.375" customWidth="1" style="1370" min="26" max="26"/>
    <col width="18.375" customWidth="1" style="1370" min="27" max="27"/>
    <col width="13" customWidth="1" style="343" min="28" max="28"/>
    <col width="14" customWidth="1" style="1357" min="29" max="29"/>
    <col width="27.125" customWidth="1" style="735" min="30" max="30"/>
    <col width="20.875" customWidth="1" style="570" min="31" max="31"/>
    <col width="15.875" customWidth="1" style="571" min="32" max="32"/>
    <col width="11.875" customWidth="1" style="571" min="33" max="33"/>
    <col width="22" customWidth="1" style="345" min="34" max="34"/>
    <col width="5.125" bestFit="1" customWidth="1" style="345" min="35" max="35"/>
    <col width="3.875" customWidth="1" style="345" min="36" max="16384"/>
  </cols>
  <sheetData>
    <row r="1" ht="47.25" customHeight="1" s="1371">
      <c r="A1" s="732" t="inlineStr">
        <is>
          <t xml:space="preserve">ROYAL COSMETICS 07.2025輸出			</t>
        </is>
      </c>
      <c r="B1" s="732" t="n"/>
      <c r="C1" s="733" t="n"/>
      <c r="D1" s="733" t="n"/>
      <c r="E1" s="733" t="n"/>
      <c r="G1" s="733" t="n"/>
      <c r="H1" s="733" t="n"/>
      <c r="I1" s="345" t="n"/>
      <c r="J1" s="345" t="n"/>
      <c r="M1" s="339" t="n"/>
      <c r="N1" s="339" t="n"/>
      <c r="O1" s="340" t="n"/>
      <c r="T1" s="1370">
        <f>SUBTOTAL(9,S781:S785)</f>
        <v/>
      </c>
      <c r="AC1" s="1357">
        <f>SUBTOTAL(9,AC3:AC935)</f>
        <v/>
      </c>
      <c r="AE1" s="566" t="n"/>
      <c r="AF1" s="566" t="n"/>
      <c r="AG1" s="566" t="n"/>
    </row>
    <row r="2" ht="47.25" customFormat="1" customHeight="1" s="956" thickBot="1">
      <c r="A2" s="952" t="n"/>
      <c r="B2" s="952" t="inlineStr">
        <is>
          <t>Dubai向けIVPL作成時のみ必要</t>
        </is>
      </c>
      <c r="C2" s="952" t="inlineStr">
        <is>
          <t>Dubai向けIVPL作成時のみ必要</t>
        </is>
      </c>
      <c r="D2" s="952" t="inlineStr">
        <is>
          <t>Dubai向けIVPL作成時のみ必要</t>
        </is>
      </c>
      <c r="E2" s="953" t="inlineStr">
        <is>
          <t>IVPLへの反映不要</t>
        </is>
      </c>
      <c r="F2" s="953" t="inlineStr">
        <is>
          <t>ロシア向けIVPL作成時のみ必要</t>
        </is>
      </c>
      <c r="G2" s="953" t="n"/>
      <c r="H2" s="953" t="n"/>
      <c r="I2" s="953" t="inlineStr">
        <is>
          <t>ロシア向けIVPL作成時のみ必要</t>
        </is>
      </c>
      <c r="J2" s="953" t="inlineStr">
        <is>
          <t>ロシア向けIVPL作成時のみ必要</t>
        </is>
      </c>
      <c r="K2" s="954" t="n"/>
      <c r="L2" s="954" t="inlineStr">
        <is>
          <t>IVPLへの反映不要</t>
        </is>
      </c>
      <c r="M2" s="954" t="inlineStr">
        <is>
          <t>IVPLへの反映不要</t>
        </is>
      </c>
      <c r="N2" s="954" t="inlineStr">
        <is>
          <t>IVPLへの反映不要</t>
        </is>
      </c>
      <c r="O2" s="955" t="n"/>
      <c r="P2" s="1372" t="n"/>
      <c r="Q2" s="1373">
        <f>SUBTOTAL(9,Q28:Q115)</f>
        <v/>
      </c>
      <c r="R2" s="959" t="inlineStr">
        <is>
          <t>IVPLへの反映不要</t>
        </is>
      </c>
      <c r="S2" s="959" t="inlineStr">
        <is>
          <t>IVPLへの反映不要</t>
        </is>
      </c>
      <c r="T2" s="959" t="inlineStr">
        <is>
          <t>IVPLへの反映不要</t>
        </is>
      </c>
      <c r="U2" s="959" t="inlineStr">
        <is>
          <t>IVPLへの反映不要</t>
        </is>
      </c>
      <c r="V2" s="960" t="inlineStr">
        <is>
          <t>PLのみに反映</t>
        </is>
      </c>
      <c r="W2" s="960" t="inlineStr">
        <is>
          <t>PLのみに反映</t>
        </is>
      </c>
      <c r="X2" s="960" t="inlineStr">
        <is>
          <t>PLのみに反映</t>
        </is>
      </c>
      <c r="Y2" s="960" t="inlineStr">
        <is>
          <t>PLのみに反映</t>
        </is>
      </c>
      <c r="Z2" s="960" t="inlineStr">
        <is>
          <t>PLのみに反映</t>
        </is>
      </c>
      <c r="AA2" s="1373" t="inlineStr">
        <is>
          <t>IVPLへの反映不要</t>
        </is>
      </c>
      <c r="AB2" s="959" t="n"/>
      <c r="AC2" s="961" t="n"/>
      <c r="AD2" s="966" t="inlineStr">
        <is>
          <t>IVPLへの反映不要
「通貨尿成分表データ」の一覧（JAN,Brand Name,Product Name,Ingridientのみ繁栄)があれば◎</t>
        </is>
      </c>
      <c r="AE2" s="1208" t="inlineStr">
        <is>
          <t>ロシア向けIVPL作成時のみ必要</t>
        </is>
      </c>
      <c r="AF2" s="1374" t="n"/>
      <c r="AG2" s="1374" t="n"/>
    </row>
    <row r="3" ht="26.25" customFormat="1" customHeight="1" s="1357" thickBot="1">
      <c r="A3" s="396" t="inlineStr">
        <is>
          <t>INV No.</t>
        </is>
      </c>
      <c r="B3" s="681" t="inlineStr">
        <is>
          <t>HS CODE</t>
        </is>
      </c>
      <c r="C3" s="396" t="inlineStr">
        <is>
          <t>Jan code</t>
        </is>
      </c>
      <c r="D3" s="396" t="inlineStr">
        <is>
          <t>Product Number</t>
        </is>
      </c>
      <c r="E3" s="346" t="inlineStr">
        <is>
          <t>Brand name</t>
        </is>
      </c>
      <c r="F3" s="346" t="inlineStr">
        <is>
          <t>SKU Number (RU)</t>
        </is>
      </c>
      <c r="G3" s="693" t="inlineStr">
        <is>
          <t>日本語名</t>
        </is>
      </c>
      <c r="H3" s="587" t="inlineStr">
        <is>
          <t>Produt Name</t>
        </is>
      </c>
      <c r="I3" s="587" t="inlineStr">
        <is>
          <t>English Name (RU)</t>
        </is>
      </c>
      <c r="J3" s="588" t="inlineStr">
        <is>
          <t>RASSIAN NAME (RU)</t>
        </is>
      </c>
      <c r="K3" s="589" t="inlineStr">
        <is>
          <t>Contents</t>
        </is>
      </c>
      <c r="L3" s="589" t="inlineStr">
        <is>
          <t>Volume</t>
        </is>
      </c>
      <c r="M3" s="396" t="inlineStr">
        <is>
          <t>Case Q'ty</t>
        </is>
      </c>
      <c r="N3" s="590" t="inlineStr">
        <is>
          <t>LOT</t>
        </is>
      </c>
      <c r="O3" s="591" t="inlineStr">
        <is>
          <t>ORDER</t>
        </is>
      </c>
      <c r="P3" s="1375" t="inlineStr">
        <is>
          <t>Unit price</t>
        </is>
      </c>
      <c r="Q3" s="1376" t="inlineStr">
        <is>
          <t>Amount</t>
        </is>
      </c>
      <c r="R3" s="1185" t="inlineStr">
        <is>
          <t>仕入値</t>
        </is>
      </c>
      <c r="S3" s="1377" t="inlineStr">
        <is>
          <t>仕入値合計</t>
        </is>
      </c>
      <c r="T3" s="1377" t="inlineStr">
        <is>
          <t>利益</t>
        </is>
      </c>
      <c r="U3" s="1377" t="inlineStr">
        <is>
          <t>利益率</t>
        </is>
      </c>
      <c r="V3" s="962" t="inlineStr">
        <is>
          <t>Case Volume</t>
        </is>
      </c>
      <c r="W3" s="962" t="inlineStr">
        <is>
          <t>Case Weight</t>
        </is>
      </c>
      <c r="X3" s="1378" t="inlineStr">
        <is>
          <t>Case Q'ty</t>
        </is>
      </c>
      <c r="Y3" s="1379" t="inlineStr">
        <is>
          <t>TTL Volume</t>
        </is>
      </c>
      <c r="Z3" s="1379" t="inlineStr">
        <is>
          <t>TTL Weight</t>
        </is>
      </c>
      <c r="AA3" s="1380" t="inlineStr">
        <is>
          <t>商品サイズ</t>
        </is>
      </c>
      <c r="AB3" s="594" t="inlineStr">
        <is>
          <t>Unit N/W(kg)</t>
        </is>
      </c>
      <c r="AC3" s="965" t="inlineStr">
        <is>
          <t>TTL N/W(kg)</t>
        </is>
      </c>
      <c r="AD3" s="967" t="inlineStr">
        <is>
          <t>Ingredients</t>
        </is>
      </c>
      <c r="AE3" s="580" t="inlineStr">
        <is>
          <t>Реквизиты ДС</t>
        </is>
      </c>
      <c r="AF3" s="580" t="inlineStr">
        <is>
          <t>Марка (бренд) ДС</t>
        </is>
      </c>
      <c r="AG3" s="580" t="inlineStr">
        <is>
          <t>Производель ДС</t>
        </is>
      </c>
    </row>
    <row r="4" hidden="1" ht="20.25" customFormat="1" customHeight="1" s="371" thickBot="1">
      <c r="A4" s="353" t="n"/>
      <c r="B4" s="721" t="n"/>
      <c r="C4" s="1381" t="n">
        <v>4949775100330</v>
      </c>
      <c r="D4" s="1381" t="n"/>
      <c r="E4" s="353" t="inlineStr">
        <is>
          <t>Salon de Flouveil</t>
        </is>
      </c>
      <c r="F4" s="353" t="inlineStr">
        <is>
          <t>PP038</t>
        </is>
      </c>
      <c r="G4" s="368" t="inlineStr">
        <is>
          <t>フルベール　ポアクレンズパック</t>
        </is>
      </c>
      <c r="H4" s="694" t="inlineStr">
        <is>
          <t>《Salon de Flouveil》Pore Cleanse Pack</t>
        </is>
      </c>
      <c r="I4" s="694" t="inlineStr">
        <is>
          <t>Pore Cleanse Pack</t>
        </is>
      </c>
      <c r="J4" s="462" t="inlineStr">
        <is>
          <t>Очищающая поры маска</t>
        </is>
      </c>
      <c r="K4" s="453" t="inlineStr">
        <is>
          <t>face pack</t>
        </is>
      </c>
      <c r="L4" s="453" t="n"/>
      <c r="M4" s="1203" t="n">
        <v>36</v>
      </c>
      <c r="N4" s="1203" t="n">
        <v>6</v>
      </c>
      <c r="O4" s="455" t="n"/>
      <c r="P4" s="1382" t="n">
        <v>1514</v>
      </c>
      <c r="Q4" s="1382">
        <f>O4*P4</f>
        <v/>
      </c>
      <c r="R4" s="456" t="n">
        <v>1254</v>
      </c>
      <c r="S4" s="1383">
        <f>O4*R4</f>
        <v/>
      </c>
      <c r="T4" s="1383">
        <f>Q4-S4</f>
        <v/>
      </c>
      <c r="U4" s="458">
        <f>T4/Q4</f>
        <v/>
      </c>
      <c r="V4" s="362" t="n"/>
      <c r="W4" s="362" t="n"/>
      <c r="X4" s="362" t="n"/>
      <c r="Y4" s="362" t="n"/>
      <c r="Z4" s="362" t="n"/>
      <c r="AA4" s="362" t="n"/>
      <c r="AB4" s="1384" t="n">
        <v>0.092</v>
      </c>
      <c r="AC4" s="1384">
        <f>ROUND(O4*AB4,3)</f>
        <v/>
      </c>
      <c r="AD4" s="692"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79" t="inlineStr">
        <is>
          <t>ЕАЭС N RU Д-JP.НВ15.В.04161/19 от 18.12.2019 действует до 17.12.2024</t>
        </is>
      </c>
      <c r="AF4" s="279" t="inlineStr">
        <is>
          <t>Salon de Flouveil</t>
        </is>
      </c>
      <c r="AG4" s="279" t="inlineStr">
        <is>
          <t>CLUB COSMETICS Co., Ltd.</t>
        </is>
      </c>
    </row>
    <row r="5" hidden="1" ht="20.1" customFormat="1" customHeight="1" s="371" thickBot="1">
      <c r="A5" s="353" t="n"/>
      <c r="B5" s="721" t="n"/>
      <c r="C5" s="353" t="inlineStr">
        <is>
          <t>4949775100064</t>
        </is>
      </c>
      <c r="D5" s="353" t="n"/>
      <c r="E5" s="353" t="inlineStr">
        <is>
          <t>Salon de Flouveil</t>
        </is>
      </c>
      <c r="F5" s="353" t="inlineStr">
        <is>
          <t>0042F</t>
        </is>
      </c>
      <c r="G5" s="368" t="n"/>
      <c r="H5" s="694" t="inlineStr">
        <is>
          <t>《Salon de Flouveil》EF Cleansing</t>
        </is>
      </c>
      <c r="I5" s="694" t="inlineStr">
        <is>
          <t>EF 77 Resty Cleansing</t>
        </is>
      </c>
      <c r="J5" s="462" t="inlineStr">
        <is>
          <t>Демакияжный релаксирующий крем «ЕФ-77»</t>
        </is>
      </c>
      <c r="K5" s="453" t="inlineStr">
        <is>
          <t>face cleansing</t>
        </is>
      </c>
      <c r="L5" s="453" t="n"/>
      <c r="M5" s="1203" t="n">
        <v>36</v>
      </c>
      <c r="N5" s="1203" t="n">
        <v>6</v>
      </c>
      <c r="O5" s="455" t="n"/>
      <c r="P5" s="1382" t="n">
        <v>1793</v>
      </c>
      <c r="Q5" s="1382">
        <f>O5*P5</f>
        <v/>
      </c>
      <c r="R5" s="456" t="n">
        <v>1485</v>
      </c>
      <c r="S5" s="1383">
        <f>O5*R5</f>
        <v/>
      </c>
      <c r="T5" s="1383">
        <f>Q5-S5</f>
        <v/>
      </c>
      <c r="U5" s="458">
        <f>T5/Q5</f>
        <v/>
      </c>
      <c r="V5" s="362" t="n"/>
      <c r="W5" s="362" t="n"/>
      <c r="X5" s="362" t="n"/>
      <c r="Y5" s="362" t="n"/>
      <c r="Z5" s="362" t="n"/>
      <c r="AA5" s="362" t="n"/>
      <c r="AB5" s="1384" t="n">
        <v>0.12</v>
      </c>
      <c r="AC5" s="1384">
        <f>ROUND(O5*AB5,3)</f>
        <v/>
      </c>
      <c r="AD5" s="692"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79" t="inlineStr">
        <is>
          <t>ЕАЭС N RU Д-JP.НВ15.В.04683/19 от 27.12.2019 действует до 26.12.2024</t>
        </is>
      </c>
      <c r="AF5" s="279" t="inlineStr">
        <is>
          <t>Salon de Flouveil</t>
        </is>
      </c>
      <c r="AG5" s="279" t="inlineStr">
        <is>
          <t>CLUB COSMETICS Co., Ltd.</t>
        </is>
      </c>
    </row>
    <row r="6" hidden="1" ht="20.1" customFormat="1" customHeight="1" s="371" thickBot="1">
      <c r="A6" s="353" t="n"/>
      <c r="B6" s="721" t="n"/>
      <c r="C6" s="353" t="inlineStr">
        <is>
          <t>4949775100071</t>
        </is>
      </c>
      <c r="D6" s="353" t="n"/>
      <c r="E6" s="353" t="inlineStr">
        <is>
          <t>Salon de Flouveil</t>
        </is>
      </c>
      <c r="F6" s="353" t="inlineStr">
        <is>
          <t>0043F</t>
        </is>
      </c>
      <c r="G6" s="368" t="n"/>
      <c r="H6" s="694" t="inlineStr">
        <is>
          <t>《Salon de Flouveil》EF Form</t>
        </is>
      </c>
      <c r="I6" s="694" t="inlineStr">
        <is>
          <t>EF 77 Resty Form</t>
        </is>
      </c>
      <c r="J6" s="462" t="inlineStr">
        <is>
          <t>Релаксирующая пенка для умывания ЕФ-77</t>
        </is>
      </c>
      <c r="K6" s="453" t="inlineStr">
        <is>
          <t>face wash</t>
        </is>
      </c>
      <c r="L6" s="453" t="n"/>
      <c r="M6" s="1203" t="n">
        <v>36</v>
      </c>
      <c r="N6" s="1203" t="n">
        <v>6</v>
      </c>
      <c r="O6" s="455" t="n"/>
      <c r="P6" s="1382" t="n">
        <v>1793</v>
      </c>
      <c r="Q6" s="1382">
        <f>O6*P6</f>
        <v/>
      </c>
      <c r="R6" s="456" t="n">
        <v>1485</v>
      </c>
      <c r="S6" s="1383">
        <f>O6*R6</f>
        <v/>
      </c>
      <c r="T6" s="1383">
        <f>Q6-S6</f>
        <v/>
      </c>
      <c r="U6" s="458">
        <f>T6/Q6</f>
        <v/>
      </c>
      <c r="V6" s="362" t="n"/>
      <c r="W6" s="362" t="n"/>
      <c r="X6" s="362" t="n"/>
      <c r="Y6" s="362" t="n"/>
      <c r="Z6" s="362" t="n"/>
      <c r="AA6" s="362" t="n"/>
      <c r="AB6" s="1384" t="n">
        <v>0.146</v>
      </c>
      <c r="AC6" s="1384">
        <f>ROUND(O6*AB6,3)</f>
        <v/>
      </c>
      <c r="AD6" s="692"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79" t="inlineStr">
        <is>
          <t>ЕАЭС N RU Д-JP.НВ15.В.04680/19 от 27.12.2019 действует до 26.12.2024</t>
        </is>
      </c>
      <c r="AF6" s="279" t="inlineStr">
        <is>
          <t>Salon de Flouveil</t>
        </is>
      </c>
      <c r="AG6" s="279" t="inlineStr">
        <is>
          <t>CLUB COSMETICS Co., Ltd.</t>
        </is>
      </c>
    </row>
    <row r="7" hidden="1" ht="20.1" customFormat="1" customHeight="1" s="371" thickBot="1">
      <c r="A7" s="353" t="n"/>
      <c r="B7" s="721" t="n"/>
      <c r="C7" s="1381" t="n">
        <v>4949775100088</v>
      </c>
      <c r="D7" s="1381" t="n"/>
      <c r="E7" s="353" t="inlineStr">
        <is>
          <t>Salon de Flouveil</t>
        </is>
      </c>
      <c r="F7" s="353" t="inlineStr">
        <is>
          <t>0044F</t>
        </is>
      </c>
      <c r="G7" s="368" t="n"/>
      <c r="H7" s="694" t="inlineStr">
        <is>
          <t>《Salon de Flouveil》EF Lotion</t>
        </is>
      </c>
      <c r="I7" s="694" t="inlineStr">
        <is>
          <t>EF 77 Resty Lotion</t>
        </is>
      </c>
      <c r="J7" s="462" t="inlineStr">
        <is>
          <t>Релаксирующий лосьон «ЕФ-77»</t>
        </is>
      </c>
      <c r="K7" s="453" t="inlineStr">
        <is>
          <t>face lotion</t>
        </is>
      </c>
      <c r="L7" s="453" t="n"/>
      <c r="M7" s="1203" t="n">
        <v>36</v>
      </c>
      <c r="N7" s="1203" t="n">
        <v>6</v>
      </c>
      <c r="O7" s="455" t="n"/>
      <c r="P7" s="1382" t="n">
        <v>1992</v>
      </c>
      <c r="Q7" s="1382">
        <f>O7*P7</f>
        <v/>
      </c>
      <c r="R7" s="456" t="n">
        <v>1650</v>
      </c>
      <c r="S7" s="1383">
        <f>O7*R7</f>
        <v/>
      </c>
      <c r="T7" s="1383">
        <f>Q7-S7</f>
        <v/>
      </c>
      <c r="U7" s="458">
        <f>T7/Q7</f>
        <v/>
      </c>
      <c r="V7" s="362" t="n"/>
      <c r="W7" s="362" t="n"/>
      <c r="X7" s="362" t="n"/>
      <c r="Y7" s="362" t="n"/>
      <c r="Z7" s="362" t="n"/>
      <c r="AA7" s="362" t="n"/>
      <c r="AB7" s="1203" t="n">
        <v>0.218</v>
      </c>
      <c r="AC7" s="1384">
        <f>ROUND(O7*AB7,3)</f>
        <v/>
      </c>
      <c r="AD7" s="692"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79" t="inlineStr">
        <is>
          <t>ЕАЭС N RU Д-JP.НВ15.В.03808/19 от 11.12.2019 действует до 10.12.2024</t>
        </is>
      </c>
      <c r="AF7" s="279" t="inlineStr">
        <is>
          <t>Salon de Flouveil</t>
        </is>
      </c>
      <c r="AG7" s="279" t="inlineStr">
        <is>
          <t>CLUB COSMETICS CO., LTD</t>
        </is>
      </c>
    </row>
    <row r="8" hidden="1" ht="20.1" customFormat="1" customHeight="1" s="355" thickBot="1">
      <c r="A8" s="353" t="n"/>
      <c r="B8" s="721" t="n"/>
      <c r="C8" s="1385" t="inlineStr">
        <is>
          <t>4949775100095</t>
        </is>
      </c>
      <c r="D8" s="1385" t="n"/>
      <c r="E8" s="353" t="inlineStr">
        <is>
          <t>Salon de Flouveil</t>
        </is>
      </c>
      <c r="F8" s="353" t="inlineStr">
        <is>
          <t>0045F</t>
        </is>
      </c>
      <c r="G8" s="368" t="n"/>
      <c r="H8" s="358" t="inlineStr">
        <is>
          <t>《Salon de Flouveil》EF Emulsion</t>
        </is>
      </c>
      <c r="I8" s="358" t="inlineStr">
        <is>
          <t>EF 77 Resty Emulsion</t>
        </is>
      </c>
      <c r="J8" s="595" t="inlineStr">
        <is>
          <t>Релаксирующая эмульсия ЕФ-77</t>
        </is>
      </c>
      <c r="K8" s="601" t="inlineStr">
        <is>
          <t>face milk</t>
        </is>
      </c>
      <c r="L8" s="601" t="n"/>
      <c r="M8" s="1203" t="n">
        <v>36</v>
      </c>
      <c r="N8" s="1203" t="n">
        <v>6</v>
      </c>
      <c r="O8" s="455" t="n"/>
      <c r="P8" s="1386" t="n">
        <v>2192</v>
      </c>
      <c r="Q8" s="1382">
        <f>O8*P8</f>
        <v/>
      </c>
      <c r="R8" s="456" t="n">
        <v>1815</v>
      </c>
      <c r="S8" s="1383">
        <f>O8*R8</f>
        <v/>
      </c>
      <c r="T8" s="1383">
        <f>Q8-S8</f>
        <v/>
      </c>
      <c r="U8" s="458">
        <f>T8/Q8</f>
        <v/>
      </c>
      <c r="V8" s="362" t="n"/>
      <c r="W8" s="362" t="n"/>
      <c r="X8" s="362" t="n"/>
      <c r="Y8" s="362" t="n"/>
      <c r="Z8" s="362" t="n"/>
      <c r="AA8" s="362" t="n"/>
      <c r="AB8" s="1384" t="n">
        <v>0.111</v>
      </c>
      <c r="AC8" s="1384">
        <f>ROUND(O8*AB8,3)</f>
        <v/>
      </c>
      <c r="AD8" s="57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79" t="inlineStr">
        <is>
          <t>ЕАЭС N RU Д-JP.НВ15.В.04681/19 от 27.12.2019 действует до 26.12.2026</t>
        </is>
      </c>
      <c r="AF8" s="279" t="inlineStr">
        <is>
          <t>Salon de Flouveil</t>
        </is>
      </c>
      <c r="AG8" s="279" t="inlineStr">
        <is>
          <t>CLUB COSMETICS Co., Ltd.</t>
        </is>
      </c>
    </row>
    <row r="9" hidden="1" ht="20.1" customFormat="1" customHeight="1" s="355" thickBot="1">
      <c r="A9" s="353" t="n"/>
      <c r="B9" s="721" t="n"/>
      <c r="C9" s="1385" t="inlineStr">
        <is>
          <t>4949775100101</t>
        </is>
      </c>
      <c r="D9" s="1385" t="n"/>
      <c r="E9" s="353" t="inlineStr">
        <is>
          <t>Salon de Flouveil</t>
        </is>
      </c>
      <c r="F9" s="353" t="inlineStr">
        <is>
          <t>EF046F</t>
        </is>
      </c>
      <c r="G9" s="368" t="n"/>
      <c r="H9" s="696" t="inlineStr">
        <is>
          <t>《Salon de Flouveil》EF Cream</t>
        </is>
      </c>
      <c r="I9" s="696" t="inlineStr">
        <is>
          <t>EF 77 Resty Cream</t>
        </is>
      </c>
      <c r="J9" s="697" t="inlineStr">
        <is>
          <t>Релаксирующий крем “ЕФ 77”</t>
        </is>
      </c>
      <c r="K9" s="601" t="inlineStr">
        <is>
          <t>face cream</t>
        </is>
      </c>
      <c r="L9" s="601" t="n"/>
      <c r="M9" s="1203" t="n">
        <v>36</v>
      </c>
      <c r="N9" s="1203" t="n">
        <v>6</v>
      </c>
      <c r="O9" s="455" t="n"/>
      <c r="P9" s="1386" t="n">
        <v>2391</v>
      </c>
      <c r="Q9" s="1382">
        <f>O9*P9</f>
        <v/>
      </c>
      <c r="R9" s="456" t="n">
        <v>1980</v>
      </c>
      <c r="S9" s="1383">
        <f>O9*R9</f>
        <v/>
      </c>
      <c r="T9" s="1383">
        <f>Q9-S9</f>
        <v/>
      </c>
      <c r="U9" s="458">
        <f>T9/Q9</f>
        <v/>
      </c>
      <c r="V9" s="362" t="n"/>
      <c r="W9" s="362" t="n"/>
      <c r="X9" s="362" t="n"/>
      <c r="Y9" s="362" t="n"/>
      <c r="Z9" s="362" t="n"/>
      <c r="AA9" s="362" t="n"/>
      <c r="AB9" s="1384" t="n">
        <v>0.111</v>
      </c>
      <c r="AC9" s="1384">
        <f>ROUND(O9*AB9,3)</f>
        <v/>
      </c>
      <c r="AD9" s="57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79" t="inlineStr">
        <is>
          <t>ЕАЭС N RU Д-JP.НВ15.В.04683/19 от 27.12.2019 действует до 26.12.2024</t>
        </is>
      </c>
      <c r="AF9" s="279" t="inlineStr">
        <is>
          <t>Salon de Flouveil</t>
        </is>
      </c>
      <c r="AG9" s="279" t="inlineStr">
        <is>
          <t>CLUB COSMETICS Co., Ltd.</t>
        </is>
      </c>
    </row>
    <row r="10" hidden="1" ht="20.1" customFormat="1" customHeight="1" s="355" thickBot="1">
      <c r="A10" s="353" t="n"/>
      <c r="B10" s="721" t="n"/>
      <c r="C10" s="1385" t="inlineStr">
        <is>
          <t>4949775100019</t>
        </is>
      </c>
      <c r="D10" s="1385" t="n"/>
      <c r="E10" s="353" t="inlineStr">
        <is>
          <t>Salon de Flouveil</t>
        </is>
      </c>
      <c r="F10" s="353" t="inlineStr">
        <is>
          <t>RC090</t>
        </is>
      </c>
      <c r="G10" s="368" t="n"/>
      <c r="H10" s="358" t="inlineStr">
        <is>
          <t>《Salon de Flouveil》RC Cleansing</t>
        </is>
      </c>
      <c r="I10" s="358" t="inlineStr">
        <is>
          <t>Royalle Club Extra Rich Cleansing</t>
        </is>
      </c>
      <c r="J10" s="595" t="inlineStr">
        <is>
          <t>Очищающий крем для лица «Роял Клаб»</t>
        </is>
      </c>
      <c r="K10" s="601" t="inlineStr">
        <is>
          <t>face cleansing</t>
        </is>
      </c>
      <c r="L10" s="601" t="n"/>
      <c r="M10" s="1203" t="n">
        <v>36</v>
      </c>
      <c r="N10" s="1203" t="n">
        <v>6</v>
      </c>
      <c r="O10" s="455" t="n"/>
      <c r="P10" s="1386" t="n">
        <v>3586</v>
      </c>
      <c r="Q10" s="1382">
        <f>O10*P10</f>
        <v/>
      </c>
      <c r="R10" s="456" t="n">
        <v>2970</v>
      </c>
      <c r="S10" s="1383">
        <f>O10*R10</f>
        <v/>
      </c>
      <c r="T10" s="1383">
        <f>Q10-S10</f>
        <v/>
      </c>
      <c r="U10" s="458">
        <f>T10/Q10</f>
        <v/>
      </c>
      <c r="V10" s="362" t="n"/>
      <c r="W10" s="362" t="n"/>
      <c r="X10" s="362" t="n"/>
      <c r="Y10" s="362" t="n"/>
      <c r="Z10" s="362" t="n"/>
      <c r="AA10" s="362" t="n"/>
      <c r="AB10" s="1384" t="n">
        <v>0.128</v>
      </c>
      <c r="AC10" s="1384">
        <f>ROUND(O10*AB10,3)</f>
        <v/>
      </c>
      <c r="AD10" s="57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79" t="inlineStr">
        <is>
          <t>ЕАЭС N RU Д-JP.НВ15.В.04683/19 от 27.12.2019 действует до 26.12.2024</t>
        </is>
      </c>
      <c r="AF10" s="279" t="inlineStr">
        <is>
          <t>Salon de Flouveil</t>
        </is>
      </c>
      <c r="AG10" s="279" t="inlineStr">
        <is>
          <t>CLUB COSMETICS Co., Ltd.</t>
        </is>
      </c>
    </row>
    <row r="11" hidden="1" ht="20.1" customFormat="1" customHeight="1" s="355" thickBot="1">
      <c r="A11" s="353" t="n"/>
      <c r="B11" s="721" t="n"/>
      <c r="C11" s="1385" t="inlineStr">
        <is>
          <t>4949775100026</t>
        </is>
      </c>
      <c r="D11" s="1385" t="n"/>
      <c r="E11" s="353" t="inlineStr">
        <is>
          <t>Salon de Flouveil</t>
        </is>
      </c>
      <c r="F11" s="353" t="inlineStr">
        <is>
          <t>RC080</t>
        </is>
      </c>
      <c r="G11" s="368" t="n"/>
      <c r="H11" s="358" t="inlineStr">
        <is>
          <t>《Salon de Flouveil》RC Foam</t>
        </is>
      </c>
      <c r="I11" s="358" t="inlineStr">
        <is>
          <t>Royalle Club Extra Rich Foam</t>
        </is>
      </c>
      <c r="J11" s="595" t="inlineStr">
        <is>
          <t>Ультрапитательная пенка для умывания Роял Клаб</t>
        </is>
      </c>
      <c r="K11" s="601" t="inlineStr">
        <is>
          <t>face wash</t>
        </is>
      </c>
      <c r="L11" s="601" t="n"/>
      <c r="M11" s="1203" t="n">
        <v>36</v>
      </c>
      <c r="N11" s="1203" t="n">
        <v>6</v>
      </c>
      <c r="O11" s="455" t="n"/>
      <c r="P11" s="1386" t="n">
        <v>3188</v>
      </c>
      <c r="Q11" s="1382">
        <f>O11*P11</f>
        <v/>
      </c>
      <c r="R11" s="456" t="n">
        <v>2640</v>
      </c>
      <c r="S11" s="1383">
        <f>O11*R11</f>
        <v/>
      </c>
      <c r="T11" s="1383">
        <f>Q11-S11</f>
        <v/>
      </c>
      <c r="U11" s="458">
        <f>T11/Q11</f>
        <v/>
      </c>
      <c r="V11" s="362" t="n"/>
      <c r="W11" s="362" t="n"/>
      <c r="X11" s="362" t="n"/>
      <c r="Y11" s="362" t="n"/>
      <c r="Z11" s="362" t="n"/>
      <c r="AA11" s="362" t="n"/>
      <c r="AB11" s="1384" t="n">
        <v>0.146</v>
      </c>
      <c r="AC11" s="1384">
        <f>ROUND(O11*AB11,3)</f>
        <v/>
      </c>
      <c r="AD11" s="57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79" t="inlineStr">
        <is>
          <t>ЕАЭС N RU Д-JP.РА01.В.65922/21 от 09.08.2021 действует до 08.08.2026</t>
        </is>
      </c>
      <c r="AF11" s="279" t="inlineStr">
        <is>
          <t>Salon de Flouveil</t>
        </is>
      </c>
      <c r="AG11" s="279" t="inlineStr">
        <is>
          <t>CLUB COSMETICS Co., Ltd.</t>
        </is>
      </c>
    </row>
    <row r="12" hidden="1" ht="20.1" customFormat="1" customHeight="1" s="355" thickBot="1">
      <c r="A12" s="353" t="n"/>
      <c r="B12" s="721" t="n"/>
      <c r="C12" s="1385" t="n">
        <v>4949775100033</v>
      </c>
      <c r="D12" s="1385" t="n"/>
      <c r="E12" s="353" t="inlineStr">
        <is>
          <t>Salon de Flouveil</t>
        </is>
      </c>
      <c r="F12" s="353" t="inlineStr">
        <is>
          <t>RC120</t>
        </is>
      </c>
      <c r="G12" s="368" t="n"/>
      <c r="H12" s="358" t="inlineStr">
        <is>
          <t>《Salon de Flouveil》RC Lotion</t>
        </is>
      </c>
      <c r="I12" s="358" t="inlineStr">
        <is>
          <t>Royalle Club Extra Rich Lotion</t>
        </is>
      </c>
      <c r="J12" s="595" t="inlineStr">
        <is>
          <t>Ультрапитательный лосьон для лица «Роял Клаб»</t>
        </is>
      </c>
      <c r="K12" s="601" t="inlineStr">
        <is>
          <t>face lotion</t>
        </is>
      </c>
      <c r="L12" s="601" t="n"/>
      <c r="M12" s="1203" t="n">
        <v>36</v>
      </c>
      <c r="N12" s="1203" t="n">
        <v>6</v>
      </c>
      <c r="O12" s="455" t="n"/>
      <c r="P12" s="1386" t="n">
        <v>4331</v>
      </c>
      <c r="Q12" s="1382">
        <f>O12*P12</f>
        <v/>
      </c>
      <c r="R12" s="456" t="n">
        <v>3465</v>
      </c>
      <c r="S12" s="1383">
        <f>O12*R12</f>
        <v/>
      </c>
      <c r="T12" s="1383">
        <f>Q12-S12</f>
        <v/>
      </c>
      <c r="U12" s="458">
        <f>T12/Q12</f>
        <v/>
      </c>
      <c r="V12" s="362" t="n"/>
      <c r="W12" s="362" t="n"/>
      <c r="X12" s="362" t="n"/>
      <c r="Y12" s="362" t="n"/>
      <c r="Z12" s="362" t="n"/>
      <c r="AA12" s="362" t="n"/>
      <c r="AB12" s="1384" t="n">
        <v>0.24</v>
      </c>
      <c r="AC12" s="1384">
        <f>ROUND(O12*AB12,3)</f>
        <v/>
      </c>
      <c r="AD12" s="57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79" t="inlineStr">
        <is>
          <t>ЕАЭС N RU Д-JP.НВ15.В.03808/19 от 11.12.2019 действует до 10.12.2024</t>
        </is>
      </c>
      <c r="AF12" s="279" t="inlineStr">
        <is>
          <t>Salon de Flouveil</t>
        </is>
      </c>
      <c r="AG12" s="279" t="inlineStr">
        <is>
          <t>CLUB COSMETICS CO., LTD</t>
        </is>
      </c>
    </row>
    <row r="13" hidden="1" ht="20.1" customFormat="1" customHeight="1" s="355" thickBot="1">
      <c r="A13" s="353" t="n"/>
      <c r="B13" s="721" t="n"/>
      <c r="C13" s="1385" t="inlineStr">
        <is>
          <t>4949775100040</t>
        </is>
      </c>
      <c r="D13" s="1385" t="n"/>
      <c r="E13" s="353" t="inlineStr">
        <is>
          <t>Salon de Flouveil</t>
        </is>
      </c>
      <c r="F13" s="353" t="inlineStr">
        <is>
          <t>RC125</t>
        </is>
      </c>
      <c r="G13" s="368" t="n"/>
      <c r="H13" s="358" t="inlineStr">
        <is>
          <t>《Salon de Flouveil》RC Emulsion</t>
        </is>
      </c>
      <c r="I13" s="358" t="inlineStr">
        <is>
          <t>Royalle Club Extra Rich Emulsion</t>
        </is>
      </c>
      <c r="J13" s="595" t="inlineStr">
        <is>
          <t>Ультрапитательная эмульсия для лица «Роял Клаб»</t>
        </is>
      </c>
      <c r="K13" s="358" t="inlineStr">
        <is>
          <t>face milk</t>
        </is>
      </c>
      <c r="L13" s="358" t="n"/>
      <c r="M13" s="1203" t="n">
        <v>36</v>
      </c>
      <c r="N13" s="1203" t="n">
        <v>6</v>
      </c>
      <c r="O13" s="455" t="n"/>
      <c r="P13" s="1386" t="n">
        <v>4373</v>
      </c>
      <c r="Q13" s="1382">
        <f>O13*P13</f>
        <v/>
      </c>
      <c r="R13" s="456" t="n">
        <v>3630</v>
      </c>
      <c r="S13" s="1383">
        <f>O13*R13</f>
        <v/>
      </c>
      <c r="T13" s="1383">
        <f>Q13-S13</f>
        <v/>
      </c>
      <c r="U13" s="458">
        <f>T13/Q13</f>
        <v/>
      </c>
      <c r="V13" s="362" t="n"/>
      <c r="W13" s="362" t="n"/>
      <c r="X13" s="362" t="n"/>
      <c r="Y13" s="362" t="n"/>
      <c r="Z13" s="362" t="n"/>
      <c r="AA13" s="362" t="n"/>
      <c r="AB13" s="1203" t="n">
        <v>0.134</v>
      </c>
      <c r="AC13" s="1384">
        <f>ROUND(O13*AB13,3)</f>
        <v/>
      </c>
      <c r="AD13" s="57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79" t="inlineStr">
        <is>
          <t>ЕАЭС N RU Д-JP.НВ15.В.04681/19 от 27.12.2019 действует до 26.12.2024</t>
        </is>
      </c>
      <c r="AF13" s="279" t="inlineStr">
        <is>
          <t>Salon de Flouveil</t>
        </is>
      </c>
      <c r="AG13" s="279" t="inlineStr">
        <is>
          <t>CLUB COSMETICS Co., Ltd.</t>
        </is>
      </c>
    </row>
    <row r="14" hidden="1" ht="20.1" customFormat="1" customHeight="1" s="355" thickBot="1">
      <c r="A14" s="353" t="n"/>
      <c r="B14" s="721" t="n"/>
      <c r="C14" s="1385" t="n">
        <v>4949775100057</v>
      </c>
      <c r="D14" s="1385" t="n"/>
      <c r="E14" s="353" t="inlineStr">
        <is>
          <t>Salon de Flouveil</t>
        </is>
      </c>
      <c r="F14" s="353" t="inlineStr">
        <is>
          <t>RC135</t>
        </is>
      </c>
      <c r="G14" s="368" t="n"/>
      <c r="H14" s="358" t="inlineStr">
        <is>
          <t>《Salon de Flouveil》RC Cream</t>
        </is>
      </c>
      <c r="I14" s="358" t="inlineStr">
        <is>
          <t>Royalle Club Extra Rich Cream</t>
        </is>
      </c>
      <c r="J14" s="595" t="inlineStr">
        <is>
          <t>Ультрапитательный крем для лица «Роял Клаб»</t>
        </is>
      </c>
      <c r="K14" s="601" t="inlineStr">
        <is>
          <t>face cream</t>
        </is>
      </c>
      <c r="L14" s="601" t="n"/>
      <c r="M14" s="1203" t="n">
        <v>36</v>
      </c>
      <c r="N14" s="1203" t="n">
        <v>6</v>
      </c>
      <c r="O14" s="455" t="n"/>
      <c r="P14" s="1386" t="n">
        <v>5000</v>
      </c>
      <c r="Q14" s="1382">
        <f>O14*P14</f>
        <v/>
      </c>
      <c r="R14" s="456" t="n">
        <v>4125</v>
      </c>
      <c r="S14" s="1383">
        <f>O14*R14</f>
        <v/>
      </c>
      <c r="T14" s="1383">
        <f>Q14-S14</f>
        <v/>
      </c>
      <c r="U14" s="458">
        <f>T14/Q14</f>
        <v/>
      </c>
      <c r="V14" s="362" t="n"/>
      <c r="W14" s="362" t="n"/>
      <c r="X14" s="362" t="n"/>
      <c r="Y14" s="362" t="n"/>
      <c r="Z14" s="362" t="n"/>
      <c r="AA14" s="362" t="n"/>
      <c r="AB14" s="1384" t="n">
        <v>0.118</v>
      </c>
      <c r="AC14" s="1384">
        <f>ROUND(O14*AB14,3)</f>
        <v/>
      </c>
      <c r="AD14" s="57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79" t="inlineStr">
        <is>
          <t>ЕАЭС N RU Д-JP.НВ15.В.04683/19 от 27.12.2019 действует до 26.12.2024</t>
        </is>
      </c>
      <c r="AF14" s="279" t="inlineStr">
        <is>
          <t>Salon de Flouveil</t>
        </is>
      </c>
      <c r="AG14" s="279" t="inlineStr">
        <is>
          <t>CLUB COSMETICS Co., Ltd.</t>
        </is>
      </c>
    </row>
    <row r="15" hidden="1" ht="20.1" customFormat="1" customHeight="1" s="355" thickBot="1">
      <c r="A15" s="353" t="n"/>
      <c r="B15" s="721" t="n"/>
      <c r="C15" s="1385" t="n">
        <v>4949775100651</v>
      </c>
      <c r="D15" s="1385" t="n"/>
      <c r="E15" s="353" t="inlineStr">
        <is>
          <t>Salon de Flouveil</t>
        </is>
      </c>
      <c r="F15" s="353" t="inlineStr">
        <is>
          <t>GFK100</t>
        </is>
      </c>
      <c r="G15" s="368" t="n"/>
      <c r="H15" s="358" t="inlineStr">
        <is>
          <t>《Salon de Flouveil》GRAND FLOUVEIL Cleansing Massage</t>
        </is>
      </c>
      <c r="I15" s="358" t="inlineStr">
        <is>
          <t>Grand Flouveil Cleansing Massage</t>
        </is>
      </c>
      <c r="J15" s="595" t="inlineStr">
        <is>
          <t>Массажный крем для снятия макияжа «Гранд Флоувейл»</t>
        </is>
      </c>
      <c r="K15" s="358" t="inlineStr">
        <is>
          <t>face cleansing</t>
        </is>
      </c>
      <c r="L15" s="358" t="n"/>
      <c r="M15" s="1203" t="n">
        <v>36</v>
      </c>
      <c r="N15" s="1203" t="n">
        <v>6</v>
      </c>
      <c r="O15" s="455" t="n"/>
      <c r="P15" s="1386" t="n">
        <v>3985</v>
      </c>
      <c r="Q15" s="1382">
        <f>O15*P15</f>
        <v/>
      </c>
      <c r="R15" s="456" t="n">
        <v>3300</v>
      </c>
      <c r="S15" s="1383">
        <f>O15*R15</f>
        <v/>
      </c>
      <c r="T15" s="1383">
        <f>Q15-S15</f>
        <v/>
      </c>
      <c r="U15" s="458">
        <f>T15/Q15</f>
        <v/>
      </c>
      <c r="V15" s="362" t="n"/>
      <c r="W15" s="362" t="n"/>
      <c r="X15" s="362" t="n"/>
      <c r="Y15" s="362" t="n"/>
      <c r="Z15" s="362" t="n"/>
      <c r="AA15" s="362" t="n"/>
      <c r="AB15" s="1203" t="n">
        <v>0.152</v>
      </c>
      <c r="AC15" s="1384">
        <f>ROUND(O15*AB15,3)</f>
        <v/>
      </c>
      <c r="AD15" s="57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79" t="inlineStr">
        <is>
          <t>ЕАЭС N RU Д-JP.НВ15.В.04683/19 от 27.12.2019 действует до 26.12.2024</t>
        </is>
      </c>
      <c r="AF15" s="279" t="inlineStr">
        <is>
          <t>Salon de Flouveil</t>
        </is>
      </c>
      <c r="AG15" s="279" t="inlineStr">
        <is>
          <t>CLUB COSMETICS Co., Ltd.</t>
        </is>
      </c>
    </row>
    <row r="16" hidden="1" ht="20.1" customFormat="1" customHeight="1" s="355" thickBot="1">
      <c r="A16" s="353" t="n"/>
      <c r="B16" s="721" t="n"/>
      <c r="C16" s="1385" t="n">
        <v>4949775100668</v>
      </c>
      <c r="D16" s="1385" t="n"/>
      <c r="E16" s="353" t="inlineStr">
        <is>
          <t>Salon de Flouveil</t>
        </is>
      </c>
      <c r="F16" s="353" t="inlineStr">
        <is>
          <t>GFF100</t>
        </is>
      </c>
      <c r="G16" s="368" t="n"/>
      <c r="H16" s="358" t="inlineStr">
        <is>
          <t>《Salon de Flouveil》GRAND FLOUVEIL Treatment Foam</t>
        </is>
      </c>
      <c r="I16" s="358" t="inlineStr">
        <is>
          <t>GRAND FLOUVEIL Treatment Foam</t>
        </is>
      </c>
      <c r="J16" s="595" t="inlineStr">
        <is>
          <t>Пенка для умывания Гранд Флоувеил</t>
        </is>
      </c>
      <c r="K16" s="358" t="inlineStr">
        <is>
          <t>face wash</t>
        </is>
      </c>
      <c r="L16" s="358" t="n"/>
      <c r="M16" s="1203" t="n">
        <v>36</v>
      </c>
      <c r="N16" s="1203" t="n">
        <v>6</v>
      </c>
      <c r="O16" s="455" t="n"/>
      <c r="P16" s="1386" t="n">
        <v>3985</v>
      </c>
      <c r="Q16" s="1382">
        <f>O16*P16</f>
        <v/>
      </c>
      <c r="R16" s="456" t="n">
        <v>3300</v>
      </c>
      <c r="S16" s="1383">
        <f>O16*R16</f>
        <v/>
      </c>
      <c r="T16" s="1383">
        <f>Q16-S16</f>
        <v/>
      </c>
      <c r="U16" s="458">
        <f>T16/Q16</f>
        <v/>
      </c>
      <c r="V16" s="362" t="n"/>
      <c r="W16" s="362" t="n"/>
      <c r="X16" s="362" t="n"/>
      <c r="Y16" s="362" t="n"/>
      <c r="Z16" s="362" t="n"/>
      <c r="AA16" s="362" t="n"/>
      <c r="AB16" s="1387" t="n">
        <v>0.153</v>
      </c>
      <c r="AC16" s="1387">
        <f>ROUND(O16*AB16,3)</f>
        <v/>
      </c>
      <c r="AD16" s="57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79" t="inlineStr">
        <is>
          <t>ЕАЭС N RU Д-JP.РА01.В.65922/21 от 09.08.2021 действует до 08.08.2026</t>
        </is>
      </c>
      <c r="AF16" s="279" t="inlineStr">
        <is>
          <t>Salon de Flouveil</t>
        </is>
      </c>
      <c r="AG16" s="279" t="inlineStr">
        <is>
          <t>CLUB COSMETICS Co., Ltd.</t>
        </is>
      </c>
    </row>
    <row r="17" hidden="1" ht="20.1" customFormat="1" customHeight="1" s="355" thickBot="1">
      <c r="A17" s="353" t="n"/>
      <c r="B17" s="721" t="n"/>
      <c r="C17" s="366" t="inlineStr">
        <is>
          <t>4949775100675</t>
        </is>
      </c>
      <c r="D17" s="366" t="n"/>
      <c r="E17" s="353" t="inlineStr">
        <is>
          <t>Salon de Flouveil</t>
        </is>
      </c>
      <c r="F17" s="353" t="inlineStr">
        <is>
          <t>GFL150</t>
        </is>
      </c>
      <c r="G17" s="368" t="n"/>
      <c r="H17" s="358" t="inlineStr">
        <is>
          <t>《Salon de Flouveil》GRAND FLOUVEIL Revitalize Lotion</t>
        </is>
      </c>
      <c r="I17" s="358" t="inlineStr">
        <is>
          <t>Grand Flouveil Balancing Lotion</t>
        </is>
      </c>
      <c r="J17" s="595" t="inlineStr">
        <is>
          <t>Балансирующий лосьон с гиалуроновой кислотой «Гранд Флоувейл»</t>
        </is>
      </c>
      <c r="K17" s="358" t="inlineStr">
        <is>
          <t>face lotion</t>
        </is>
      </c>
      <c r="L17" s="358" t="n"/>
      <c r="M17" s="1203" t="n">
        <v>36</v>
      </c>
      <c r="N17" s="1203" t="n">
        <v>6</v>
      </c>
      <c r="O17" s="455" t="n"/>
      <c r="P17" s="1386" t="n">
        <v>5977</v>
      </c>
      <c r="Q17" s="1382">
        <f>O17*P17</f>
        <v/>
      </c>
      <c r="R17" s="456" t="n">
        <v>4950</v>
      </c>
      <c r="S17" s="1383">
        <f>O17*R17</f>
        <v/>
      </c>
      <c r="T17" s="1383">
        <f>Q17-S17</f>
        <v/>
      </c>
      <c r="U17" s="458">
        <f>T17/Q17</f>
        <v/>
      </c>
      <c r="V17" s="362" t="n"/>
      <c r="W17" s="362" t="n"/>
      <c r="X17" s="362" t="n"/>
      <c r="Y17" s="362" t="n"/>
      <c r="Z17" s="362" t="n"/>
      <c r="AA17" s="362" t="n"/>
      <c r="AB17" s="1203" t="n">
        <v>0.1592</v>
      </c>
      <c r="AC17" s="1384">
        <f>ROUND(O17*AB17,3)</f>
        <v/>
      </c>
      <c r="AD17" s="57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79" t="inlineStr">
        <is>
          <t>ЕАЭС N RU Д-JP.НВ15.В.03808/19 от 11.12.2019 действует до 10.12.2024</t>
        </is>
      </c>
      <c r="AF17" s="279" t="inlineStr">
        <is>
          <t>Salon de Flouveil</t>
        </is>
      </c>
      <c r="AG17" s="279" t="inlineStr">
        <is>
          <t>CLUB COSMETICS CO., LTD</t>
        </is>
      </c>
    </row>
    <row r="18" hidden="1" ht="20.1" customFormat="1" customHeight="1" s="355" thickBot="1">
      <c r="A18" s="353" t="n"/>
      <c r="B18" s="721" t="n"/>
      <c r="C18" s="366" t="inlineStr">
        <is>
          <t>4949775100682</t>
        </is>
      </c>
      <c r="D18" s="366" t="n"/>
      <c r="E18" s="353" t="inlineStr">
        <is>
          <t>Salon de Flouveil</t>
        </is>
      </c>
      <c r="F18" s="353" t="inlineStr">
        <is>
          <t>GFE250</t>
        </is>
      </c>
      <c r="G18" s="368" t="n"/>
      <c r="H18" s="358" t="inlineStr">
        <is>
          <t>《Salon de Flouveil》GRAND FLOUVEIL Revitalize Emulsion</t>
        </is>
      </c>
      <c r="I18" s="358" t="inlineStr">
        <is>
          <t>Grand Flouveil Balancing Emulsion</t>
        </is>
      </c>
      <c r="J18" s="595" t="inlineStr">
        <is>
          <t>Балансирующая эмульсия «Гранд Флоувеил»</t>
        </is>
      </c>
      <c r="K18" s="358" t="inlineStr">
        <is>
          <t>face milk</t>
        </is>
      </c>
      <c r="L18" s="358" t="n"/>
      <c r="M18" s="1203" t="n">
        <v>36</v>
      </c>
      <c r="N18" s="1203" t="n">
        <v>6</v>
      </c>
      <c r="O18" s="455" t="n"/>
      <c r="P18" s="1386" t="n">
        <v>7970</v>
      </c>
      <c r="Q18" s="1382">
        <f>O18*P18</f>
        <v/>
      </c>
      <c r="R18" s="456" t="n">
        <v>6600</v>
      </c>
      <c r="S18" s="1383">
        <f>O18*R18</f>
        <v/>
      </c>
      <c r="T18" s="1383">
        <f>Q18-S18</f>
        <v/>
      </c>
      <c r="U18" s="458">
        <f>T18/Q18</f>
        <v/>
      </c>
      <c r="V18" s="362" t="n"/>
      <c r="W18" s="362" t="n"/>
      <c r="X18" s="362" t="n"/>
      <c r="Y18" s="362" t="n"/>
      <c r="Z18" s="362" t="n"/>
      <c r="AA18" s="362" t="n"/>
      <c r="AB18" s="1384" t="n">
        <v>0.13492</v>
      </c>
      <c r="AC18" s="1384">
        <f>ROUND(O18*AB18,3)</f>
        <v/>
      </c>
      <c r="AD18" s="57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79" t="inlineStr">
        <is>
          <t>ЕАЭС N RU Д-JP.НВ15.В.04681/19 от 27.12.2019 действует до 26.12.2025</t>
        </is>
      </c>
      <c r="AF18" s="279" t="inlineStr">
        <is>
          <t>Salon de Flouveil</t>
        </is>
      </c>
      <c r="AG18" s="279" t="inlineStr">
        <is>
          <t>CLUB COSMETICS Co., Ltd.</t>
        </is>
      </c>
    </row>
    <row r="19" hidden="1" ht="20.1" customFormat="1" customHeight="1" s="355" thickBot="1">
      <c r="A19" s="353" t="n"/>
      <c r="B19" s="721" t="n"/>
      <c r="C19" s="366" t="inlineStr">
        <is>
          <t>4949775100699</t>
        </is>
      </c>
      <c r="D19" s="366" t="n"/>
      <c r="E19" s="353" t="inlineStr">
        <is>
          <t>Salon de Flouveil</t>
        </is>
      </c>
      <c r="F19" s="353" t="inlineStr">
        <is>
          <t>GFC350</t>
        </is>
      </c>
      <c r="G19" s="368" t="n"/>
      <c r="H19" s="358" t="inlineStr">
        <is>
          <t>《Salon de Flouveil》GRAND FLOUVEIL Revitalize Cream</t>
        </is>
      </c>
      <c r="I19" s="358" t="inlineStr">
        <is>
          <t>Grand Flouveil Revitalize Cream</t>
        </is>
      </c>
      <c r="J19" s="595" t="inlineStr">
        <is>
          <t>Восстанавливающий крем «Гранд Флоувейл»</t>
        </is>
      </c>
      <c r="K19" s="358" t="inlineStr">
        <is>
          <t>face cream</t>
        </is>
      </c>
      <c r="L19" s="358" t="n"/>
      <c r="M19" s="1203" t="n">
        <v>36</v>
      </c>
      <c r="N19" s="1203" t="n">
        <v>6</v>
      </c>
      <c r="O19" s="455" t="n"/>
      <c r="P19" s="1386" t="n">
        <v>13947</v>
      </c>
      <c r="Q19" s="1382">
        <f>O19*P19</f>
        <v/>
      </c>
      <c r="R19" s="456" t="n">
        <v>11550</v>
      </c>
      <c r="S19" s="1383">
        <f>O19*R19</f>
        <v/>
      </c>
      <c r="T19" s="1383">
        <f>Q19-S19</f>
        <v/>
      </c>
      <c r="U19" s="458">
        <f>T19/Q19</f>
        <v/>
      </c>
      <c r="V19" s="362" t="n"/>
      <c r="W19" s="362" t="n"/>
      <c r="X19" s="362" t="n"/>
      <c r="Y19" s="362" t="n"/>
      <c r="Z19" s="362" t="n"/>
      <c r="AA19" s="362" t="n"/>
      <c r="AB19" s="1384" t="n">
        <v>0.0153</v>
      </c>
      <c r="AC19" s="1384">
        <f>ROUND(O19*AB19,3)</f>
        <v/>
      </c>
      <c r="AD19" s="57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79" t="inlineStr">
        <is>
          <t>ЕАЭС N RU Д-JP.НВ15.В.04683/19 от 27.12.2019 действует до 26.12.2024</t>
        </is>
      </c>
      <c r="AF19" s="279" t="inlineStr">
        <is>
          <t>Salon de Flouveil</t>
        </is>
      </c>
      <c r="AG19" s="279" t="inlineStr">
        <is>
          <t>CLUB COSMETICS Co., Ltd.</t>
        </is>
      </c>
    </row>
    <row r="20" hidden="1" ht="20.1" customFormat="1" customHeight="1" s="355" thickBot="1">
      <c r="A20" s="353" t="n"/>
      <c r="B20" s="721" t="n"/>
      <c r="C20" s="366" t="n"/>
      <c r="D20" s="366" t="n"/>
      <c r="E20" s="353" t="n"/>
      <c r="F20" s="353" t="n"/>
      <c r="G20" s="368" t="n"/>
      <c r="H20" s="1014" t="n"/>
      <c r="I20" s="696" t="n"/>
      <c r="J20" s="595" t="n"/>
      <c r="K20" s="358" t="n"/>
      <c r="L20" s="358" t="n"/>
      <c r="M20" s="1203" t="n"/>
      <c r="N20" s="1203" t="n"/>
      <c r="O20" s="455" t="n"/>
      <c r="P20" s="1386" t="n"/>
      <c r="Q20" s="1382" t="n"/>
      <c r="R20" s="456" t="n"/>
      <c r="S20" s="1383" t="n"/>
      <c r="T20" s="1383" t="n"/>
      <c r="U20" s="458" t="n"/>
      <c r="V20" s="362" t="n"/>
      <c r="W20" s="362" t="n"/>
      <c r="X20" s="362" t="n"/>
      <c r="Y20" s="362" t="n"/>
      <c r="Z20" s="362" t="n"/>
      <c r="AA20" s="362" t="n"/>
      <c r="AB20" s="1384" t="n"/>
      <c r="AC20" s="1384" t="n"/>
      <c r="AD20" s="575" t="n"/>
      <c r="AE20" s="565" t="n"/>
      <c r="AF20" s="279" t="n"/>
      <c r="AG20" s="279" t="n"/>
    </row>
    <row r="21" hidden="1" ht="20.1" customFormat="1" customHeight="1" s="355" thickBot="1">
      <c r="A21" s="353" t="n"/>
      <c r="B21" s="721" t="n"/>
      <c r="C21" s="1385" t="inlineStr">
        <is>
          <t>4949775200085</t>
        </is>
      </c>
      <c r="D21" s="1385" t="n"/>
      <c r="E21" s="353" t="inlineStr">
        <is>
          <t>Salon de Flouveil</t>
        </is>
      </c>
      <c r="F21" s="353" t="inlineStr">
        <is>
          <t>0094F</t>
        </is>
      </c>
      <c r="G21" s="368" t="n"/>
      <c r="H21" s="358" t="inlineStr">
        <is>
          <t>《Salon de Flouveil》Make Up Base</t>
        </is>
      </c>
      <c r="I21" s="358" t="inlineStr">
        <is>
          <t>Make Up Base Salon de Flouveil</t>
        </is>
      </c>
      <c r="J21" s="595" t="inlineStr">
        <is>
          <t>Праймер-основа под макияж Салон де Флоувейл</t>
        </is>
      </c>
      <c r="K21" s="358" t="inlineStr">
        <is>
          <t>base cream</t>
        </is>
      </c>
      <c r="L21" s="358" t="n"/>
      <c r="M21" s="1203" t="n">
        <v>72</v>
      </c>
      <c r="N21" s="1203" t="n">
        <v>6</v>
      </c>
      <c r="O21" s="455" t="n"/>
      <c r="P21" s="1386" t="n">
        <v>1395</v>
      </c>
      <c r="Q21" s="1382">
        <f>O21*P21</f>
        <v/>
      </c>
      <c r="R21" s="456" t="n">
        <v>1155</v>
      </c>
      <c r="S21" s="1383">
        <f>O21*R21</f>
        <v/>
      </c>
      <c r="T21" s="1383">
        <f>Q21-S21</f>
        <v/>
      </c>
      <c r="U21" s="458">
        <f>T21/Q21</f>
        <v/>
      </c>
      <c r="V21" s="362" t="n"/>
      <c r="W21" s="362" t="n"/>
      <c r="X21" s="362" t="n"/>
      <c r="Y21" s="362" t="n"/>
      <c r="Z21" s="362" t="n"/>
      <c r="AA21" s="362" t="n"/>
      <c r="AB21" s="1203" t="n">
        <v>0.1165</v>
      </c>
      <c r="AC21" s="1384">
        <f>ROUND(O21*AB21,3)</f>
        <v/>
      </c>
      <c r="AD21" s="57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565" t="inlineStr">
        <is>
          <t>ЕАЭС N RU Д-JP.РА01.В.71919/21 от 11.08.2021 действует до 10.08.2026</t>
        </is>
      </c>
      <c r="AF21" s="279" t="inlineStr">
        <is>
          <t>Salon de Flouveil</t>
        </is>
      </c>
      <c r="AG21" s="279" t="inlineStr">
        <is>
          <t>CLUB COSMETICS Co., Ltd.</t>
        </is>
      </c>
    </row>
    <row r="22" hidden="1" ht="20.1" customFormat="1" customHeight="1" s="355" thickBot="1">
      <c r="A22" s="353" t="n"/>
      <c r="B22" s="721" t="n"/>
      <c r="C22" s="1385" t="inlineStr">
        <is>
          <t>4949775600014</t>
        </is>
      </c>
      <c r="D22" s="1385" t="n"/>
      <c r="E22" s="353" t="inlineStr">
        <is>
          <t>Salon de Flouveil</t>
        </is>
      </c>
      <c r="F22" s="353" t="inlineStr">
        <is>
          <t>0013F</t>
        </is>
      </c>
      <c r="G22" s="368" t="n"/>
      <c r="H22" s="358" t="inlineStr">
        <is>
          <t>《Salon de Flouveil》DAISHINRIN</t>
        </is>
      </c>
      <c r="I22" s="358" t="inlineStr">
        <is>
          <t>Medicated DAISHINRIN Daishinrin</t>
        </is>
      </c>
      <c r="J22" s="595" t="inlineStr">
        <is>
          <t>Тоник для роста волос для мужчин «Дайшинрин»</t>
        </is>
      </c>
      <c r="K22" s="601" t="inlineStr">
        <is>
          <t>hair essence</t>
        </is>
      </c>
      <c r="L22" s="601" t="n"/>
      <c r="M22" s="1203" t="n">
        <v>36</v>
      </c>
      <c r="N22" s="1203" t="n">
        <v>6</v>
      </c>
      <c r="O22" s="455" t="n"/>
      <c r="P22" s="1386" t="n">
        <v>1594</v>
      </c>
      <c r="Q22" s="1382">
        <f>O22*P22</f>
        <v/>
      </c>
      <c r="R22" s="456" t="n">
        <v>1320</v>
      </c>
      <c r="S22" s="1383">
        <f>O22*R22</f>
        <v/>
      </c>
      <c r="T22" s="1383">
        <f>Q22-S22</f>
        <v/>
      </c>
      <c r="U22" s="458">
        <f>T22/Q22</f>
        <v/>
      </c>
      <c r="V22" s="362" t="n"/>
      <c r="W22" s="362" t="n"/>
      <c r="X22" s="362" t="n"/>
      <c r="Y22" s="362" t="n"/>
      <c r="Z22" s="362" t="n"/>
      <c r="AA22" s="362" t="n"/>
      <c r="AB22" s="1384" t="n">
        <v>0.15</v>
      </c>
      <c r="AC22" s="1384">
        <f>ROUND(O22*AB22,3)</f>
        <v/>
      </c>
      <c r="AD22" s="575" t="inlineStr">
        <is>
          <t>ピリドキシンＨＣｌ、ヒノキチオール、感光素３０１号、パントテニルエチルエーテル、センブリ抽出ペースト、メントール、酢酸トコフェロール、ゲラニオール変性アルコール、水、濃グリセリン、香料</t>
        </is>
      </c>
      <c r="AE22" s="1066" t="inlineStr">
        <is>
          <t>ЕАЭС N RU Д-JP.РА12.В.00754/24 от 28.12.2024 действует до 27.12.2029</t>
        </is>
      </c>
      <c r="AF22" s="279" t="inlineStr">
        <is>
          <t>Salon de Flouveil</t>
        </is>
      </c>
      <c r="AG22" s="279" t="inlineStr">
        <is>
          <t>CLUB COSMETICS Co., Ltd.</t>
        </is>
      </c>
    </row>
    <row r="23" hidden="1" ht="20.1" customFormat="1" customHeight="1" s="355" thickBot="1">
      <c r="A23" s="353" t="n"/>
      <c r="B23" s="721" t="n"/>
      <c r="C23" s="1385" t="inlineStr">
        <is>
          <t>4949775600021</t>
        </is>
      </c>
      <c r="D23" s="1385" t="n"/>
      <c r="E23" s="353" t="inlineStr">
        <is>
          <t>Salon de Flouveil</t>
        </is>
      </c>
      <c r="F23" s="353" t="inlineStr">
        <is>
          <t>0014F</t>
        </is>
      </c>
      <c r="G23" s="368" t="n"/>
      <c r="H23" s="358" t="inlineStr">
        <is>
          <t>《Salon de Flouveil》FORTEJU</t>
        </is>
      </c>
      <c r="I23" s="358" t="inlineStr">
        <is>
          <t>Medicated DAISHINRIN Forteju</t>
        </is>
      </c>
      <c r="J23" s="595" t="inlineStr">
        <is>
          <t>Тоник для роста волос для женщин «Фортеж»</t>
        </is>
      </c>
      <c r="K23" s="601" t="inlineStr">
        <is>
          <t>hair essence</t>
        </is>
      </c>
      <c r="L23" s="601" t="n"/>
      <c r="M23" s="1203" t="n">
        <v>36</v>
      </c>
      <c r="N23" s="1203" t="n">
        <v>6</v>
      </c>
      <c r="O23" s="455" t="n"/>
      <c r="P23" s="1386" t="n">
        <v>1793</v>
      </c>
      <c r="Q23" s="1382">
        <f>O23*P23</f>
        <v/>
      </c>
      <c r="R23" s="456" t="n">
        <v>1485</v>
      </c>
      <c r="S23" s="1383">
        <f>O23*R23</f>
        <v/>
      </c>
      <c r="T23" s="1383">
        <f>Q23-S23</f>
        <v/>
      </c>
      <c r="U23" s="458">
        <f>T23/Q23</f>
        <v/>
      </c>
      <c r="V23" s="362" t="n"/>
      <c r="W23" s="362" t="n"/>
      <c r="X23" s="362" t="n"/>
      <c r="Y23" s="362" t="n"/>
      <c r="Z23" s="362" t="n"/>
      <c r="AA23" s="362" t="n"/>
      <c r="AB23" s="1384" t="n">
        <v>0.1515</v>
      </c>
      <c r="AC23" s="1384">
        <f>ROUND(O23*AB23,3)</f>
        <v/>
      </c>
      <c r="AD23" s="57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565" t="inlineStr">
        <is>
          <t>делаем</t>
        </is>
      </c>
      <c r="AF23" s="279" t="inlineStr">
        <is>
          <t>Salon de Flouveil</t>
        </is>
      </c>
      <c r="AG23" s="279" t="inlineStr">
        <is>
          <t>CLUB COSMETICS Co., Ltd.</t>
        </is>
      </c>
    </row>
    <row r="24" hidden="1" ht="20.1" customFormat="1" customHeight="1" s="355" thickBot="1">
      <c r="A24" s="353" t="n"/>
      <c r="B24" s="721" t="n"/>
      <c r="C24" s="1385" t="inlineStr">
        <is>
          <t>4949775600076</t>
        </is>
      </c>
      <c r="D24" s="1385" t="n"/>
      <c r="E24" s="353" t="inlineStr">
        <is>
          <t>Salon de Flouveil</t>
        </is>
      </c>
      <c r="F24" s="353" t="inlineStr">
        <is>
          <t>0015F</t>
        </is>
      </c>
      <c r="G24" s="368" t="n"/>
      <c r="H24" s="358" t="inlineStr">
        <is>
          <t>《Salon de Flouveil》Hair Essence</t>
        </is>
      </c>
      <c r="I24" s="358" t="inlineStr">
        <is>
          <t>Hair Essence</t>
        </is>
      </c>
      <c r="J24" s="595" t="inlineStr">
        <is>
          <t>Эссенция для волос Hair Essence торговой марки Salon de Flouveil</t>
        </is>
      </c>
      <c r="K24" s="358" t="inlineStr">
        <is>
          <t>hair essence</t>
        </is>
      </c>
      <c r="L24" s="358" t="n"/>
      <c r="M24" s="1203" t="n">
        <v>36</v>
      </c>
      <c r="N24" s="1203" t="n">
        <v>6</v>
      </c>
      <c r="O24" s="455" t="n"/>
      <c r="P24" s="1386" t="n">
        <v>1116</v>
      </c>
      <c r="Q24" s="1382">
        <f>O24*P24</f>
        <v/>
      </c>
      <c r="R24" s="456" t="n">
        <v>924</v>
      </c>
      <c r="S24" s="1383">
        <f>O24*R24</f>
        <v/>
      </c>
      <c r="T24" s="1383">
        <f>Q24-S24</f>
        <v/>
      </c>
      <c r="U24" s="458">
        <f>T24/Q24</f>
        <v/>
      </c>
      <c r="V24" s="362" t="n"/>
      <c r="W24" s="362" t="n"/>
      <c r="X24" s="362" t="n"/>
      <c r="Y24" s="362" t="n"/>
      <c r="Z24" s="362" t="n"/>
      <c r="AA24" s="362" t="n"/>
      <c r="AB24" s="1203" t="n">
        <v>0.125</v>
      </c>
      <c r="AC24" s="1384">
        <f>ROUND(O24*AB24,3)</f>
        <v/>
      </c>
      <c r="AD24" s="57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565" t="inlineStr">
        <is>
          <t>ЕАЭС N RU Д-JP.РА02.В.18104/22 от 02.03.2022 действует до 01.03.2027</t>
        </is>
      </c>
      <c r="AF24" s="279" t="inlineStr">
        <is>
          <t>Salon de Flouveil</t>
        </is>
      </c>
      <c r="AG24" s="279" t="inlineStr">
        <is>
          <t>CLUB COSMETICS Co., Ltd.</t>
        </is>
      </c>
    </row>
    <row r="25" hidden="1" ht="20.1" customFormat="1" customHeight="1" s="355" thickBot="1">
      <c r="A25" s="353" t="n"/>
      <c r="B25" s="721" t="n"/>
      <c r="C25" s="1385" t="inlineStr">
        <is>
          <t>4949775600120</t>
        </is>
      </c>
      <c r="D25" s="1385" t="n"/>
      <c r="E25" s="353" t="inlineStr">
        <is>
          <t>Salon de Flouveil</t>
        </is>
      </c>
      <c r="F25" s="353" t="inlineStr">
        <is>
          <t>0015F</t>
        </is>
      </c>
      <c r="G25" s="368" t="n"/>
      <c r="H25" s="358" t="inlineStr">
        <is>
          <t>《Salon de Flouveil》PB handveil moist</t>
        </is>
      </c>
      <c r="I25" s="358" t="inlineStr">
        <is>
          <t>Hair Essence</t>
        </is>
      </c>
      <c r="J25" s="595" t="inlineStr">
        <is>
          <t>Эссенция для волос Hair Essence торговой марки Salon de Flouveil</t>
        </is>
      </c>
      <c r="K25" s="358" t="inlineStr">
        <is>
          <t>hand cream</t>
        </is>
      </c>
      <c r="L25" s="358" t="n"/>
      <c r="M25" s="1203" t="n">
        <v>36</v>
      </c>
      <c r="N25" s="1203" t="n">
        <v>6</v>
      </c>
      <c r="O25" s="455" t="n"/>
      <c r="P25" s="1386" t="n">
        <v>1116</v>
      </c>
      <c r="Q25" s="1388">
        <f>O25*P25</f>
        <v/>
      </c>
      <c r="R25" s="361" t="n">
        <v>924</v>
      </c>
      <c r="S25" s="1383">
        <f>O25*R25</f>
        <v/>
      </c>
      <c r="T25" s="1383">
        <f>Q25-S25</f>
        <v/>
      </c>
      <c r="U25" s="458">
        <f>T25/Q25</f>
        <v/>
      </c>
      <c r="V25" s="362" t="n"/>
      <c r="W25" s="362" t="n"/>
      <c r="X25" s="362" t="n"/>
      <c r="Y25" s="362" t="n"/>
      <c r="Z25" s="362" t="n"/>
      <c r="AA25" s="362" t="n"/>
      <c r="AB25" s="1203" t="n">
        <v>0.125</v>
      </c>
      <c r="AC25" s="1384">
        <f>ROUND(O25*AB25,3)</f>
        <v/>
      </c>
      <c r="AD25" s="57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565" t="inlineStr">
        <is>
          <t>ЕАЭС N RU Д-JP.РА02.В.18104/22 от 02.03.2022 действует до 01.03.2027</t>
        </is>
      </c>
      <c r="AF25" s="279" t="inlineStr">
        <is>
          <t>Salon de Flouveil</t>
        </is>
      </c>
      <c r="AG25" s="279" t="inlineStr">
        <is>
          <t>CLUB COSMETICS Co., Ltd.</t>
        </is>
      </c>
    </row>
    <row r="26" hidden="1" ht="20.1" customFormat="1" customHeight="1" s="355" thickBot="1">
      <c r="A26" s="1203" t="n"/>
      <c r="B26" s="714" t="n"/>
      <c r="C26" s="1385" t="n">
        <v>4949775300617</v>
      </c>
      <c r="D26" s="1385" t="n"/>
      <c r="E26" s="353" t="inlineStr">
        <is>
          <t>Salon de Flouveil</t>
        </is>
      </c>
      <c r="F26" s="353" t="inlineStr">
        <is>
          <t>0078F</t>
        </is>
      </c>
      <c r="G26" s="368" t="n"/>
      <c r="H26" s="696" t="inlineStr">
        <is>
          <t>《Salon de Flouveil》Lip Essence Clear Up</t>
        </is>
      </c>
      <c r="I26" s="696" t="inlineStr">
        <is>
          <t>Essence Clear Lip</t>
        </is>
      </c>
      <c r="J26" s="697" t="inlineStr">
        <is>
          <t>Крем-эссенция для губ</t>
        </is>
      </c>
      <c r="K26" s="601" t="inlineStr">
        <is>
          <t>lip cream</t>
        </is>
      </c>
      <c r="L26" s="601" t="n"/>
      <c r="M26" s="1203" t="n"/>
      <c r="N26" s="1203" t="n">
        <v>6</v>
      </c>
      <c r="O26" s="455" t="n"/>
      <c r="P26" s="1386" t="n">
        <v>1195</v>
      </c>
      <c r="Q26" s="1388">
        <f>O26*P26</f>
        <v/>
      </c>
      <c r="R26" s="361" t="n">
        <v>990</v>
      </c>
      <c r="S26" s="1383">
        <f>O26*R26</f>
        <v/>
      </c>
      <c r="T26" s="1383">
        <f>Q26-S26</f>
        <v/>
      </c>
      <c r="U26" s="458">
        <f>T26/Q26</f>
        <v/>
      </c>
      <c r="V26" s="362" t="n"/>
      <c r="W26" s="362" t="n"/>
      <c r="X26" s="362" t="n"/>
      <c r="Y26" s="362" t="n"/>
      <c r="Z26" s="362" t="n"/>
      <c r="AA26" s="362" t="n"/>
      <c r="AB26" s="1387" t="n">
        <v>0.013</v>
      </c>
      <c r="AC26" s="1387">
        <f>ROUND(O26*AB26,3)</f>
        <v/>
      </c>
      <c r="AD26" s="57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565" t="inlineStr">
        <is>
          <t>делаем</t>
        </is>
      </c>
      <c r="AF26" s="279" t="inlineStr">
        <is>
          <t>Salon de Flouveil</t>
        </is>
      </c>
      <c r="AG26" s="279" t="inlineStr">
        <is>
          <t>CLUB COSMETICS Co., Ltd.</t>
        </is>
      </c>
    </row>
    <row r="27" hidden="1" ht="20.1" customFormat="1" customHeight="1" s="355" thickBot="1">
      <c r="A27" s="353" t="n"/>
      <c r="B27" s="721" t="n"/>
      <c r="C27" s="1385" t="n"/>
      <c r="D27" s="1385" t="n"/>
      <c r="E27" s="353" t="n"/>
      <c r="F27" s="353" t="n"/>
      <c r="G27" s="368" t="n"/>
      <c r="H27" s="1188" t="n"/>
      <c r="I27" s="358" t="n"/>
      <c r="J27" s="595" t="n"/>
      <c r="K27" s="358" t="n"/>
      <c r="L27" s="358" t="n"/>
      <c r="M27" s="1203" t="n"/>
      <c r="N27" s="1203" t="n"/>
      <c r="O27" s="455" t="n"/>
      <c r="P27" s="1386" t="n"/>
      <c r="Q27" s="1388" t="n"/>
      <c r="R27" s="361" t="n"/>
      <c r="S27" s="1383" t="n"/>
      <c r="T27" s="1383" t="n"/>
      <c r="U27" s="458" t="n"/>
      <c r="V27" s="362" t="n"/>
      <c r="W27" s="362" t="n"/>
      <c r="X27" s="362" t="n"/>
      <c r="Y27" s="362" t="n"/>
      <c r="Z27" s="362" t="n"/>
      <c r="AA27" s="362" t="n"/>
      <c r="AB27" s="1203" t="n"/>
      <c r="AC27" s="1384" t="n"/>
      <c r="AD27" s="575" t="n"/>
      <c r="AE27" s="565" t="n"/>
      <c r="AF27" s="279" t="n"/>
      <c r="AG27" s="279" t="n"/>
    </row>
    <row r="28" hidden="1" ht="20.1" customFormat="1" customHeight="1" s="355" thickBot="1">
      <c r="A28" s="1203" t="n"/>
      <c r="B28" s="753" t="inlineStr">
        <is>
          <t>3401.30-0000</t>
        </is>
      </c>
      <c r="C28" s="1389" t="n">
        <v>2100058020451</v>
      </c>
      <c r="D28" s="1390" t="n">
        <v>5802045</v>
      </c>
      <c r="E28" s="353" t="inlineStr">
        <is>
          <t>Relent</t>
        </is>
      </c>
      <c r="F28" s="353" t="inlineStr">
        <is>
          <t>B5357R</t>
        </is>
      </c>
      <c r="G28" s="368" t="inlineStr">
        <is>
          <t>リレント　ラ・セラール　ドロゥワークレンジング</t>
        </is>
      </c>
      <c r="H28" s="696" t="inlineStr">
        <is>
          <t>《Relent》La Cerarl Doreor Cleansing　100g</t>
        </is>
      </c>
      <c r="I28" s="358" t="inlineStr">
        <is>
          <t>La Cerarl Doreor Cleansing</t>
        </is>
      </c>
      <c r="J28" s="595" t="inlineStr">
        <is>
          <t>Демакияжный крем для лица Ла Серарл Дореор</t>
        </is>
      </c>
      <c r="K28" s="601" t="inlineStr">
        <is>
          <t>face cleansing</t>
        </is>
      </c>
      <c r="L28" s="601" t="n"/>
      <c r="M28" s="368" t="n"/>
      <c r="N28" s="1203" t="n">
        <v>6</v>
      </c>
      <c r="O28" s="455" t="n"/>
      <c r="P28" s="1386" t="n">
        <v>2391</v>
      </c>
      <c r="Q28" s="1388">
        <f>O28*P28</f>
        <v/>
      </c>
      <c r="R28" s="456" t="n">
        <v>1980</v>
      </c>
      <c r="S28" s="1383">
        <f>O28*R28</f>
        <v/>
      </c>
      <c r="T28" s="1383">
        <f>Q28-S28</f>
        <v/>
      </c>
      <c r="U28" s="458">
        <f>T28/Q28</f>
        <v/>
      </c>
      <c r="V28" s="362" t="n"/>
      <c r="W28" s="362" t="n"/>
      <c r="X28" s="362" t="n"/>
      <c r="Y28" s="362" t="n"/>
      <c r="Z28" s="362" t="n"/>
      <c r="AA28" s="362" t="inlineStr">
        <is>
          <t>4.3x5.5x17.2</t>
        </is>
      </c>
      <c r="AB28" s="1391" t="n">
        <v>0.123</v>
      </c>
      <c r="AC28" s="1384">
        <f>ROUND(O28*AB28,3)</f>
        <v/>
      </c>
      <c r="AD28" s="57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565" t="inlineStr">
        <is>
          <t>ЕАЭС N RU Д-JP.РА03.В.90112/22 от 31.05.2022 действует до 29.05.2027</t>
        </is>
      </c>
      <c r="AF28" s="279" t="inlineStr">
        <is>
          <t>Relent</t>
        </is>
      </c>
      <c r="AG28" s="279" t="inlineStr">
        <is>
          <t>BRUNO Inc.</t>
        </is>
      </c>
    </row>
    <row r="29" hidden="1" ht="20.1" customFormat="1" customHeight="1" s="355" thickBot="1">
      <c r="A29" s="1203" t="n"/>
      <c r="B29" s="750" t="inlineStr">
        <is>
          <t>3401.30-0000</t>
        </is>
      </c>
      <c r="C29" s="1392" t="inlineStr">
        <is>
          <t>2100058020468</t>
        </is>
      </c>
      <c r="D29" s="1390" t="n">
        <v>5802046</v>
      </c>
      <c r="E29" s="353" t="inlineStr">
        <is>
          <t>Relent</t>
        </is>
      </c>
      <c r="F29" s="353" t="inlineStr">
        <is>
          <t>B5358R</t>
        </is>
      </c>
      <c r="G29" s="368" t="inlineStr">
        <is>
          <t>リレント　ラ・セラール　ドロゥワーウォッシュ</t>
        </is>
      </c>
      <c r="H29" s="358" t="inlineStr">
        <is>
          <t>《Relent》La Cerarl Doreor Wash 100g</t>
        </is>
      </c>
      <c r="I29" s="358" t="inlineStr">
        <is>
          <t>La Ceral Doreor Wash</t>
        </is>
      </c>
      <c r="J29" s="595" t="inlineStr">
        <is>
          <t>Пенка для умывания Ла Серарл Дореор</t>
        </is>
      </c>
      <c r="K29" s="358" t="inlineStr">
        <is>
          <t>face wash</t>
        </is>
      </c>
      <c r="L29" s="358" t="n"/>
      <c r="M29" s="368" t="n"/>
      <c r="N29" s="1203" t="n">
        <v>6</v>
      </c>
      <c r="O29" s="455" t="n"/>
      <c r="P29" s="1386" t="n">
        <v>2391</v>
      </c>
      <c r="Q29" s="1388">
        <f>O29*P29</f>
        <v/>
      </c>
      <c r="R29" s="361" t="n">
        <v>1980</v>
      </c>
      <c r="S29" s="1383">
        <f>O29*R29</f>
        <v/>
      </c>
      <c r="T29" s="1383">
        <f>Q29-S29</f>
        <v/>
      </c>
      <c r="U29" s="458">
        <f>T29/Q29</f>
        <v/>
      </c>
      <c r="V29" s="362" t="n"/>
      <c r="W29" s="362" t="n"/>
      <c r="X29" s="362" t="n"/>
      <c r="Y29" s="362" t="n"/>
      <c r="Z29" s="362" t="n"/>
      <c r="AA29" s="362" t="inlineStr">
        <is>
          <t>4.3x5.5x17.2</t>
        </is>
      </c>
      <c r="AB29" s="1393" t="n">
        <v>0.123</v>
      </c>
      <c r="AC29" s="1387">
        <f>ROUND(O29*AB29,3)</f>
        <v/>
      </c>
      <c r="AD29" s="57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565" t="inlineStr">
        <is>
          <t>ЕАЭС N RU Д-JP.РА03.В.90110/22 от 31.05.2022 действует до 29.05.2028</t>
        </is>
      </c>
      <c r="AF29" s="279" t="inlineStr">
        <is>
          <t>Relent</t>
        </is>
      </c>
      <c r="AG29" s="279" t="inlineStr">
        <is>
          <t>BRUNO Inc.</t>
        </is>
      </c>
    </row>
    <row r="30" hidden="1" ht="20.1" customFormat="1" customHeight="1" s="355" thickBot="1">
      <c r="A30" s="1203" t="n"/>
      <c r="B30" s="698" t="inlineStr">
        <is>
          <t>3304.99-9003</t>
        </is>
      </c>
      <c r="C30" s="1389" t="inlineStr">
        <is>
          <t>2100058020475</t>
        </is>
      </c>
      <c r="D30" s="1390" t="n">
        <v>5802047</v>
      </c>
      <c r="E30" s="353" t="inlineStr">
        <is>
          <t>Relent</t>
        </is>
      </c>
      <c r="F30" s="353" t="inlineStr">
        <is>
          <t>В3369R</t>
        </is>
      </c>
      <c r="G30" s="368" t="inlineStr">
        <is>
          <t>リレント　ラ・セラール　ドロゥワーコールド</t>
        </is>
      </c>
      <c r="H30" s="696" t="inlineStr">
        <is>
          <t>《Relent》La Cerarl Doreor Cold 80g</t>
        </is>
      </c>
      <c r="I30" s="358" t="inlineStr">
        <is>
          <t>La Cerarl Doreor Cold</t>
        </is>
      </c>
      <c r="J30" s="595" t="inlineStr">
        <is>
          <t>Массажный крем для лица Ла Серал Дореор</t>
        </is>
      </c>
      <c r="K30" s="601" t="inlineStr">
        <is>
          <t>massage cream</t>
        </is>
      </c>
      <c r="L30" s="601" t="n"/>
      <c r="M30" s="368" t="n"/>
      <c r="N30" s="1203" t="n">
        <v>6</v>
      </c>
      <c r="O30" s="455" t="n"/>
      <c r="P30" s="1386" t="n">
        <v>2391</v>
      </c>
      <c r="Q30" s="1388">
        <f>O30*P30</f>
        <v/>
      </c>
      <c r="R30" s="456" t="n">
        <v>1980</v>
      </c>
      <c r="S30" s="1394">
        <f>O30*R30</f>
        <v/>
      </c>
      <c r="T30" s="1394">
        <f>Q30-S30</f>
        <v/>
      </c>
      <c r="U30" s="700">
        <f>T30/Q30</f>
        <v/>
      </c>
      <c r="V30" s="362" t="n"/>
      <c r="W30" s="362" t="n"/>
      <c r="X30" s="362" t="n"/>
      <c r="Y30" s="362" t="n"/>
      <c r="Z30" s="362" t="n"/>
      <c r="AA30" s="362" t="inlineStr">
        <is>
          <t>4.4x5.5x15.8</t>
        </is>
      </c>
      <c r="AB30" s="1391" t="n">
        <v>0.102</v>
      </c>
      <c r="AC30" s="1384">
        <f>ROUND(O30*AB30,3)</f>
        <v/>
      </c>
      <c r="AD30" s="57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565" t="inlineStr">
        <is>
          <t>ЕАЭС N RU Д-JP.РА03.В.90112/22 от 31.05.2022 действует до 29.05.2027</t>
        </is>
      </c>
      <c r="AF30" s="279" t="inlineStr">
        <is>
          <t>Relent</t>
        </is>
      </c>
      <c r="AG30" s="279" t="inlineStr">
        <is>
          <t>BRUNO Inc.</t>
        </is>
      </c>
    </row>
    <row r="31" hidden="1" ht="20.1" customFormat="1" customHeight="1" s="355" thickBot="1">
      <c r="A31" s="1203" t="n"/>
      <c r="B31" s="752" t="inlineStr">
        <is>
          <t>3304.99-9003</t>
        </is>
      </c>
      <c r="C31" s="1389" t="n">
        <v>2100058020499</v>
      </c>
      <c r="D31" s="1390" t="n">
        <v>5802049</v>
      </c>
      <c r="E31" s="353" t="inlineStr">
        <is>
          <t>Relent</t>
        </is>
      </c>
      <c r="F31" s="353" t="inlineStr">
        <is>
          <t>B3372R</t>
        </is>
      </c>
      <c r="G31" s="368" t="inlineStr">
        <is>
          <t xml:space="preserve">リレント　ラ・セラール　ドロゥワーフレッシュナー　</t>
        </is>
      </c>
      <c r="H31" s="358" t="inlineStr">
        <is>
          <t>《Relent》La Cerarl Doreor Freshener 100ml</t>
        </is>
      </c>
      <c r="I31" s="358" t="inlineStr">
        <is>
          <t>La Cerarl Doreor Freshner</t>
        </is>
      </c>
      <c r="J31" s="595" t="inlineStr">
        <is>
          <t>Освежающий лосьон «Ла Серарл»</t>
        </is>
      </c>
      <c r="K31" s="358" t="inlineStr">
        <is>
          <t>face lotion</t>
        </is>
      </c>
      <c r="L31" s="358" t="n"/>
      <c r="M31" s="368" t="n"/>
      <c r="N31" s="1203" t="n">
        <v>6</v>
      </c>
      <c r="O31" s="455" t="n"/>
      <c r="P31" s="1386" t="n">
        <v>1992</v>
      </c>
      <c r="Q31" s="1388">
        <f>O31*P31</f>
        <v/>
      </c>
      <c r="R31" s="456" t="n">
        <v>1650</v>
      </c>
      <c r="S31" s="1394">
        <f>O31*R31</f>
        <v/>
      </c>
      <c r="T31" s="1394">
        <f>Q31-S31</f>
        <v/>
      </c>
      <c r="U31" s="700">
        <f>T31/Q31</f>
        <v/>
      </c>
      <c r="V31" s="362" t="n"/>
      <c r="W31" s="362" t="n"/>
      <c r="X31" s="362" t="n"/>
      <c r="Y31" s="362" t="n"/>
      <c r="Z31" s="362" t="n"/>
      <c r="AA31" s="362" t="inlineStr">
        <is>
          <t>4.7x5x18</t>
        </is>
      </c>
      <c r="AB31" s="1395" t="n">
        <v>0.275</v>
      </c>
      <c r="AC31" s="1384">
        <f>ROUND(O31*AB31,3)</f>
        <v/>
      </c>
      <c r="AD31" s="57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565" t="inlineStr">
        <is>
          <t>делаем</t>
        </is>
      </c>
      <c r="AF31" s="565" t="inlineStr">
        <is>
          <t>RELENT</t>
        </is>
      </c>
      <c r="AG31" s="565" t="inlineStr">
        <is>
          <t>IDEA INTERNATIONAL CO., LTD</t>
        </is>
      </c>
    </row>
    <row r="32" hidden="1" ht="20.1" customFormat="1" customHeight="1" s="355" thickBot="1">
      <c r="A32" s="1203" t="n"/>
      <c r="B32" s="753" t="inlineStr">
        <is>
          <t>3304.99-9003</t>
        </is>
      </c>
      <c r="C32" s="1389" t="inlineStr">
        <is>
          <t>2100058020482</t>
        </is>
      </c>
      <c r="D32" s="1390" t="n">
        <v>5802048</v>
      </c>
      <c r="E32" s="353" t="inlineStr">
        <is>
          <t>Relent</t>
        </is>
      </c>
      <c r="F32" s="353" t="inlineStr">
        <is>
          <t>B5351R</t>
        </is>
      </c>
      <c r="G32" s="368" t="inlineStr">
        <is>
          <t>リレント　ラ・セラール　ＶＣラニー</t>
        </is>
      </c>
      <c r="H32" s="696" t="inlineStr">
        <is>
          <t>《Relent》La Cerarl VC Runny 100ml</t>
        </is>
      </c>
      <c r="I32" s="358" t="inlineStr">
        <is>
          <t>La Cerarl Doreor VC Runny</t>
        </is>
      </c>
      <c r="J32" s="595" t="inlineStr">
        <is>
          <t>Лосьон с витамином С «Ла Серарл»</t>
        </is>
      </c>
      <c r="K32" s="601" t="inlineStr">
        <is>
          <t>face serum</t>
        </is>
      </c>
      <c r="L32" s="601" t="n"/>
      <c r="M32" s="368" t="n"/>
      <c r="N32" s="1203" t="n">
        <v>6</v>
      </c>
      <c r="O32" s="455" t="n"/>
      <c r="P32" s="1386" t="n">
        <v>3188</v>
      </c>
      <c r="Q32" s="1388">
        <f>O32*P32</f>
        <v/>
      </c>
      <c r="R32" s="456" t="n">
        <v>2640</v>
      </c>
      <c r="S32" s="1394">
        <f>O32*R32</f>
        <v/>
      </c>
      <c r="T32" s="1394">
        <f>Q32-S32</f>
        <v/>
      </c>
      <c r="U32" s="700">
        <f>T32/Q32</f>
        <v/>
      </c>
      <c r="V32" s="362" t="n"/>
      <c r="W32" s="362" t="n"/>
      <c r="X32" s="362" t="n"/>
      <c r="Y32" s="362" t="n"/>
      <c r="Z32" s="362" t="n"/>
      <c r="AA32" s="362" t="inlineStr">
        <is>
          <t>4.8x5x18</t>
        </is>
      </c>
      <c r="AB32" s="1396" t="n">
        <v>0.277</v>
      </c>
      <c r="AC32" s="1397">
        <f>ROUND(O32*AB32,3)</f>
        <v/>
      </c>
      <c r="AD32" s="57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565" t="inlineStr">
        <is>
          <t xml:space="preserve">ЕАЭС N RU Д-JP.РА12.В.00320/24 от 28.12.2024 действует до 27.12.2029 </t>
        </is>
      </c>
      <c r="AF32" s="279" t="inlineStr">
        <is>
          <t>RELENT</t>
        </is>
      </c>
      <c r="AG32" s="279" t="inlineStr">
        <is>
          <t>BRUNO Inc.</t>
        </is>
      </c>
    </row>
    <row r="33" hidden="1" ht="20.1" customFormat="1" customHeight="1" s="355" thickBot="1">
      <c r="A33" s="1203" t="n"/>
      <c r="B33" s="752" t="inlineStr">
        <is>
          <t>3304.99-9003</t>
        </is>
      </c>
      <c r="C33" s="1389" t="n">
        <v>2100058020505</v>
      </c>
      <c r="D33" s="1390" t="n">
        <v>5802050</v>
      </c>
      <c r="E33" s="353" t="inlineStr">
        <is>
          <t>Relent</t>
        </is>
      </c>
      <c r="F33" s="353" t="inlineStr">
        <is>
          <t>B5352R</t>
        </is>
      </c>
      <c r="G33" s="368" t="inlineStr">
        <is>
          <t>リレント　ラ・セラール　ドロゥワードール</t>
        </is>
      </c>
      <c r="H33" s="322" t="inlineStr">
        <is>
          <t>《Relent》La Cerarl Doreor Doll 80ml</t>
        </is>
      </c>
      <c r="I33" s="322" t="inlineStr">
        <is>
          <t>La Cerarl Doreor Doll</t>
        </is>
      </c>
      <c r="J33" s="406" t="inlineStr">
        <is>
          <t>Увлажняющий лосьон «Ла Серарл»</t>
        </is>
      </c>
      <c r="K33" s="358" t="inlineStr">
        <is>
          <t>face serum</t>
        </is>
      </c>
      <c r="L33" s="358" t="n"/>
      <c r="M33" s="368" t="n"/>
      <c r="N33" s="1203" t="n">
        <v>6</v>
      </c>
      <c r="O33" s="455" t="n"/>
      <c r="P33" s="1386" t="n">
        <v>3387</v>
      </c>
      <c r="Q33" s="1388">
        <f>O33*P33</f>
        <v/>
      </c>
      <c r="R33" s="456" t="n">
        <v>2805</v>
      </c>
      <c r="S33" s="1394">
        <f>O33*R33</f>
        <v/>
      </c>
      <c r="T33" s="1394">
        <f>Q33-S33</f>
        <v/>
      </c>
      <c r="U33" s="700">
        <f>T33/Q33</f>
        <v/>
      </c>
      <c r="V33" s="362" t="n"/>
      <c r="W33" s="362" t="n"/>
      <c r="X33" s="362" t="n"/>
      <c r="Y33" s="362" t="n"/>
      <c r="Z33" s="362" t="n"/>
      <c r="AA33" s="362" t="inlineStr">
        <is>
          <t>4.2x5x14.8</t>
        </is>
      </c>
      <c r="AB33" s="1396" t="n">
        <v>0.232</v>
      </c>
      <c r="AC33" s="1397">
        <f>ROUND(O33*AB33,3)</f>
        <v/>
      </c>
      <c r="AD33" s="57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565" t="inlineStr">
        <is>
          <t>делаем</t>
        </is>
      </c>
      <c r="AF33" s="279" t="inlineStr">
        <is>
          <t>RELENT</t>
        </is>
      </c>
      <c r="AG33" s="279" t="inlineStr">
        <is>
          <t>IDEA INTERNATIONAL CO., LTD</t>
        </is>
      </c>
    </row>
    <row r="34" hidden="1" ht="20.1" customFormat="1" customHeight="1" s="355" thickBot="1">
      <c r="A34" s="1203" t="n"/>
      <c r="B34" s="752" t="inlineStr">
        <is>
          <t>3304.99-9003</t>
        </is>
      </c>
      <c r="C34" s="1389" t="n">
        <v>2100058020512</v>
      </c>
      <c r="D34" s="1390" t="n">
        <v>5802051</v>
      </c>
      <c r="E34" s="353" t="inlineStr">
        <is>
          <t>Relent</t>
        </is>
      </c>
      <c r="F34" s="353" t="inlineStr">
        <is>
          <t>В5353R</t>
        </is>
      </c>
      <c r="G34" s="368" t="inlineStr">
        <is>
          <t>リレント　ラ・セラール　ドロゥワーラニー</t>
        </is>
      </c>
      <c r="H34" s="322" t="inlineStr">
        <is>
          <t>《Relent》La Cerarl Doreor Runny 30ml</t>
        </is>
      </c>
      <c r="I34" s="322" t="inlineStr">
        <is>
          <t>La Cerarl Doreor Runny</t>
        </is>
      </c>
      <c r="J34" s="406" t="inlineStr">
        <is>
          <t>Эссенция «Ла Серарл Дореор Ранни»</t>
        </is>
      </c>
      <c r="K34" s="358" t="inlineStr">
        <is>
          <t>face serum</t>
        </is>
      </c>
      <c r="L34" s="358" t="n"/>
      <c r="M34" s="368" t="n"/>
      <c r="N34" s="1203" t="n">
        <v>6</v>
      </c>
      <c r="O34" s="455" t="n"/>
      <c r="P34" s="1386" t="n">
        <v>3387</v>
      </c>
      <c r="Q34" s="1388">
        <f>O34*P34</f>
        <v/>
      </c>
      <c r="R34" s="456" t="n">
        <v>2805</v>
      </c>
      <c r="S34" s="1394">
        <f>O34*R34</f>
        <v/>
      </c>
      <c r="T34" s="1394">
        <f>Q34-S34</f>
        <v/>
      </c>
      <c r="U34" s="700">
        <f>T34/Q34</f>
        <v/>
      </c>
      <c r="V34" s="362" t="n"/>
      <c r="W34" s="362" t="n"/>
      <c r="X34" s="362" t="n"/>
      <c r="Y34" s="362" t="n"/>
      <c r="Z34" s="362" t="n"/>
      <c r="AA34" s="362" t="inlineStr">
        <is>
          <t>3.8x4x12.2</t>
        </is>
      </c>
      <c r="AB34" s="1393" t="n">
        <v>0.119</v>
      </c>
      <c r="AC34" s="1387">
        <f>ROUND(O34*AB34,3)</f>
        <v/>
      </c>
      <c r="AD34" s="57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565" t="inlineStr">
        <is>
          <t>ЕАЭС N RU Д-JP.РА12.В.00430/24 от 28.12.2024 действует до 27.12.2029</t>
        </is>
      </c>
      <c r="AF34" s="565" t="inlineStr">
        <is>
          <t>RELENT</t>
        </is>
      </c>
      <c r="AG34" s="565" t="inlineStr">
        <is>
          <t>BRUNO Inc.</t>
        </is>
      </c>
    </row>
    <row r="35" hidden="1" ht="16.5" customFormat="1" customHeight="1" s="355" thickBot="1">
      <c r="A35" s="1203" t="n"/>
      <c r="B35" s="752" t="inlineStr">
        <is>
          <t>3304.99-9003</t>
        </is>
      </c>
      <c r="C35" s="1389" t="inlineStr">
        <is>
          <t>2100058020529</t>
        </is>
      </c>
      <c r="D35" s="1390" t="n">
        <v>5802052</v>
      </c>
      <c r="E35" s="353" t="inlineStr">
        <is>
          <t>Relent</t>
        </is>
      </c>
      <c r="F35" s="353" t="inlineStr">
        <is>
          <t>B5359R</t>
        </is>
      </c>
      <c r="G35" s="368" t="inlineStr">
        <is>
          <t>リレント　ラ・セラール　ドロゥワーセラム</t>
        </is>
      </c>
      <c r="H35" s="358" t="inlineStr">
        <is>
          <t>《Relent》La Cerarl Doreor serum 30ml</t>
        </is>
      </c>
      <c r="I35" s="358" t="inlineStr">
        <is>
          <t>La Cerarl Doreor Serum</t>
        </is>
      </c>
      <c r="J35" s="595" t="inlineStr">
        <is>
          <t>Эссенция «Ла Серарл Дореор»</t>
        </is>
      </c>
      <c r="K35" s="358" t="inlineStr">
        <is>
          <t>face serum</t>
        </is>
      </c>
      <c r="L35" s="358" t="n"/>
      <c r="M35" s="368" t="n"/>
      <c r="N35" s="1203" t="n">
        <v>6</v>
      </c>
      <c r="O35" s="455" t="n"/>
      <c r="P35" s="1386" t="n">
        <v>3188</v>
      </c>
      <c r="Q35" s="1388">
        <f>O35*P35</f>
        <v/>
      </c>
      <c r="R35" s="456" t="n">
        <v>2640</v>
      </c>
      <c r="S35" s="1394">
        <f>O35*R35</f>
        <v/>
      </c>
      <c r="T35" s="1394">
        <f>Q35-S35</f>
        <v/>
      </c>
      <c r="U35" s="700">
        <f>T35/Q35</f>
        <v/>
      </c>
      <c r="V35" s="362" t="n"/>
      <c r="W35" s="362" t="n"/>
      <c r="X35" s="362" t="n"/>
      <c r="Y35" s="362" t="n"/>
      <c r="Z35" s="362" t="n"/>
      <c r="AA35" s="362" t="inlineStr">
        <is>
          <t>3.8x4x12.2</t>
        </is>
      </c>
      <c r="AB35" s="1398" t="n">
        <v>0.116</v>
      </c>
      <c r="AC35" s="1387">
        <f>ROUND(O35*AB35,3)</f>
        <v/>
      </c>
      <c r="AD35" s="57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565" t="inlineStr">
        <is>
          <t xml:space="preserve"> ЕАЭС N RU Д-JP.РА01.В.71997/21 от 11.08.2021 действует до 10.08.2026</t>
        </is>
      </c>
      <c r="AF35" s="565" t="inlineStr">
        <is>
          <t>RELENT</t>
        </is>
      </c>
      <c r="AG35" s="565" t="inlineStr">
        <is>
          <t>IDEA INTERNATIONAL CO., LTD</t>
        </is>
      </c>
    </row>
    <row r="36" hidden="1" ht="19.5" customFormat="1" customHeight="1" s="355" thickBot="1">
      <c r="A36" s="1203" t="n"/>
      <c r="B36" s="753" t="inlineStr">
        <is>
          <t>3304.99-9003</t>
        </is>
      </c>
      <c r="C36" s="1389" t="n">
        <v>2100058020536</v>
      </c>
      <c r="D36" s="1390" t="n">
        <v>5802053</v>
      </c>
      <c r="E36" s="353" t="inlineStr">
        <is>
          <t>Relent</t>
        </is>
      </c>
      <c r="F36" s="365" t="inlineStr">
        <is>
          <t>B5354R</t>
        </is>
      </c>
      <c r="G36" s="573" t="inlineStr">
        <is>
          <t>リレント　ラ・セラール　ドロゥワーパック</t>
        </is>
      </c>
      <c r="H36" s="322" t="inlineStr">
        <is>
          <t>《Relent》La Cerarl Doreor Pack 105g</t>
        </is>
      </c>
      <c r="I36" s="322" t="inlineStr">
        <is>
          <t>La Cerarl Doreor Pack</t>
        </is>
      </c>
      <c r="J36" s="406" t="inlineStr">
        <is>
          <t>Маска для лица Ла Серарл Дореор</t>
        </is>
      </c>
      <c r="K36" s="601" t="inlineStr">
        <is>
          <t>face pack</t>
        </is>
      </c>
      <c r="L36" s="601" t="n"/>
      <c r="M36" s="368" t="n"/>
      <c r="N36" s="1203" t="n">
        <v>6</v>
      </c>
      <c r="O36" s="455" t="n"/>
      <c r="P36" s="1386" t="n">
        <v>3985</v>
      </c>
      <c r="Q36" s="1388">
        <f>O36*P36</f>
        <v/>
      </c>
      <c r="R36" s="456" t="n">
        <v>3300</v>
      </c>
      <c r="S36" s="1394">
        <f>O36*R36</f>
        <v/>
      </c>
      <c r="T36" s="1394">
        <f>Q36-S36</f>
        <v/>
      </c>
      <c r="U36" s="700">
        <f>T36/Q36</f>
        <v/>
      </c>
      <c r="V36" s="362" t="n"/>
      <c r="W36" s="362" t="n"/>
      <c r="X36" s="362" t="n"/>
      <c r="Y36" s="362" t="n"/>
      <c r="Z36" s="362" t="n"/>
      <c r="AA36" s="362" t="inlineStr">
        <is>
          <t>4.5x5.4x17</t>
        </is>
      </c>
      <c r="AB36" s="1399" t="n">
        <v>0.129</v>
      </c>
      <c r="AC36" s="1387">
        <f>ROUND(O36*AB36,3)</f>
        <v/>
      </c>
      <c r="AD36" s="57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565" t="inlineStr">
        <is>
          <t>ЕАЭС N RU Д-JP.РА03.В.91575/22 от 31.05.2022 действует до 30.05.2027</t>
        </is>
      </c>
      <c r="AF36" s="279" t="inlineStr">
        <is>
          <t>Relent</t>
        </is>
      </c>
      <c r="AG36" s="279" t="inlineStr">
        <is>
          <t>BRUNO Inc.</t>
        </is>
      </c>
    </row>
    <row r="37" hidden="1" ht="20.1" customFormat="1" customHeight="1" s="355" thickBot="1">
      <c r="A37" s="1203" t="n"/>
      <c r="B37" s="750" t="inlineStr">
        <is>
          <t>3304.99-2003</t>
        </is>
      </c>
      <c r="C37" s="1392" t="n">
        <v>2100058020543</v>
      </c>
      <c r="D37" s="1390" t="n">
        <v>5802054</v>
      </c>
      <c r="E37" s="353" t="inlineStr">
        <is>
          <t>Relent</t>
        </is>
      </c>
      <c r="F37" s="365" t="inlineStr">
        <is>
          <t>B5355R</t>
        </is>
      </c>
      <c r="G37" s="573" t="inlineStr">
        <is>
          <t>リレント　ラ・セラール　ドロゥワーミルク</t>
        </is>
      </c>
      <c r="H37" s="322" t="inlineStr">
        <is>
          <t>《Relent》La Cerarl Doreor Milk 80ml</t>
        </is>
      </c>
      <c r="I37" s="322" t="inlineStr">
        <is>
          <t>La Cerarl Doreor Milk</t>
        </is>
      </c>
      <c r="J37" s="406" t="inlineStr">
        <is>
          <t>Молочко «Ла Серарл»</t>
        </is>
      </c>
      <c r="K37" s="601" t="inlineStr">
        <is>
          <t>face milk</t>
        </is>
      </c>
      <c r="L37" s="601" t="n"/>
      <c r="M37" s="368" t="n"/>
      <c r="N37" s="1203" t="n">
        <v>6</v>
      </c>
      <c r="O37" s="455" t="n"/>
      <c r="P37" s="1386" t="n">
        <v>3586</v>
      </c>
      <c r="Q37" s="1388">
        <f>O37*P37</f>
        <v/>
      </c>
      <c r="R37" s="456" t="n">
        <v>2970</v>
      </c>
      <c r="S37" s="1394">
        <f>O37*R37</f>
        <v/>
      </c>
      <c r="T37" s="1394">
        <f>Q37-S37</f>
        <v/>
      </c>
      <c r="U37" s="700">
        <f>T37/Q37</f>
        <v/>
      </c>
      <c r="V37" s="362" t="n"/>
      <c r="W37" s="362" t="n">
        <v>9</v>
      </c>
      <c r="X37" s="362" t="n"/>
      <c r="Y37" s="362" t="n"/>
      <c r="Z37" s="362" t="n"/>
      <c r="AA37" s="362" t="inlineStr">
        <is>
          <t>4.2x5x17.2</t>
        </is>
      </c>
      <c r="AB37" s="1398" t="n">
        <v>0.233</v>
      </c>
      <c r="AC37" s="1387">
        <f>ROUND(O37*AB37,3)</f>
        <v/>
      </c>
      <c r="AD37" s="57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712" t="inlineStr">
        <is>
          <t>ЕАЭС N RU Д-JP.РА12.В.00545/24 от 28.12.2024 действует до 27.12.2029</t>
        </is>
      </c>
      <c r="AF37" s="565" t="inlineStr">
        <is>
          <t>RELENT</t>
        </is>
      </c>
      <c r="AG37" s="565" t="inlineStr">
        <is>
          <t>IDEA INTERNATIONAL CO., LTD</t>
        </is>
      </c>
    </row>
    <row r="38" hidden="1" ht="20.1" customFormat="1" customHeight="1" s="355" thickBot="1">
      <c r="A38" s="1203" t="n"/>
      <c r="B38" s="750" t="inlineStr">
        <is>
          <t>3304.99-2003</t>
        </is>
      </c>
      <c r="C38" s="1392" t="n">
        <v>2100058020550</v>
      </c>
      <c r="D38" s="1390" t="n">
        <v>5802055</v>
      </c>
      <c r="E38" s="353" t="inlineStr">
        <is>
          <t>Relent</t>
        </is>
      </c>
      <c r="F38" s="365" t="inlineStr">
        <is>
          <t>B5356R</t>
        </is>
      </c>
      <c r="G38" s="573" t="inlineStr">
        <is>
          <t>リレント　ラ・セラール　ドロゥワークリーム</t>
        </is>
      </c>
      <c r="H38" s="322" t="inlineStr">
        <is>
          <t>《Relent》La Cerarl Doreor Cream 30g</t>
        </is>
      </c>
      <c r="I38" s="322" t="inlineStr">
        <is>
          <t>La Cerarl Doreor Cream</t>
        </is>
      </c>
      <c r="J38" s="406" t="inlineStr">
        <is>
          <t>Питательный крем «Ла Серарл Дореор»</t>
        </is>
      </c>
      <c r="K38" s="601" t="inlineStr">
        <is>
          <t>face cream</t>
        </is>
      </c>
      <c r="L38" s="601" t="n"/>
      <c r="M38" s="368" t="n"/>
      <c r="N38" s="1203" t="n">
        <v>6</v>
      </c>
      <c r="O38" s="455" t="n"/>
      <c r="P38" s="1386" t="n">
        <v>5977</v>
      </c>
      <c r="Q38" s="1388">
        <f>O38*P38</f>
        <v/>
      </c>
      <c r="R38" s="456" t="n">
        <v>4950</v>
      </c>
      <c r="S38" s="1394">
        <f>O38*R38</f>
        <v/>
      </c>
      <c r="T38" s="1394">
        <f>Q38-S38</f>
        <v/>
      </c>
      <c r="U38" s="700">
        <f>T38/Q38</f>
        <v/>
      </c>
      <c r="V38" s="362" t="n"/>
      <c r="W38" s="362" t="n">
        <v>4.5</v>
      </c>
      <c r="X38" s="362" t="n"/>
      <c r="Y38" s="362" t="n"/>
      <c r="Z38" s="362" t="n"/>
      <c r="AA38" s="362" t="inlineStr">
        <is>
          <t>5.4x5.4x6</t>
        </is>
      </c>
      <c r="AB38" s="1399" t="n">
        <v>0.138</v>
      </c>
      <c r="AC38" s="1387">
        <f>ROUND(O38*AB38,3)</f>
        <v/>
      </c>
      <c r="AD38" s="575"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565" t="inlineStr">
        <is>
          <t>ЕАЭС N RU Д-JP.РА03.В.90112/22 от 31.05.2022 действует до 29.05.2027</t>
        </is>
      </c>
      <c r="AF38" s="565" t="inlineStr">
        <is>
          <t xml:space="preserve"> Relent</t>
        </is>
      </c>
      <c r="AG38" s="565" t="inlineStr">
        <is>
          <t>Bruno Inc.</t>
        </is>
      </c>
    </row>
    <row r="39" ht="20.1" customFormat="1" customHeight="1" s="756" thickBot="1">
      <c r="A39" s="710" t="n"/>
      <c r="B39" s="761" t="n"/>
      <c r="C39" s="1400" t="n"/>
      <c r="D39" s="1400" t="n">
        <v>5802583</v>
      </c>
      <c r="E39" s="705" t="inlineStr">
        <is>
          <t>Relent</t>
        </is>
      </c>
      <c r="F39" s="1401" t="inlineStr">
        <is>
          <t>A8202R</t>
        </is>
      </c>
      <c r="G39" s="874" t="n"/>
      <c r="H39" s="999" t="inlineStr">
        <is>
          <t xml:space="preserve">《Relent》La Cerarl Doreor Cream Rich (NEW LIMITED)　</t>
        </is>
      </c>
      <c r="I39" s="460" t="inlineStr">
        <is>
          <t>RELENT Yokibi Essence Emulsion Rich x Rich</t>
        </is>
      </c>
      <c r="J39" s="460" t="inlineStr">
        <is>
          <t>Эмульсия-эссенция двойного увлажнения Ёки</t>
        </is>
      </c>
      <c r="K39" s="1135" t="inlineStr">
        <is>
          <t>face cream</t>
        </is>
      </c>
      <c r="L39" s="763" t="n"/>
      <c r="M39" s="688" t="n"/>
      <c r="N39" s="710" t="n"/>
      <c r="O39" s="1020" t="n"/>
      <c r="P39" s="1402" t="n">
        <v>5488</v>
      </c>
      <c r="Q39" s="1403">
        <f>O39*P39</f>
        <v/>
      </c>
      <c r="R39" s="1020" t="n">
        <v>4500</v>
      </c>
      <c r="S39" s="1404">
        <f>O39*R39</f>
        <v/>
      </c>
      <c r="T39" s="1404">
        <f>Q39-S39</f>
        <v/>
      </c>
      <c r="U39" s="1048">
        <f>T39/Q39</f>
        <v/>
      </c>
      <c r="V39" s="711" t="n"/>
      <c r="W39" s="711" t="n"/>
      <c r="X39" s="711" t="n"/>
      <c r="Y39" s="711" t="n"/>
      <c r="Z39" s="711" t="n"/>
      <c r="AA39" s="711" t="n"/>
      <c r="AB39" s="1405" t="n">
        <v>0.136</v>
      </c>
      <c r="AC39" s="1406">
        <f>ROUND(O39*AB39,3)</f>
        <v/>
      </c>
      <c r="AD39" s="755"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84" t="inlineStr">
        <is>
          <t>ЕАЭС N RU Д-JP.РА12.В.00545/24 от 28.12.2024 действует до 27.12.2029</t>
        </is>
      </c>
      <c r="AF39" s="584" t="inlineStr">
        <is>
          <t>RELENT</t>
        </is>
      </c>
      <c r="AG39" s="1139" t="inlineStr">
        <is>
          <t>BRUNO Inc.</t>
        </is>
      </c>
    </row>
    <row r="40" hidden="1" ht="20.1" customFormat="1" customHeight="1" s="355" thickBot="1">
      <c r="A40" s="353" t="n"/>
      <c r="B40" s="721" t="n"/>
      <c r="C40" s="1385" t="inlineStr">
        <is>
          <t>2100058020444</t>
        </is>
      </c>
      <c r="D40" s="1385" t="n">
        <v>5802044</v>
      </c>
      <c r="E40" s="353" t="inlineStr">
        <is>
          <t>Relent</t>
        </is>
      </c>
      <c r="F40" s="365" t="inlineStr">
        <is>
          <t>B5373R</t>
        </is>
      </c>
      <c r="G40" s="573" t="inlineStr">
        <is>
          <t>リレント　ラ・セラール　ドロゥワーオイル</t>
        </is>
      </c>
      <c r="H40" s="322" t="inlineStr">
        <is>
          <t>《Relent》La Cerarl Doreor Oil</t>
        </is>
      </c>
      <c r="I40" s="322" t="inlineStr">
        <is>
          <t>La Cerarl DOREOR OIL CONCENTRATE</t>
        </is>
      </c>
      <c r="J40" s="406" t="inlineStr">
        <is>
          <t>Масло концентрат Ла Сераль</t>
        </is>
      </c>
      <c r="K40" s="601" t="inlineStr">
        <is>
          <t>face oil</t>
        </is>
      </c>
      <c r="L40" s="601" t="n"/>
      <c r="M40" s="368" t="n"/>
      <c r="N40" s="1203" t="n">
        <v>6</v>
      </c>
      <c r="O40" s="455" t="n"/>
      <c r="P40" s="1388" t="n">
        <v>400</v>
      </c>
      <c r="Q40" s="1388">
        <f>O40*P40</f>
        <v/>
      </c>
      <c r="R40" s="456" t="n">
        <v>300</v>
      </c>
      <c r="S40" s="1394">
        <f>O40*R40</f>
        <v/>
      </c>
      <c r="T40" s="1394">
        <f>Q40-S40</f>
        <v/>
      </c>
      <c r="U40" s="700">
        <f>T40/Q40</f>
        <v/>
      </c>
      <c r="V40" s="362" t="n"/>
      <c r="W40" s="362" t="n"/>
      <c r="X40" s="362" t="n"/>
      <c r="Y40" s="362" t="n"/>
      <c r="Z40" s="362" t="n"/>
      <c r="AA40" s="362" t="inlineStr">
        <is>
          <t>3.7x4x12.1</t>
        </is>
      </c>
      <c r="AB40" s="1398" t="n">
        <v>0.113</v>
      </c>
      <c r="AC40" s="1387">
        <f>ROUND(O40*AB40,3)</f>
        <v/>
      </c>
      <c r="AD40" s="575"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565" t="inlineStr">
        <is>
          <t>ЕАЭС N RU Д-JP.РА04.В.91090/22 от 15.07.2022 действует до 14.07.2027</t>
        </is>
      </c>
      <c r="AF40" s="565" t="n"/>
      <c r="AG40" s="565" t="inlineStr">
        <is>
          <t>IDEA INTERNATIONAL CO., LTD</t>
        </is>
      </c>
    </row>
    <row r="41" hidden="1" ht="20.1" customFormat="1" customHeight="1" s="355" thickBot="1">
      <c r="A41" s="1203" t="n"/>
      <c r="B41" s="714" t="n"/>
      <c r="C41" s="1385" t="n">
        <v>2100058024909</v>
      </c>
      <c r="D41" s="1385" t="n">
        <v>5802490</v>
      </c>
      <c r="E41" s="353" t="inlineStr">
        <is>
          <t>Relent</t>
        </is>
      </c>
      <c r="F41" s="365" t="inlineStr">
        <is>
          <t>B5374R</t>
        </is>
      </c>
      <c r="G41" s="573" t="inlineStr">
        <is>
          <t>リレント　ラ・セラール　ドロゥワージュレSP</t>
        </is>
      </c>
      <c r="H41" s="322" t="inlineStr">
        <is>
          <t>《Relent》La Cerarl Doreor Gelee SP</t>
        </is>
      </c>
      <c r="I41" s="322" t="inlineStr">
        <is>
          <t>La Cerarl DOREOR GELEE SP</t>
        </is>
      </c>
      <c r="J41" s="406" t="inlineStr">
        <is>
          <t>Гель для лица Ла Сераль</t>
        </is>
      </c>
      <c r="K41" s="601" t="inlineStr">
        <is>
          <t>face gel</t>
        </is>
      </c>
      <c r="L41" s="601" t="n"/>
      <c r="M41" s="368" t="n"/>
      <c r="N41" s="1203" t="n">
        <v>6</v>
      </c>
      <c r="O41" s="455" t="n"/>
      <c r="P41" s="1386" t="n">
        <v>3600</v>
      </c>
      <c r="Q41" s="1388">
        <f>O41*P41</f>
        <v/>
      </c>
      <c r="R41" s="456" t="n">
        <v>2970</v>
      </c>
      <c r="S41" s="1394">
        <f>O41*R41</f>
        <v/>
      </c>
      <c r="T41" s="1394">
        <f>Q41-S41</f>
        <v/>
      </c>
      <c r="U41" s="700">
        <f>T41/Q41</f>
        <v/>
      </c>
      <c r="V41" s="362" t="n"/>
      <c r="W41" s="362" t="n"/>
      <c r="X41" s="362" t="n"/>
      <c r="Y41" s="362" t="n"/>
      <c r="Z41" s="362" t="n"/>
      <c r="AA41" s="362" t="n"/>
      <c r="AB41" s="1407" t="n">
        <v>0.115</v>
      </c>
      <c r="AC41" s="1387">
        <f>ROUND(O41*AB41,3)</f>
        <v/>
      </c>
      <c r="AD41" s="57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565" t="inlineStr">
        <is>
          <t>ЕАЭС N RU Д-JP.РА04.В.91017/22 от 14.12.2022 действует до 14.07.2027</t>
        </is>
      </c>
      <c r="AF41" s="565" t="n"/>
      <c r="AG41" s="565" t="inlineStr">
        <is>
          <t>IDEA INTERNATIONAL CO., LTD</t>
        </is>
      </c>
    </row>
    <row r="42" ht="20.1" customFormat="1" customHeight="1" s="355" thickBot="1">
      <c r="A42" s="1203" t="n"/>
      <c r="B42" s="714" t="n"/>
      <c r="C42" s="1385" t="n"/>
      <c r="D42" s="1385" t="n">
        <v>5802598</v>
      </c>
      <c r="E42" s="353" t="inlineStr">
        <is>
          <t>Relent</t>
        </is>
      </c>
      <c r="F42" s="353" t="n">
        <v>5802598</v>
      </c>
      <c r="G42" s="368" t="n"/>
      <c r="H42" s="696" t="inlineStr">
        <is>
          <t>《Relent》La Cerarl Doreor Shampoo ОБНОВИЛИ JAN, ТОВАР</t>
        </is>
      </c>
      <c r="I42" s="358" t="inlineStr">
        <is>
          <t>La Cerarl Doreor Shampoo</t>
        </is>
      </c>
      <c r="J42" s="595" t="inlineStr">
        <is>
          <t>Шампунь для волос Ла Сераль</t>
        </is>
      </c>
      <c r="K42" s="601" t="inlineStr">
        <is>
          <t>hair shampoo</t>
        </is>
      </c>
      <c r="L42" s="601" t="n"/>
      <c r="M42" s="368" t="n"/>
      <c r="N42" s="1203" t="n"/>
      <c r="O42" s="455" t="n"/>
      <c r="P42" s="1386" t="n">
        <v>1449</v>
      </c>
      <c r="Q42" s="1388">
        <f>O42*P42</f>
        <v/>
      </c>
      <c r="R42" s="456" t="n">
        <v>1188</v>
      </c>
      <c r="S42" s="1394">
        <f>O42*R42</f>
        <v/>
      </c>
      <c r="T42" s="1394">
        <f>Q42-S42</f>
        <v/>
      </c>
      <c r="U42" s="700">
        <f>T42/Q42</f>
        <v/>
      </c>
      <c r="V42" s="362" t="n"/>
      <c r="W42" s="362" t="n"/>
      <c r="X42" s="362" t="n"/>
      <c r="Y42" s="362" t="n"/>
      <c r="Z42" s="362" t="n"/>
      <c r="AA42" s="362" t="n"/>
      <c r="AB42" s="1407" t="n">
        <v>0.596</v>
      </c>
      <c r="AC42" s="1387">
        <f>ROUND(O42*AB42,3)</f>
        <v/>
      </c>
      <c r="AD42" s="575"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565" t="inlineStr">
        <is>
          <t>ЕАЭС N RU Д-JP.РА09.В.81805/23 от 17.11.2023 действует до 16.11.2028</t>
        </is>
      </c>
      <c r="AF42" s="565" t="inlineStr">
        <is>
          <t>Relent</t>
        </is>
      </c>
      <c r="AG42" s="565" t="inlineStr">
        <is>
          <t>Bruno Inc</t>
        </is>
      </c>
    </row>
    <row r="43" ht="20.1" customFormat="1" customHeight="1" s="355" thickBot="1">
      <c r="A43" s="1203" t="n"/>
      <c r="B43" s="714" t="n"/>
      <c r="C43" s="1385" t="n"/>
      <c r="D43" s="1385" t="n">
        <v>5802599</v>
      </c>
      <c r="E43" s="353" t="inlineStr">
        <is>
          <t>Relent</t>
        </is>
      </c>
      <c r="F43" s="353" t="n">
        <v>5802599</v>
      </c>
      <c r="G43" s="368" t="n"/>
      <c r="H43" s="358" t="inlineStr">
        <is>
          <t>《Relent》La Cerarl Doreor Treatment ОБНОВИЛИ JAN, ТОВАР</t>
        </is>
      </c>
      <c r="I43" s="358" t="inlineStr">
        <is>
          <t>La Cerarl Doreor Treatment</t>
        </is>
      </c>
      <c r="J43" s="595" t="inlineStr">
        <is>
          <t>Кондиционер для волос Ла Сераль</t>
        </is>
      </c>
      <c r="K43" s="601" t="inlineStr">
        <is>
          <t>hair treatment</t>
        </is>
      </c>
      <c r="L43" s="601" t="n"/>
      <c r="M43" s="368" t="n"/>
      <c r="N43" s="1203" t="n"/>
      <c r="O43" s="455" t="n"/>
      <c r="P43" s="1386" t="n">
        <v>1449</v>
      </c>
      <c r="Q43" s="1388">
        <f>O43*P43</f>
        <v/>
      </c>
      <c r="R43" s="456" t="n">
        <v>1188</v>
      </c>
      <c r="S43" s="1394">
        <f>O43*R43</f>
        <v/>
      </c>
      <c r="T43" s="1394">
        <f>Q43-S43</f>
        <v/>
      </c>
      <c r="U43" s="700">
        <f>T43/Q43</f>
        <v/>
      </c>
      <c r="V43" s="362" t="n"/>
      <c r="W43" s="362" t="n"/>
      <c r="X43" s="362" t="n"/>
      <c r="Y43" s="362" t="n"/>
      <c r="Z43" s="362" t="n"/>
      <c r="AA43" s="362" t="n"/>
      <c r="AB43" s="1407" t="n">
        <v>0.594</v>
      </c>
      <c r="AC43" s="1387">
        <f>ROUND(O43*AB43,3)</f>
        <v/>
      </c>
      <c r="AD43" s="575"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565" t="inlineStr">
        <is>
          <t>ЕАЭС N RU Д-JP.РА09.В.81741/23 от 17.11.2023 действует до 16.11.2028</t>
        </is>
      </c>
      <c r="AF43" s="279" t="inlineStr">
        <is>
          <t>Relent</t>
        </is>
      </c>
      <c r="AG43" s="279" t="inlineStr">
        <is>
          <t>Bruno Inc</t>
        </is>
      </c>
    </row>
    <row r="44" hidden="1" ht="20.1" customFormat="1" customHeight="1" s="355" thickBot="1">
      <c r="A44" s="1203" t="n"/>
      <c r="B44" s="714" t="n"/>
      <c r="C44" s="1385" t="n">
        <v>2100058025364</v>
      </c>
      <c r="D44" s="1385" t="n">
        <v>5802536</v>
      </c>
      <c r="E44" s="353" t="inlineStr">
        <is>
          <t>Relent</t>
        </is>
      </c>
      <c r="F44" s="353" t="n">
        <v>5802536</v>
      </c>
      <c r="G44" s="368" t="n"/>
      <c r="H44" s="696" t="inlineStr">
        <is>
          <t xml:space="preserve">《Relent》La Cerarl Doreor Body Shampoo </t>
        </is>
      </c>
      <c r="I44" s="358" t="inlineStr">
        <is>
          <t>La Cerarl Doreor Body Shampoo</t>
        </is>
      </c>
      <c r="J44" s="595" t="inlineStr">
        <is>
          <t>Шампунь для тела Ла Сераль</t>
        </is>
      </c>
      <c r="K44" s="601" t="inlineStr">
        <is>
          <t>body wash</t>
        </is>
      </c>
      <c r="L44" s="601" t="n"/>
      <c r="M44" s="368" t="n"/>
      <c r="N44" s="1203" t="n"/>
      <c r="O44" s="455" t="n"/>
      <c r="P44" s="1386" t="n">
        <v>1368</v>
      </c>
      <c r="Q44" s="1388">
        <f>O44*P44</f>
        <v/>
      </c>
      <c r="R44" s="456" t="n">
        <v>1122</v>
      </c>
      <c r="S44" s="1394">
        <f>O44*R44</f>
        <v/>
      </c>
      <c r="T44" s="1394">
        <f>Q44-S44</f>
        <v/>
      </c>
      <c r="U44" s="700">
        <f>T44/Q44</f>
        <v/>
      </c>
      <c r="V44" s="362" t="n"/>
      <c r="W44" s="362" t="n"/>
      <c r="X44" s="362" t="n"/>
      <c r="Y44" s="362" t="n"/>
      <c r="Z44" s="362" t="n"/>
      <c r="AA44" s="362" t="n"/>
      <c r="AB44" s="1407" t="n">
        <v>0.603</v>
      </c>
      <c r="AC44" s="1387">
        <f>ROUND(O44*AB44,3)</f>
        <v/>
      </c>
      <c r="AD44" s="575"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79" t="inlineStr">
        <is>
          <t>ЕАЭС N RU Д-JP.РА09.В.81775/23 от 17.11.2023 действует до 16.11.2028</t>
        </is>
      </c>
      <c r="AF44" s="279" t="inlineStr">
        <is>
          <t>Relent</t>
        </is>
      </c>
      <c r="AG44" s="279" t="inlineStr">
        <is>
          <t>Bruno Inc</t>
        </is>
      </c>
    </row>
    <row r="45" hidden="1" ht="20.1" customFormat="1" customHeight="1" s="756" thickBot="1">
      <c r="A45" s="705" t="n"/>
      <c r="B45" s="706" t="inlineStr">
        <is>
          <t>3401.30-0000</t>
        </is>
      </c>
      <c r="C45" s="1400" t="n">
        <v>2100058020161</v>
      </c>
      <c r="D45" s="1400" t="n">
        <v>5802016</v>
      </c>
      <c r="E45" s="705" t="inlineStr">
        <is>
          <t>Relent</t>
        </is>
      </c>
      <c r="F45" s="705" t="inlineStr">
        <is>
          <t>A2800R</t>
        </is>
      </c>
      <c r="G45" s="688" t="n"/>
      <c r="H45" s="708" t="inlineStr">
        <is>
          <t>《Relent》YOKIBI Essence Cleansing</t>
        </is>
      </c>
      <c r="I45" s="708" t="inlineStr">
        <is>
          <t>Yokibi Essence Cleansing</t>
        </is>
      </c>
      <c r="J45" s="709" t="inlineStr">
        <is>
          <t>Демакияжный крем для лица Ёкиби</t>
        </is>
      </c>
      <c r="K45" s="708" t="inlineStr">
        <is>
          <t>face cleansing</t>
        </is>
      </c>
      <c r="L45" s="708" t="n"/>
      <c r="M45" s="688" t="n"/>
      <c r="N45" s="710" t="n">
        <v>6</v>
      </c>
      <c r="O45" s="455" t="n"/>
      <c r="P45" s="1408" t="n">
        <v>2817</v>
      </c>
      <c r="Q45" s="1403">
        <f>O45*P45</f>
        <v/>
      </c>
      <c r="R45" s="690" t="n">
        <v>2310</v>
      </c>
      <c r="S45" s="1403">
        <f>O45*R45</f>
        <v/>
      </c>
      <c r="T45" s="1403">
        <f>Q45-S45</f>
        <v/>
      </c>
      <c r="U45" s="691">
        <f>T45/Q45</f>
        <v/>
      </c>
      <c r="V45" s="711" t="n"/>
      <c r="W45" s="711" t="n"/>
      <c r="X45" s="711" t="n"/>
      <c r="Y45" s="711" t="n"/>
      <c r="Z45" s="711" t="n"/>
      <c r="AA45" s="711" t="n"/>
      <c r="AB45" s="1405" t="n">
        <v>0.13864</v>
      </c>
      <c r="AC45" s="1406">
        <f>ROUND(O45*AB45,3)</f>
        <v/>
      </c>
      <c r="AD45" s="75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81" t="inlineStr">
        <is>
          <t>ЕАЭС N RU Д-JP.РА03.В.90112/22 от 31.05.2022 действует до 29.05.2027</t>
        </is>
      </c>
      <c r="AF45" s="581" t="inlineStr">
        <is>
          <t>Relent</t>
        </is>
      </c>
      <c r="AG45" s="581" t="inlineStr">
        <is>
          <t>BRUNO Inc.</t>
        </is>
      </c>
    </row>
    <row r="46" hidden="1" ht="20.1" customFormat="1" customHeight="1" s="355" thickBot="1">
      <c r="A46" s="353" t="n"/>
      <c r="B46" s="721" t="n"/>
      <c r="C46" s="1409" t="n">
        <v>2100058025913</v>
      </c>
      <c r="D46" s="1409" t="n">
        <v>58025913</v>
      </c>
      <c r="E46" s="353" t="inlineStr">
        <is>
          <t>Relent</t>
        </is>
      </c>
      <c r="F46" s="353" t="n"/>
      <c r="G46" s="368" t="n"/>
      <c r="H46" s="696" t="inlineStr">
        <is>
          <t>《Relent》YOKIBI Essence Cleansing 100g Изменилась верхушка тюбика</t>
        </is>
      </c>
      <c r="I46" s="358" t="inlineStr">
        <is>
          <t>Yokibi Essence Cleansing</t>
        </is>
      </c>
      <c r="J46" s="595" t="inlineStr">
        <is>
          <t>Демакияжный крем для лица Ёкиби</t>
        </is>
      </c>
      <c r="K46" s="358" t="inlineStr">
        <is>
          <t>face cleansing</t>
        </is>
      </c>
      <c r="L46" s="358" t="n"/>
      <c r="M46" s="368" t="n"/>
      <c r="N46" s="1203" t="n"/>
      <c r="O46" s="455" t="n"/>
      <c r="P46" s="1386" t="n">
        <v>2817</v>
      </c>
      <c r="Q46" s="1388">
        <f>O46*P46</f>
        <v/>
      </c>
      <c r="R46" s="361" t="n">
        <v>2310</v>
      </c>
      <c r="S46" s="1383">
        <f>O46*R46</f>
        <v/>
      </c>
      <c r="T46" s="1383">
        <f>Q46-S46</f>
        <v/>
      </c>
      <c r="U46" s="458">
        <f>T46/Q46</f>
        <v/>
      </c>
      <c r="V46" s="362" t="n"/>
      <c r="W46" s="362" t="n"/>
      <c r="X46" s="362" t="n"/>
      <c r="Y46" s="362" t="n"/>
      <c r="Z46" s="362" t="n"/>
      <c r="AA46" s="362" t="n"/>
      <c r="AB46" s="1410" t="n"/>
      <c r="AC46" s="1387">
        <f>ROUND(O46*AB46,3)</f>
        <v/>
      </c>
      <c r="AD46" s="57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565" t="inlineStr">
        <is>
          <t>ЕАЭС N RU Д-JP.РА03.В.90112/22 от 31.05.2022 действует до 29.05.2027</t>
        </is>
      </c>
      <c r="AF46" s="565" t="inlineStr">
        <is>
          <t>Relent</t>
        </is>
      </c>
      <c r="AG46" s="565" t="inlineStr">
        <is>
          <t>BRUNO Inc.</t>
        </is>
      </c>
    </row>
    <row r="47" hidden="1" ht="20.1" customFormat="1" customHeight="1" s="355" thickBot="1">
      <c r="A47" s="353" t="n"/>
      <c r="B47" s="758" t="inlineStr">
        <is>
          <t>3304.99-9003</t>
        </is>
      </c>
      <c r="C47" s="1411" t="n">
        <v>2100058020185</v>
      </c>
      <c r="D47" s="1412" t="n">
        <v>5802018</v>
      </c>
      <c r="E47" s="759" t="inlineStr">
        <is>
          <t>Relent</t>
        </is>
      </c>
      <c r="F47" s="365" t="inlineStr">
        <is>
          <t>A2810R</t>
        </is>
      </c>
      <c r="G47" s="573" t="n"/>
      <c r="H47" s="322" t="inlineStr">
        <is>
          <t>《Relent》YOKIBI Essence Cold 100g END OF SALE</t>
        </is>
      </c>
      <c r="I47" s="322" t="inlineStr">
        <is>
          <t>Yokibi Essence Cold</t>
        </is>
      </c>
      <c r="J47" s="595" t="inlineStr">
        <is>
          <t>Массажный крем-эссенция для лица Ёкиби</t>
        </is>
      </c>
      <c r="K47" s="601" t="inlineStr">
        <is>
          <t>massage cream</t>
        </is>
      </c>
      <c r="L47" s="601" t="n"/>
      <c r="M47" s="368" t="n"/>
      <c r="N47" s="1203" t="n">
        <v>6</v>
      </c>
      <c r="O47" s="455" t="n"/>
      <c r="P47" s="1386" t="n">
        <v>3219</v>
      </c>
      <c r="Q47" s="1388">
        <f>O47*P47</f>
        <v/>
      </c>
      <c r="R47" s="361" t="n">
        <v>2640</v>
      </c>
      <c r="S47" s="1383">
        <f>O47*R47</f>
        <v/>
      </c>
      <c r="T47" s="1383">
        <f>Q47-S47</f>
        <v/>
      </c>
      <c r="U47" s="458">
        <f>T47/Q47</f>
        <v/>
      </c>
      <c r="V47" s="362" t="n"/>
      <c r="W47" s="362" t="n"/>
      <c r="X47" s="362" t="n"/>
      <c r="Y47" s="362" t="n"/>
      <c r="Z47" s="362" t="n"/>
      <c r="AA47" s="362" t="n"/>
      <c r="AB47" s="1410" t="n">
        <v>0.153</v>
      </c>
      <c r="AC47" s="1387">
        <f>ROUND(O47*AB47,3)</f>
        <v/>
      </c>
      <c r="AD47" s="57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565" t="inlineStr">
        <is>
          <t>ЕАЭС N RU Д-JP.РА03.В.90112/22 от 31.05.2022 действует до 29.05.2027</t>
        </is>
      </c>
      <c r="AF47" s="565" t="inlineStr">
        <is>
          <t>Relent</t>
        </is>
      </c>
      <c r="AG47" s="565" t="inlineStr">
        <is>
          <t>BRUNO Inc.</t>
        </is>
      </c>
    </row>
    <row r="48" hidden="1" ht="20.1" customFormat="1" customHeight="1" s="355" thickBot="1">
      <c r="A48" s="353" t="n"/>
      <c r="B48" s="758" t="n"/>
      <c r="C48" s="1413" t="n">
        <v>2100058025920</v>
      </c>
      <c r="D48" s="1414" t="n">
        <v>5802592</v>
      </c>
      <c r="E48" s="759" t="inlineStr">
        <is>
          <t>Relent</t>
        </is>
      </c>
      <c r="F48" s="365" t="n"/>
      <c r="G48" s="573" t="n"/>
      <c r="H48" s="459" t="inlineStr">
        <is>
          <t>《Relent》YOKIBI Essence Cold 100g НОВЫЙ ТОВАР</t>
        </is>
      </c>
      <c r="I48" s="322" t="inlineStr">
        <is>
          <t>Yokibi Essence Cold</t>
        </is>
      </c>
      <c r="J48" s="595" t="inlineStr">
        <is>
          <t>Массажный крем-эссенция для лица Ёкиби</t>
        </is>
      </c>
      <c r="K48" s="601" t="inlineStr">
        <is>
          <t>massage cream</t>
        </is>
      </c>
      <c r="L48" s="601" t="n"/>
      <c r="M48" s="368" t="n"/>
      <c r="N48" s="1203" t="n"/>
      <c r="O48" s="455" t="n"/>
      <c r="P48" s="1386" t="n">
        <v>3219</v>
      </c>
      <c r="Q48" s="1388">
        <f>O48*P48</f>
        <v/>
      </c>
      <c r="R48" s="361" t="n">
        <v>2640</v>
      </c>
      <c r="S48" s="1383">
        <f>O48*R48</f>
        <v/>
      </c>
      <c r="T48" s="1383">
        <f>Q48-S48</f>
        <v/>
      </c>
      <c r="U48" s="458">
        <f>T48/Q48</f>
        <v/>
      </c>
      <c r="V48" s="362" t="n"/>
      <c r="W48" s="362" t="n"/>
      <c r="X48" s="362" t="n"/>
      <c r="Y48" s="362" t="n"/>
      <c r="Z48" s="362" t="n"/>
      <c r="AA48" s="362" t="n"/>
      <c r="AB48" s="1410" t="n">
        <v>0.153</v>
      </c>
      <c r="AC48" s="1387">
        <f>ROUND(O48*AB48,3)</f>
        <v/>
      </c>
      <c r="AD48" s="57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565" t="inlineStr">
        <is>
          <t>ЕАЭС N RU Д-JP.РА03.В.90112/22 от 31.05.2022 действует до 29.05.2027</t>
        </is>
      </c>
      <c r="AF48" s="565" t="inlineStr">
        <is>
          <t>Relent</t>
        </is>
      </c>
      <c r="AG48" s="565" t="inlineStr">
        <is>
          <t>BRUNO Inc.</t>
        </is>
      </c>
    </row>
    <row r="49" ht="20.1" customFormat="1" customHeight="1" s="355" thickBot="1">
      <c r="A49" s="353" t="n"/>
      <c r="B49" s="721" t="n"/>
      <c r="C49" s="1415" t="n"/>
      <c r="D49" s="1415" t="n">
        <v>5802585</v>
      </c>
      <c r="E49" s="365" t="inlineStr">
        <is>
          <t>Relent</t>
        </is>
      </c>
      <c r="F49" s="365" t="inlineStr">
        <is>
          <t>U0161R</t>
        </is>
      </c>
      <c r="G49" s="573" t="n"/>
      <c r="H49" s="322" t="inlineStr">
        <is>
          <t>《Relent》YOKIBI Essence Wash</t>
        </is>
      </c>
      <c r="I49" s="760" t="inlineStr">
        <is>
          <t>Relent YOKIBI Essence Wash.</t>
        </is>
      </c>
      <c r="J49" s="760" t="inlineStr">
        <is>
          <t>Эссенция-пенка для умывания Ёкиби.</t>
        </is>
      </c>
      <c r="K49" s="703" t="inlineStr">
        <is>
          <t>face wash</t>
        </is>
      </c>
      <c r="L49" s="601" t="n"/>
      <c r="M49" s="368" t="n"/>
      <c r="N49" s="1203" t="n"/>
      <c r="O49" s="455" t="n"/>
      <c r="P49" s="1386" t="n">
        <v>2386</v>
      </c>
      <c r="Q49" s="1388">
        <f>O49*P49</f>
        <v/>
      </c>
      <c r="R49" s="361" t="n">
        <v>1980</v>
      </c>
      <c r="S49" s="1383">
        <f>O49*R49</f>
        <v/>
      </c>
      <c r="T49" s="1383">
        <f>Q49-S49</f>
        <v/>
      </c>
      <c r="U49" s="458">
        <f>T49/Q49</f>
        <v/>
      </c>
      <c r="V49" s="362" t="n"/>
      <c r="W49" s="362" t="n"/>
      <c r="X49" s="362" t="n"/>
      <c r="Y49" s="362" t="n"/>
      <c r="Z49" s="362" t="n"/>
      <c r="AA49" s="362" t="n"/>
      <c r="AB49" s="1410" t="n">
        <v>0.104</v>
      </c>
      <c r="AC49" s="1387">
        <f>ROUND(O49*AB49,3)</f>
        <v/>
      </c>
      <c r="AD49" s="575"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82" t="inlineStr">
        <is>
          <t>ЕАЭС N RU Д-JP.РА03.В.40336/25 от 07.04.2025 действует до 03.04.2030</t>
        </is>
      </c>
      <c r="AF49" s="565" t="inlineStr">
        <is>
          <t>Relent</t>
        </is>
      </c>
      <c r="AG49" s="565" t="inlineStr">
        <is>
          <t>BRUNO Inc.</t>
        </is>
      </c>
    </row>
    <row r="50" hidden="1" ht="20.1" customFormat="1" customHeight="1" s="756" thickBot="1">
      <c r="A50" s="710" t="n"/>
      <c r="B50" s="761" t="n"/>
      <c r="C50" s="1400" t="n">
        <v>2100058020192</v>
      </c>
      <c r="D50" s="1400" t="n">
        <v>5802019</v>
      </c>
      <c r="E50" s="705" t="inlineStr">
        <is>
          <t>Relent</t>
        </is>
      </c>
      <c r="F50" s="705" t="inlineStr">
        <is>
          <t>A2820R</t>
        </is>
      </c>
      <c r="G50" s="688" t="n"/>
      <c r="H50" s="460" t="inlineStr">
        <is>
          <t>《Relent》YOKIBI Essence Fresh (Снято с пр-ва)</t>
        </is>
      </c>
      <c r="I50" s="762" t="inlineStr">
        <is>
          <t>Yokibi Essence Fresh (Снято с пр-ва)</t>
        </is>
      </c>
      <c r="J50" s="709" t="inlineStr">
        <is>
          <t>Освежающий лосьон-эссенция «Ёкиби»</t>
        </is>
      </c>
      <c r="K50" s="763" t="inlineStr">
        <is>
          <t>face lotion</t>
        </is>
      </c>
      <c r="L50" s="763" t="n"/>
      <c r="M50" s="688" t="n"/>
      <c r="N50" s="710" t="n">
        <v>6</v>
      </c>
      <c r="O50" s="764" t="n"/>
      <c r="P50" s="1408" t="n">
        <v>2391</v>
      </c>
      <c r="Q50" s="1403">
        <f>O50*P50</f>
        <v/>
      </c>
      <c r="R50" s="690" t="n">
        <v>1980</v>
      </c>
      <c r="S50" s="1383">
        <f>O50*R50</f>
        <v/>
      </c>
      <c r="T50" s="1403">
        <f>Q50-S50</f>
        <v/>
      </c>
      <c r="U50" s="691">
        <f>T50/Q50</f>
        <v/>
      </c>
      <c r="V50" s="711" t="n"/>
      <c r="W50" s="711" t="n"/>
      <c r="X50" s="711" t="n"/>
      <c r="Y50" s="711" t="n"/>
      <c r="Z50" s="711" t="n"/>
      <c r="AA50" s="711" t="n"/>
      <c r="AB50" s="1405" t="n">
        <v>0.256</v>
      </c>
      <c r="AC50" s="1406">
        <f>ROUND(O50*AB50,3)</f>
        <v/>
      </c>
      <c r="AD50" s="755"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81" t="inlineStr">
        <is>
          <t>ЕАЭС N RU Д-JP.НВ15.В.03806/19 от 11.12.2019 действует до 10.12.2024</t>
        </is>
      </c>
      <c r="AF50" s="581" t="inlineStr">
        <is>
          <t>RELENT</t>
        </is>
      </c>
      <c r="AG50" s="581" t="inlineStr">
        <is>
          <t>IDEA INTERNATIONAL CO., LTD</t>
        </is>
      </c>
    </row>
    <row r="51" hidden="1" ht="20.1" customFormat="1" customHeight="1" s="355" thickBot="1">
      <c r="A51" s="1203" t="n"/>
      <c r="B51" s="714" t="inlineStr">
        <is>
          <t>3304.99-9003</t>
        </is>
      </c>
      <c r="C51" s="1385" t="n">
        <v>2100058020208</v>
      </c>
      <c r="D51" s="1385" t="n">
        <v>5802020</v>
      </c>
      <c r="E51" s="353" t="inlineStr">
        <is>
          <t>Relent</t>
        </is>
      </c>
      <c r="F51" s="353" t="inlineStr">
        <is>
          <t>A2830R</t>
        </is>
      </c>
      <c r="G51" s="368" t="inlineStr">
        <is>
          <t>リレント YOKIBI　エッセンスローション</t>
        </is>
      </c>
      <c r="H51" s="696" t="inlineStr">
        <is>
          <t>《Relent》YOKIBI Essence Lotion 80ml</t>
        </is>
      </c>
      <c r="I51" s="696" t="inlineStr">
        <is>
          <t>Yokibi Essence Lotion</t>
        </is>
      </c>
      <c r="J51" s="595" t="inlineStr">
        <is>
          <t>Лосьон-эссенция «Ёкиби»</t>
        </is>
      </c>
      <c r="K51" s="358" t="inlineStr">
        <is>
          <t>face lotion</t>
        </is>
      </c>
      <c r="L51" s="358" t="n"/>
      <c r="M51" s="368" t="n"/>
      <c r="N51" s="1203" t="n">
        <v>6</v>
      </c>
      <c r="O51" s="455" t="n"/>
      <c r="P51" s="1386" t="n">
        <v>3985</v>
      </c>
      <c r="Q51" s="1382">
        <f>O51*P51</f>
        <v/>
      </c>
      <c r="R51" s="456" t="n">
        <v>3300</v>
      </c>
      <c r="S51" s="1394">
        <f>O51*R51</f>
        <v/>
      </c>
      <c r="T51" s="1394">
        <f>Q51-S51</f>
        <v/>
      </c>
      <c r="U51" s="458">
        <f>T51/Q51</f>
        <v/>
      </c>
      <c r="V51" s="362" t="n"/>
      <c r="W51" s="362" t="n">
        <v>9</v>
      </c>
      <c r="X51" s="362" t="n"/>
      <c r="Y51" s="362" t="n"/>
      <c r="Z51" s="362" t="n"/>
      <c r="AA51" s="362" t="inlineStr">
        <is>
          <t>4.9x5.5x15.5</t>
        </is>
      </c>
      <c r="AB51" s="1410" t="n">
        <v>0.19</v>
      </c>
      <c r="AC51" s="1387">
        <f>ROUND(O51*AB51,3)</f>
        <v/>
      </c>
      <c r="AD51" s="57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067" t="inlineStr">
        <is>
          <t>ЕАЭС N RU Д-JP.РА12.В.00320/24 от 28.12.2024 действует до 27.12.2029</t>
        </is>
      </c>
      <c r="AF51" s="565" t="inlineStr">
        <is>
          <t>RELENT</t>
        </is>
      </c>
      <c r="AG51" s="565" t="inlineStr">
        <is>
          <t>IDEA INTERNATIONAL CO., LTD</t>
        </is>
      </c>
    </row>
    <row r="52" hidden="1" ht="20.1" customFormat="1" customHeight="1" s="355" thickBot="1">
      <c r="A52" s="1203" t="n"/>
      <c r="B52" s="714" t="inlineStr">
        <is>
          <t>3304.99-9003</t>
        </is>
      </c>
      <c r="C52" s="1385" t="n">
        <v>2100058020215</v>
      </c>
      <c r="D52" s="1385" t="n">
        <v>5802021</v>
      </c>
      <c r="E52" s="353" t="inlineStr">
        <is>
          <t>Relent</t>
        </is>
      </c>
      <c r="F52" s="353" t="inlineStr">
        <is>
          <t>A3830R</t>
        </is>
      </c>
      <c r="G52" s="368" t="n"/>
      <c r="H52" s="696" t="inlineStr">
        <is>
          <t>《Relent》YOKIBI Essence Gel 60g</t>
        </is>
      </c>
      <c r="I52" s="358" t="inlineStr">
        <is>
          <t>Yokibi Essence Gel</t>
        </is>
      </c>
      <c r="J52" s="595" t="inlineStr">
        <is>
          <t>Гель-эссенция «Ёкиби»</t>
        </is>
      </c>
      <c r="K52" s="601" t="inlineStr">
        <is>
          <t>face gel</t>
        </is>
      </c>
      <c r="L52" s="601" t="n"/>
      <c r="M52" s="368" t="n"/>
      <c r="N52" s="1203" t="n">
        <v>6</v>
      </c>
      <c r="O52" s="455" t="n"/>
      <c r="P52" s="1386" t="n">
        <v>3985</v>
      </c>
      <c r="Q52" s="1382">
        <f>O52*P52</f>
        <v/>
      </c>
      <c r="R52" s="456" t="n">
        <v>3300</v>
      </c>
      <c r="S52" s="1394">
        <f>O52*R52</f>
        <v/>
      </c>
      <c r="T52" s="1394">
        <f>Q52-S52</f>
        <v/>
      </c>
      <c r="U52" s="458">
        <f>T52/Q52</f>
        <v/>
      </c>
      <c r="V52" s="362" t="n"/>
      <c r="W52" s="362" t="n">
        <v>9</v>
      </c>
      <c r="X52" s="362" t="n"/>
      <c r="Y52" s="362" t="n"/>
      <c r="Z52" s="362" t="n"/>
      <c r="AA52" s="362" t="inlineStr">
        <is>
          <t>5.5x5.6x8.8</t>
        </is>
      </c>
      <c r="AB52" s="1410" t="n">
        <v>0.207</v>
      </c>
      <c r="AC52" s="1387">
        <f>ROUND(O52*AB52,3)</f>
        <v/>
      </c>
      <c r="AD52" s="57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565" t="inlineStr">
        <is>
          <t>делаем</t>
        </is>
      </c>
      <c r="AF52" s="565" t="n"/>
      <c r="AG52" s="565" t="inlineStr">
        <is>
          <t>IDEA INTERNATIONAL CO., LTD</t>
        </is>
      </c>
    </row>
    <row r="53" hidden="1" ht="20.1" customFormat="1" customHeight="1" s="355" thickBot="1">
      <c r="A53" s="1203" t="n"/>
      <c r="B53" s="714" t="inlineStr">
        <is>
          <t>3304.99-9003</t>
        </is>
      </c>
      <c r="C53" s="1385" t="n">
        <v>2100058020222</v>
      </c>
      <c r="D53" s="1385" t="n">
        <v>5802022</v>
      </c>
      <c r="E53" s="353" t="inlineStr">
        <is>
          <t>Relent</t>
        </is>
      </c>
      <c r="F53" s="353" t="inlineStr">
        <is>
          <t>A6830R</t>
        </is>
      </c>
      <c r="G53" s="368" t="inlineStr">
        <is>
          <t>リレント YOKIBI　エッセンスアイトリートメント</t>
        </is>
      </c>
      <c r="H53" s="696" t="inlineStr">
        <is>
          <t>《Relent》YOKIBI Essence Eye Treatment 15g</t>
        </is>
      </c>
      <c r="I53" s="358" t="inlineStr">
        <is>
          <t>Yokibi Essence Eye Treatment</t>
        </is>
      </c>
      <c r="J53" s="595" t="inlineStr">
        <is>
          <t>Крем-эссенция по уходу за кожей вокруг глаз «Ёкиби»</t>
        </is>
      </c>
      <c r="K53" s="601" t="inlineStr">
        <is>
          <t>eye treatment</t>
        </is>
      </c>
      <c r="L53" s="601" t="n"/>
      <c r="M53" s="368" t="n"/>
      <c r="N53" s="1203" t="n">
        <v>6</v>
      </c>
      <c r="O53" s="455" t="n"/>
      <c r="P53" s="1386" t="n">
        <v>5977</v>
      </c>
      <c r="Q53" s="1382">
        <f>O53*P53</f>
        <v/>
      </c>
      <c r="R53" s="456" t="n">
        <v>4950</v>
      </c>
      <c r="S53" s="1394">
        <f>O53*R53</f>
        <v/>
      </c>
      <c r="T53" s="1394">
        <f>Q53-S53</f>
        <v/>
      </c>
      <c r="U53" s="458">
        <f>T53/Q53</f>
        <v/>
      </c>
      <c r="V53" s="362" t="n"/>
      <c r="W53" s="362" t="n">
        <v>4.5</v>
      </c>
      <c r="X53" s="362" t="n"/>
      <c r="Y53" s="362" t="n"/>
      <c r="Z53" s="362" t="n"/>
      <c r="AA53" s="362" t="inlineStr">
        <is>
          <t>7.5x7.5x7</t>
        </is>
      </c>
      <c r="AB53" s="1399" t="n">
        <v>0.081</v>
      </c>
      <c r="AC53" s="1387">
        <f>ROUND(O53*AB53,3)</f>
        <v/>
      </c>
      <c r="AD53" s="575"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82" t="inlineStr">
        <is>
          <t xml:space="preserve">ЕАЭС N RU Д-JP.РА12.В.00044/24 от 28.12.2024  действует до 27.12.2029  </t>
        </is>
      </c>
      <c r="AF53" s="565" t="inlineStr">
        <is>
          <t>RELENT</t>
        </is>
      </c>
      <c r="AG53" s="565" t="inlineStr">
        <is>
          <t>IDEA INTERNATIONAL CO., LTD</t>
        </is>
      </c>
    </row>
    <row r="54" hidden="1" ht="20.1" customFormat="1" customHeight="1" s="355" thickBot="1">
      <c r="A54" s="1203" t="n"/>
      <c r="B54" s="714" t="inlineStr">
        <is>
          <t>3304.99-2003</t>
        </is>
      </c>
      <c r="C54" s="1385" t="n">
        <v>2100058020239</v>
      </c>
      <c r="D54" s="1385" t="n">
        <v>5802023</v>
      </c>
      <c r="E54" s="353" t="inlineStr">
        <is>
          <t>Relent</t>
        </is>
      </c>
      <c r="F54" s="353" t="inlineStr">
        <is>
          <t>A8201R</t>
        </is>
      </c>
      <c r="G54" s="368" t="n"/>
      <c r="H54" s="322" t="inlineStr">
        <is>
          <t>《Relent》YOKIBI Essence Emulsion Rich 40ml</t>
        </is>
      </c>
      <c r="I54" s="322" t="inlineStr">
        <is>
          <t>Yokibi Essence Emulsion Rich</t>
        </is>
      </c>
      <c r="J54" s="406" t="inlineStr">
        <is>
          <t>Ультрапитательная эссенция «Ёкиби»</t>
        </is>
      </c>
      <c r="K54" s="601" t="inlineStr">
        <is>
          <t>face milk</t>
        </is>
      </c>
      <c r="L54" s="601" t="n"/>
      <c r="M54" s="368" t="n"/>
      <c r="N54" s="1203" t="n">
        <v>6</v>
      </c>
      <c r="O54" s="455" t="n"/>
      <c r="P54" s="1386" t="n">
        <v>3985</v>
      </c>
      <c r="Q54" s="1382">
        <f>O54*P54</f>
        <v/>
      </c>
      <c r="R54" s="456" t="n">
        <v>3300</v>
      </c>
      <c r="S54" s="1394">
        <f>O54*R54</f>
        <v/>
      </c>
      <c r="T54" s="1394">
        <f>Q54-S54</f>
        <v/>
      </c>
      <c r="U54" s="458">
        <f>T54/Q54</f>
        <v/>
      </c>
      <c r="V54" s="362" t="n"/>
      <c r="W54" s="362" t="n"/>
      <c r="X54" s="362" t="n"/>
      <c r="Y54" s="362" t="n"/>
      <c r="Z54" s="362" t="n"/>
      <c r="AA54" s="362" t="n"/>
      <c r="AB54" s="1416" t="n">
        <v>0.174</v>
      </c>
      <c r="AC54" s="1387">
        <f>ROUND(O54*AB54,3)</f>
        <v/>
      </c>
      <c r="AD54" s="575"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565" t="inlineStr">
        <is>
          <t>ЕАЭС N RU Д-JP.РА12.В.00545/24 от 28.12.2024 действует до 27.12.2029</t>
        </is>
      </c>
      <c r="AF54" s="565" t="inlineStr">
        <is>
          <t>RELENT</t>
        </is>
      </c>
      <c r="AG54" s="565" t="inlineStr">
        <is>
          <t xml:space="preserve">
"BRUNO Inc."</t>
        </is>
      </c>
    </row>
    <row r="55" ht="20.1" customFormat="1" customHeight="1" s="756" thickBot="1">
      <c r="A55" s="710" t="n"/>
      <c r="B55" s="761" t="n"/>
      <c r="C55" s="1400" t="n"/>
      <c r="D55" s="1400" t="n">
        <v>5802584</v>
      </c>
      <c r="E55" s="705" t="inlineStr">
        <is>
          <t>Relent</t>
        </is>
      </c>
      <c r="F55" s="705">
        <f>F54</f>
        <v/>
      </c>
      <c r="G55" s="688" t="n"/>
      <c r="H55" s="999" t="inlineStr">
        <is>
          <t>《Relent》YOKIBI Essence Emulsion Rich ×Rich (New Limited)</t>
        </is>
      </c>
      <c r="I55" s="1134" t="inlineStr">
        <is>
          <t>RELENT Yokibi Essence Emulsion Rich x Rich</t>
        </is>
      </c>
      <c r="J55" s="1134" t="inlineStr">
        <is>
          <t>Эмульсия-эссенция двойного увлажнения Ёки</t>
        </is>
      </c>
      <c r="K55" s="1135" t="inlineStr">
        <is>
          <t>face milk</t>
        </is>
      </c>
      <c r="L55" s="763" t="n"/>
      <c r="M55" s="688" t="n"/>
      <c r="N55" s="710" t="n"/>
      <c r="O55" s="1020" t="n"/>
      <c r="P55" s="1408" t="n">
        <v>3659</v>
      </c>
      <c r="Q55" s="1404">
        <f>O55*P55</f>
        <v/>
      </c>
      <c r="R55" s="1020" t="n">
        <v>3000</v>
      </c>
      <c r="S55" s="1404">
        <f>O55*R55</f>
        <v/>
      </c>
      <c r="T55" s="1404">
        <f>Q55-S55</f>
        <v/>
      </c>
      <c r="U55" s="691">
        <f>T55/Q55</f>
        <v/>
      </c>
      <c r="V55" s="711" t="n"/>
      <c r="W55" s="711" t="n"/>
      <c r="X55" s="711" t="n"/>
      <c r="Y55" s="711" t="n"/>
      <c r="Z55" s="711" t="n"/>
      <c r="AA55" s="711" t="n"/>
      <c r="AB55" s="1417" t="n">
        <v>0.17</v>
      </c>
      <c r="AC55" s="1406">
        <f>ROUND(O55*AB55,3)</f>
        <v/>
      </c>
      <c r="AD55" s="755"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84" t="inlineStr">
        <is>
          <t>делаем ЕАЭС N RU Д-JP.РА01.В.71997/21 от 11.08.2021 действует до 10.08.2026</t>
        </is>
      </c>
      <c r="AF55" s="584">
        <f>AF54</f>
        <v/>
      </c>
      <c r="AG55" s="584">
        <f>AG54</f>
        <v/>
      </c>
    </row>
    <row r="56" hidden="1" ht="20.1" customFormat="1" customHeight="1" s="355" thickBot="1">
      <c r="A56" s="1203" t="n"/>
      <c r="B56" s="714" t="inlineStr">
        <is>
          <t>3304.99-2003</t>
        </is>
      </c>
      <c r="C56" s="1385" t="n">
        <v>2100058025241</v>
      </c>
      <c r="D56" s="1385" t="n">
        <v>5802524</v>
      </c>
      <c r="E56" s="353" t="inlineStr">
        <is>
          <t>Relent</t>
        </is>
      </c>
      <c r="F56" s="353" t="inlineStr">
        <is>
          <t>A1831R</t>
        </is>
      </c>
      <c r="G56" s="368" t="inlineStr">
        <is>
          <t>リレント YOKIBI　エッセンスクリーム(20g)</t>
        </is>
      </c>
      <c r="H56" s="322" t="inlineStr">
        <is>
          <t>《Relent》YOKIBI Essence Cream 20g</t>
        </is>
      </c>
      <c r="I56" s="322" t="inlineStr">
        <is>
          <t>Yokibi Essence Cream</t>
        </is>
      </c>
      <c r="J56" s="406" t="inlineStr">
        <is>
          <t>Крем-эссенция для лица Ёкиби</t>
        </is>
      </c>
      <c r="K56" s="358" t="inlineStr">
        <is>
          <t>face cream</t>
        </is>
      </c>
      <c r="L56" s="358" t="n"/>
      <c r="M56" s="368" t="n"/>
      <c r="N56" s="1203" t="n">
        <v>6</v>
      </c>
      <c r="O56" s="455" t="n"/>
      <c r="P56" s="1386" t="n">
        <v>9165</v>
      </c>
      <c r="Q56" s="1382">
        <f>O56*P56</f>
        <v/>
      </c>
      <c r="R56" s="456" t="n">
        <v>7590</v>
      </c>
      <c r="S56" s="1394">
        <f>O56*R56</f>
        <v/>
      </c>
      <c r="T56" s="1394">
        <f>Q56-S56</f>
        <v/>
      </c>
      <c r="U56" s="458">
        <f>T56/Q56</f>
        <v/>
      </c>
      <c r="V56" s="362" t="n"/>
      <c r="W56" s="362" t="n"/>
      <c r="X56" s="362" t="n"/>
      <c r="Y56" s="362" t="n"/>
      <c r="Z56" s="362" t="n"/>
      <c r="AA56" s="362" t="inlineStr">
        <is>
          <t>7.2x7.4x5.9</t>
        </is>
      </c>
      <c r="AB56" s="1387" t="n">
        <v>0.07000000000000001</v>
      </c>
      <c r="AC56" s="1384">
        <f>ROUND(O56*AB56,3)</f>
        <v/>
      </c>
      <c r="AD56" s="57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565" t="inlineStr">
        <is>
          <t>ЕАЭС N RU Д-JP.РА03.В.90112/22 от 31.05.2022 действует до 29.05.2027</t>
        </is>
      </c>
      <c r="AF56" s="565" t="inlineStr">
        <is>
          <t>Relent</t>
        </is>
      </c>
      <c r="AG56" s="565" t="inlineStr">
        <is>
          <t>BRUNO Inc.</t>
        </is>
      </c>
    </row>
    <row r="57" hidden="1" ht="20.1" customFormat="1" customHeight="1" s="355" thickBot="1">
      <c r="A57" s="1203" t="n"/>
      <c r="B57" s="714" t="n"/>
      <c r="C57" s="1385" t="n">
        <v>2100058024954</v>
      </c>
      <c r="D57" s="1385" t="n">
        <v>5802495</v>
      </c>
      <c r="E57" s="353" t="inlineStr">
        <is>
          <t>Relent</t>
        </is>
      </c>
      <c r="F57" s="353" t="inlineStr">
        <is>
          <t>A8301R</t>
        </is>
      </c>
      <c r="G57" s="368" t="inlineStr">
        <is>
          <t>リレント YOKIBI　エッセンスシルキームース</t>
        </is>
      </c>
      <c r="H57" s="322" t="inlineStr">
        <is>
          <t>《Relent》YOKIBI Essence Silky Mousse</t>
        </is>
      </c>
      <c r="I57" s="322" t="inlineStr">
        <is>
          <t>Yokibi Essence Silky Mousse</t>
        </is>
      </c>
      <c r="J57" s="406" t="inlineStr">
        <is>
          <t>Ёкиби эссенция-маска «Шёлковый Мусс»</t>
        </is>
      </c>
      <c r="K57" s="358" t="inlineStr">
        <is>
          <t>face pack</t>
        </is>
      </c>
      <c r="L57" s="358" t="n"/>
      <c r="M57" s="368" t="n"/>
      <c r="N57" s="1203" t="n"/>
      <c r="O57" s="455" t="n"/>
      <c r="P57" s="1386" t="n">
        <v>2125</v>
      </c>
      <c r="Q57" s="1382">
        <f>O57*P57</f>
        <v/>
      </c>
      <c r="R57" s="456" t="n">
        <v>1700</v>
      </c>
      <c r="S57" s="1394">
        <f>O57*R57</f>
        <v/>
      </c>
      <c r="T57" s="1394">
        <f>Q57-S57</f>
        <v/>
      </c>
      <c r="U57" s="458">
        <f>T57/Q57</f>
        <v/>
      </c>
      <c r="V57" s="362" t="n"/>
      <c r="W57" s="362" t="n"/>
      <c r="X57" s="362" t="n"/>
      <c r="Y57" s="362" t="n"/>
      <c r="Z57" s="362" t="n"/>
      <c r="AA57" s="362" t="inlineStr">
        <is>
          <t>3.5x5x18.5</t>
        </is>
      </c>
      <c r="AB57" s="1391" t="n">
        <v>0.137</v>
      </c>
      <c r="AC57" s="1384">
        <f>ROUND(O57*AB57,3)</f>
        <v/>
      </c>
      <c r="AD57" s="57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565" t="inlineStr">
        <is>
          <t>ЕАЭС N RU Д-JP.РА03.В.91575/22 от 31.05.2022 действует до 30.05.2028</t>
        </is>
      </c>
      <c r="AF57" s="565" t="inlineStr">
        <is>
          <t>Relent</t>
        </is>
      </c>
      <c r="AG57" s="565" t="inlineStr">
        <is>
          <t>BRUNO Inc.</t>
        </is>
      </c>
    </row>
    <row r="58" hidden="1" ht="20.1" customFormat="1" customHeight="1" s="355" thickBot="1">
      <c r="A58" s="1203" t="n"/>
      <c r="B58" s="714" t="n"/>
      <c r="C58" s="1385" t="inlineStr">
        <is>
          <t>2100058024763</t>
        </is>
      </c>
      <c r="D58" s="1385" t="n">
        <v>5802476</v>
      </c>
      <c r="E58" s="353" t="inlineStr">
        <is>
          <t>Relent</t>
        </is>
      </c>
      <c r="F58" s="353" t="n">
        <v>5802476</v>
      </c>
      <c r="G58" s="368" t="inlineStr">
        <is>
          <t>リレント YOKIBI　エッセンスパック</t>
        </is>
      </c>
      <c r="H58" s="696" t="inlineStr">
        <is>
          <t>《RELENT》YOKIBI Essence pack</t>
        </is>
      </c>
      <c r="I58" s="696" t="inlineStr">
        <is>
          <t>Yokibi Essence Pack</t>
        </is>
      </c>
      <c r="J58" s="595" t="inlineStr">
        <is>
          <t>Эссенция-маска Екиби</t>
        </is>
      </c>
      <c r="K58" s="601" t="inlineStr">
        <is>
          <t>face essence</t>
        </is>
      </c>
      <c r="L58" s="601" t="n"/>
      <c r="M58" s="368" t="n"/>
      <c r="N58" s="1203" t="n"/>
      <c r="O58" s="455" t="n"/>
      <c r="P58" s="1386" t="n">
        <v>1500</v>
      </c>
      <c r="Q58" s="1382">
        <f>O58*P58</f>
        <v/>
      </c>
      <c r="R58" s="456" t="n">
        <v>1200</v>
      </c>
      <c r="S58" s="1394">
        <f>O58*R58</f>
        <v/>
      </c>
      <c r="T58" s="1394">
        <f>Q58-S58</f>
        <v/>
      </c>
      <c r="U58" s="458">
        <f>T58/Q58</f>
        <v/>
      </c>
      <c r="V58" s="362" t="n"/>
      <c r="W58" s="362" t="n"/>
      <c r="X58" s="362" t="n"/>
      <c r="Y58" s="362" t="n"/>
      <c r="Z58" s="362" t="n"/>
      <c r="AA58" s="362" t="inlineStr">
        <is>
          <t>4x4x14.3</t>
        </is>
      </c>
      <c r="AB58" s="1418" t="n">
        <v>0.157</v>
      </c>
      <c r="AC58" s="1384">
        <f>ROUND(O58*AB58,3)</f>
        <v/>
      </c>
      <c r="AD58" s="76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565" t="inlineStr">
        <is>
          <t>ЕАЭС N RU Д-JP.РА03.В.91575/22 от 31.05.2022 действует до 30.05.2027</t>
        </is>
      </c>
      <c r="AF58" s="565" t="inlineStr">
        <is>
          <t>Relent</t>
        </is>
      </c>
      <c r="AG58" s="565" t="inlineStr">
        <is>
          <t>BRUNO Inc.</t>
        </is>
      </c>
    </row>
    <row r="59" ht="20.1" customFormat="1" customHeight="1" s="355" thickBot="1">
      <c r="A59" s="1203" t="n"/>
      <c r="B59" s="714" t="n"/>
      <c r="C59" s="1385" t="n"/>
      <c r="D59" s="1385" t="n">
        <v>5802566</v>
      </c>
      <c r="E59" s="353" t="inlineStr">
        <is>
          <t>Relent</t>
        </is>
      </c>
      <c r="F59" s="353" t="inlineStr">
        <is>
          <t xml:space="preserve">A2881R </t>
        </is>
      </c>
      <c r="G59" s="368" t="n"/>
      <c r="H59" s="696" t="inlineStr">
        <is>
          <t>《RELENT》YOKIBI Select Set (essence 30g, fresh 30ml, lotion 30ml, gel 30g, cream 30g)</t>
        </is>
      </c>
      <c r="I59" s="696" t="inlineStr">
        <is>
          <t>Relent YOKIBI Essence Set Select (essence 30g, fresh 30ml, lotion 30ml, gel 30g, cream 30g)</t>
        </is>
      </c>
      <c r="J59" s="595"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01" t="inlineStr">
        <is>
          <t>essence,lotion,gel,cream</t>
        </is>
      </c>
      <c r="L59" s="601" t="n"/>
      <c r="M59" s="368" t="n"/>
      <c r="N59" s="1203" t="n"/>
      <c r="O59" s="455" t="n"/>
      <c r="P59" s="1386" t="n">
        <v>6625</v>
      </c>
      <c r="Q59" s="1382">
        <f>O59*P59</f>
        <v/>
      </c>
      <c r="R59" s="456" t="n">
        <v>5300</v>
      </c>
      <c r="S59" s="1394">
        <f>O59*R59</f>
        <v/>
      </c>
      <c r="T59" s="1394">
        <f>Q59-S59</f>
        <v/>
      </c>
      <c r="U59" s="458">
        <f>T59/Q59</f>
        <v/>
      </c>
      <c r="V59" s="362" t="n"/>
      <c r="W59" s="362" t="n"/>
      <c r="X59" s="362" t="n"/>
      <c r="Y59" s="362" t="n"/>
      <c r="Z59" s="362" t="n"/>
      <c r="AA59" s="362" t="n"/>
      <c r="AB59" s="1418" t="n">
        <v>0.415</v>
      </c>
      <c r="AC59" s="1384">
        <f>ROUND(O59*AB59,3)</f>
        <v/>
      </c>
      <c r="AD59" s="765" t="n"/>
      <c r="AE59" s="565"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565" t="inlineStr">
        <is>
          <t>Relent</t>
        </is>
      </c>
      <c r="AG59" s="565" t="inlineStr">
        <is>
          <t>BRUNO Inc.</t>
        </is>
      </c>
    </row>
    <row r="60" hidden="1" ht="20.1" customFormat="1" customHeight="1" s="355" thickBot="1">
      <c r="A60" s="353" t="n"/>
      <c r="B60" s="721" t="inlineStr">
        <is>
          <t>3401.30-0000</t>
        </is>
      </c>
      <c r="C60" s="1381" t="n">
        <v>2100058020338</v>
      </c>
      <c r="D60" s="1381" t="n">
        <v>5802033</v>
      </c>
      <c r="E60" s="353" t="inlineStr">
        <is>
          <t>Relent</t>
        </is>
      </c>
      <c r="F60" s="353" t="inlineStr">
        <is>
          <t>B2801R</t>
        </is>
      </c>
      <c r="G60" s="368" t="inlineStr">
        <is>
          <t>リレント　アステローペ　クレンジングクリーム</t>
        </is>
      </c>
      <c r="H60" s="369" t="inlineStr">
        <is>
          <t>《Relent》ASTEROPE cleansing cream 100g</t>
        </is>
      </c>
      <c r="I60" s="369" t="inlineStr">
        <is>
          <t>Asterope Cleansing Cream</t>
        </is>
      </c>
      <c r="J60" s="493" t="inlineStr">
        <is>
          <t>Демакияжный крем для лица Астеропа</t>
        </is>
      </c>
      <c r="K60" s="369" t="inlineStr">
        <is>
          <t>face cleansing</t>
        </is>
      </c>
      <c r="L60" s="369" t="n"/>
      <c r="M60" s="368" t="n"/>
      <c r="N60" s="1203" t="n">
        <v>6</v>
      </c>
      <c r="O60" s="455" t="n"/>
      <c r="P60" s="1386" t="n">
        <v>2420</v>
      </c>
      <c r="Q60" s="1382">
        <f>O60*P60</f>
        <v/>
      </c>
      <c r="R60" s="456" t="n">
        <v>1997</v>
      </c>
      <c r="S60" s="1394">
        <f>O60*R60</f>
        <v/>
      </c>
      <c r="T60" s="1394">
        <f>Q60-S60</f>
        <v/>
      </c>
      <c r="U60" s="458">
        <f>T60/Q60</f>
        <v/>
      </c>
      <c r="V60" s="362" t="n"/>
      <c r="W60" s="362" t="n"/>
      <c r="X60" s="362" t="n"/>
      <c r="Y60" s="362" t="n"/>
      <c r="Z60" s="362" t="n"/>
      <c r="AA60" s="362" t="n"/>
      <c r="AB60" s="1419" t="n">
        <v>0.1</v>
      </c>
      <c r="AC60" s="1384">
        <f>ROUND(O60*AB60,3)</f>
        <v/>
      </c>
      <c r="AD60" s="57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565" t="inlineStr">
        <is>
          <t>ЕАЭС N RU Д-JP.РА03.В.90112/22 от 31.05.2022 действует до 29.05.2027</t>
        </is>
      </c>
      <c r="AF60" s="565" t="inlineStr">
        <is>
          <t>Relent</t>
        </is>
      </c>
      <c r="AG60" s="565" t="inlineStr">
        <is>
          <t>BRUNO Inc.</t>
        </is>
      </c>
    </row>
    <row r="61" hidden="1" ht="20.1" customFormat="1" customHeight="1" s="355" thickBot="1">
      <c r="A61" s="353" t="n"/>
      <c r="B61" s="721" t="inlineStr">
        <is>
          <t>3401.30-0000</t>
        </is>
      </c>
      <c r="C61" s="1381" t="n">
        <v>2100058020345</v>
      </c>
      <c r="D61" s="1381" t="n">
        <v>5802034</v>
      </c>
      <c r="E61" s="353" t="inlineStr">
        <is>
          <t>Relent</t>
        </is>
      </c>
      <c r="F61" s="353" t="inlineStr">
        <is>
          <t>B2802R</t>
        </is>
      </c>
      <c r="G61" s="368" t="inlineStr">
        <is>
          <t>リレント　アステローペ　ウォッシングクリーム</t>
        </is>
      </c>
      <c r="H61" s="369" t="inlineStr">
        <is>
          <t>《Relent》ASTEROPE washing cream</t>
        </is>
      </c>
      <c r="I61" s="369" t="inlineStr">
        <is>
          <t>Asterope Washing Cream</t>
        </is>
      </c>
      <c r="J61" s="493" t="inlineStr">
        <is>
          <t>Пенка для умывания Астеропа</t>
        </is>
      </c>
      <c r="K61" s="369" t="inlineStr">
        <is>
          <t>face wash</t>
        </is>
      </c>
      <c r="L61" s="369" t="n"/>
      <c r="M61" s="368" t="n"/>
      <c r="N61" s="1203" t="n">
        <v>6</v>
      </c>
      <c r="O61" s="455" t="n">
        <v>12</v>
      </c>
      <c r="P61" s="1386" t="n">
        <v>2420</v>
      </c>
      <c r="Q61" s="1382">
        <f>O61*P61</f>
        <v/>
      </c>
      <c r="R61" s="456" t="n">
        <v>1997</v>
      </c>
      <c r="S61" s="1394">
        <f>O61*R61</f>
        <v/>
      </c>
      <c r="T61" s="1394">
        <f>Q61-S61</f>
        <v/>
      </c>
      <c r="U61" s="458">
        <f>T61/Q61</f>
        <v/>
      </c>
      <c r="V61" s="362" t="n"/>
      <c r="W61" s="362" t="n"/>
      <c r="X61" s="362" t="n"/>
      <c r="Y61" s="362" t="n"/>
      <c r="Z61" s="362" t="n"/>
      <c r="AA61" s="362" t="n"/>
      <c r="AB61" s="1387" t="n">
        <v>0.135</v>
      </c>
      <c r="AC61" s="1384">
        <f>ROUND(O61*AB61,3)</f>
        <v/>
      </c>
      <c r="AD61" s="575"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565" t="inlineStr">
        <is>
          <t>ЕАЭС N RU Д-JP.РА03.В.90110/22 от 31.05.2022 действует до 29.05.2027</t>
        </is>
      </c>
      <c r="AF61" s="565" t="inlineStr">
        <is>
          <t>Relent</t>
        </is>
      </c>
      <c r="AG61" s="565" t="inlineStr">
        <is>
          <t>BRUNO Inc.</t>
        </is>
      </c>
    </row>
    <row r="62" hidden="1" ht="20.1" customFormat="1" customHeight="1" s="355" thickBot="1">
      <c r="A62" s="353" t="n"/>
      <c r="B62" s="721" t="inlineStr">
        <is>
          <t>3304.99-9003</t>
        </is>
      </c>
      <c r="C62" s="1381" t="n">
        <v>2100058020352</v>
      </c>
      <c r="D62" s="1381" t="n">
        <v>5802035</v>
      </c>
      <c r="E62" s="353" t="inlineStr">
        <is>
          <t>Relent</t>
        </is>
      </c>
      <c r="F62" s="353" t="inlineStr">
        <is>
          <t>B2803R</t>
        </is>
      </c>
      <c r="G62" s="368" t="n"/>
      <c r="H62" s="369" t="inlineStr">
        <is>
          <t>《Relent》ASTEROPE cold cream</t>
        </is>
      </c>
      <c r="I62" s="369" t="inlineStr">
        <is>
          <t>Asterope Cold Cream</t>
        </is>
      </c>
      <c r="J62" s="493" t="inlineStr">
        <is>
          <t>Массажный крем для лица Астеропа</t>
        </is>
      </c>
      <c r="K62" s="369" t="inlineStr">
        <is>
          <t>massage cream</t>
        </is>
      </c>
      <c r="L62" s="369" t="n"/>
      <c r="M62" s="368" t="n"/>
      <c r="N62" s="1203" t="n">
        <v>6</v>
      </c>
      <c r="O62" s="455" t="n">
        <v>12</v>
      </c>
      <c r="P62" s="1386" t="n">
        <v>2420</v>
      </c>
      <c r="Q62" s="1382">
        <f>O62*P62</f>
        <v/>
      </c>
      <c r="R62" s="456" t="n">
        <v>1997</v>
      </c>
      <c r="S62" s="1394">
        <f>O62*R62</f>
        <v/>
      </c>
      <c r="T62" s="1394">
        <f>Q62-S62</f>
        <v/>
      </c>
      <c r="U62" s="458">
        <f>T62/Q62</f>
        <v/>
      </c>
      <c r="V62" s="362" t="n"/>
      <c r="W62" s="362" t="n"/>
      <c r="X62" s="362" t="n"/>
      <c r="Y62" s="362" t="n"/>
      <c r="Z62" s="362" t="n"/>
      <c r="AA62" s="362" t="n"/>
      <c r="AB62" s="1419" t="n">
        <v>0.15</v>
      </c>
      <c r="AC62" s="1384">
        <f>ROUND(O62*AB62,3)</f>
        <v/>
      </c>
      <c r="AD62" s="575"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565" t="inlineStr">
        <is>
          <t>ЕАЭС N RU Д-JP.РА03.В.90112/22 от 31.05.2022 действует до 29.05.2027</t>
        </is>
      </c>
      <c r="AF62" s="565" t="inlineStr">
        <is>
          <t>Relent</t>
        </is>
      </c>
      <c r="AG62" s="565" t="inlineStr">
        <is>
          <t>BRUNO Inc.</t>
        </is>
      </c>
    </row>
    <row r="63" hidden="1" ht="20.1" customFormat="1" customHeight="1" s="355" thickBot="1">
      <c r="A63" s="353" t="n"/>
      <c r="B63" s="721" t="inlineStr">
        <is>
          <t>3304.99-9003</t>
        </is>
      </c>
      <c r="C63" s="1381" t="n">
        <v>2100058020369</v>
      </c>
      <c r="D63" s="1381" t="n">
        <v>5802036</v>
      </c>
      <c r="E63" s="353" t="inlineStr">
        <is>
          <t>Relent</t>
        </is>
      </c>
      <c r="F63" s="353" t="inlineStr">
        <is>
          <t>B2804R</t>
        </is>
      </c>
      <c r="G63" s="368" t="inlineStr">
        <is>
          <t>リレント　アステローペ　スキンフレッシュナー</t>
        </is>
      </c>
      <c r="H63" s="369" t="inlineStr">
        <is>
          <t>《Relent》ASTEROPE skin freshener</t>
        </is>
      </c>
      <c r="I63" s="369" t="inlineStr">
        <is>
          <t>Asterope Skin Freshner</t>
        </is>
      </c>
      <c r="J63" s="493" t="inlineStr">
        <is>
          <t>Освежающий лосьон Астеропа</t>
        </is>
      </c>
      <c r="K63" s="369" t="inlineStr">
        <is>
          <t>face lotion</t>
        </is>
      </c>
      <c r="L63" s="369" t="n"/>
      <c r="M63" s="368" t="n"/>
      <c r="N63" s="1203" t="n">
        <v>6</v>
      </c>
      <c r="O63" s="455" t="n"/>
      <c r="P63" s="1386" t="n">
        <v>1755</v>
      </c>
      <c r="Q63" s="1382">
        <f>O63*P63</f>
        <v/>
      </c>
      <c r="R63" s="456" t="n">
        <v>1452</v>
      </c>
      <c r="S63" s="1394">
        <f>O63*R63</f>
        <v/>
      </c>
      <c r="T63" s="1394">
        <f>Q63-S63</f>
        <v/>
      </c>
      <c r="U63" s="458">
        <f>T63/Q63</f>
        <v/>
      </c>
      <c r="V63" s="362" t="n"/>
      <c r="W63" s="362" t="n"/>
      <c r="X63" s="362" t="n"/>
      <c r="Y63" s="362" t="n"/>
      <c r="Z63" s="362" t="n"/>
      <c r="AA63" s="362" t="n"/>
      <c r="AB63" s="1419" t="n">
        <v>0.224</v>
      </c>
      <c r="AC63" s="1384">
        <f>ROUND(O63*AB63,3)</f>
        <v/>
      </c>
      <c r="AD63" s="575"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565" t="inlineStr">
        <is>
          <t>ЕАЭС N RU Д-JP.АБ47.В.16906/21 от 12.01.2021 действует до 11.01.2026</t>
        </is>
      </c>
      <c r="AF63" s="565" t="n"/>
      <c r="AG63" s="565" t="inlineStr">
        <is>
          <t>IDEA INTERNATIONAL CO., LTD</t>
        </is>
      </c>
    </row>
    <row r="64" hidden="1" ht="20.1" customFormat="1" customHeight="1" s="355" thickBot="1">
      <c r="A64" s="353" t="n"/>
      <c r="B64" s="721" t="inlineStr">
        <is>
          <t>3304.99-9003</t>
        </is>
      </c>
      <c r="C64" s="1381" t="n">
        <v>2100058020376</v>
      </c>
      <c r="D64" s="1381" t="n">
        <v>5802037</v>
      </c>
      <c r="E64" s="353" t="inlineStr">
        <is>
          <t>Relent</t>
        </is>
      </c>
      <c r="F64" s="353" t="inlineStr">
        <is>
          <t>B2805R</t>
        </is>
      </c>
      <c r="G64" s="368" t="n"/>
      <c r="H64" s="369" t="inlineStr">
        <is>
          <t>《Relent》ASTEROPE skin lotion</t>
        </is>
      </c>
      <c r="I64" s="369" t="inlineStr">
        <is>
          <t>Asterope Skin Lotion</t>
        </is>
      </c>
      <c r="J64" s="493" t="inlineStr">
        <is>
          <t>Лосьон для нормальной и комбинированной кожи Астеропа</t>
        </is>
      </c>
      <c r="K64" s="453" t="inlineStr">
        <is>
          <t>face lotion</t>
        </is>
      </c>
      <c r="L64" s="453" t="n"/>
      <c r="M64" s="368" t="n"/>
      <c r="N64" s="1203" t="n">
        <v>6</v>
      </c>
      <c r="O64" s="455" t="n"/>
      <c r="P64" s="1386" t="n">
        <v>2420</v>
      </c>
      <c r="Q64" s="1382">
        <f>O64*P64</f>
        <v/>
      </c>
      <c r="R64" s="456" t="n">
        <v>1997</v>
      </c>
      <c r="S64" s="1394">
        <f>O64*R64</f>
        <v/>
      </c>
      <c r="T64" s="1394">
        <f>Q64-S64</f>
        <v/>
      </c>
      <c r="U64" s="458">
        <f>T64/Q64</f>
        <v/>
      </c>
      <c r="V64" s="362" t="n"/>
      <c r="W64" s="362" t="n"/>
      <c r="X64" s="362" t="n"/>
      <c r="Y64" s="362" t="n"/>
      <c r="Z64" s="362" t="n"/>
      <c r="AA64" s="362" t="n"/>
      <c r="AB64" s="1387" t="n">
        <v>0.19</v>
      </c>
      <c r="AC64" s="1384">
        <f>ROUND(O64*AB64,3)</f>
        <v/>
      </c>
      <c r="AD64" s="575"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565" t="inlineStr">
        <is>
          <t>ЕАЭС N RU Д-JP.АБ47.В.16906/21 от 12.01.2021 действует до 11.01.2026</t>
        </is>
      </c>
      <c r="AF64" s="565" t="n"/>
      <c r="AG64" s="565" t="inlineStr">
        <is>
          <t>IDEA INTERNATIONAL CO., LTD</t>
        </is>
      </c>
    </row>
    <row r="65" hidden="1" ht="20.1" customFormat="1" customHeight="1" s="355" thickBot="1">
      <c r="A65" s="353" t="n"/>
      <c r="B65" s="721" t="inlineStr">
        <is>
          <t>3304.99-9003</t>
        </is>
      </c>
      <c r="C65" s="1381" t="n">
        <v>2100058020383</v>
      </c>
      <c r="D65" s="1381" t="n">
        <v>5802038</v>
      </c>
      <c r="E65" s="353" t="inlineStr">
        <is>
          <t>Relent</t>
        </is>
      </c>
      <c r="F65" s="353" t="inlineStr">
        <is>
          <t>B2806R</t>
        </is>
      </c>
      <c r="G65" s="368" t="inlineStr">
        <is>
          <t>リレント　アステローペ　モイスチュアローション</t>
        </is>
      </c>
      <c r="H65" s="322" t="inlineStr">
        <is>
          <t>《Relent》ASTEROPE moisture lotion</t>
        </is>
      </c>
      <c r="I65" s="322" t="inlineStr">
        <is>
          <t>Asterope Moisture Lotion</t>
        </is>
      </c>
      <c r="J65" s="406" t="inlineStr">
        <is>
          <t>Увлажняющий лосьон Астеропа</t>
        </is>
      </c>
      <c r="K65" s="369" t="inlineStr">
        <is>
          <t>face lotion</t>
        </is>
      </c>
      <c r="L65" s="369" t="n"/>
      <c r="M65" s="368" t="n"/>
      <c r="N65" s="1203" t="n">
        <v>6</v>
      </c>
      <c r="O65" s="455" t="n"/>
      <c r="P65" s="1386" t="n">
        <v>2420</v>
      </c>
      <c r="Q65" s="1382">
        <f>O65*P65</f>
        <v/>
      </c>
      <c r="R65" s="456" t="n">
        <v>1997</v>
      </c>
      <c r="S65" s="1394">
        <f>O65*R65</f>
        <v/>
      </c>
      <c r="T65" s="1394">
        <f>Q65-S65</f>
        <v/>
      </c>
      <c r="U65" s="458">
        <f>T65/Q65</f>
        <v/>
      </c>
      <c r="V65" s="362" t="n"/>
      <c r="W65" s="362" t="n"/>
      <c r="X65" s="362" t="n"/>
      <c r="Y65" s="362" t="n"/>
      <c r="Z65" s="362" t="n"/>
      <c r="AA65" s="362" t="n"/>
      <c r="AB65" s="1387" t="n">
        <v>0.08500000000000001</v>
      </c>
      <c r="AC65" s="1384">
        <f>ROUND(O65*AB65,3)</f>
        <v/>
      </c>
      <c r="AD65" s="575"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565" t="inlineStr">
        <is>
          <t>ЕАЭС N RU Д-JP.АБ47.В.16906/21 от 12.01.2021 действует до 11.01.2026</t>
        </is>
      </c>
      <c r="AF65" s="565" t="n"/>
      <c r="AG65" s="565" t="inlineStr">
        <is>
          <t>IDEA INTERNATIONAL CO., LTD</t>
        </is>
      </c>
    </row>
    <row r="66" hidden="1" ht="36" customFormat="1" customHeight="1" s="355" thickBot="1">
      <c r="A66" s="353" t="n"/>
      <c r="B66" s="721" t="inlineStr">
        <is>
          <t>3304.99-9003</t>
        </is>
      </c>
      <c r="C66" s="1381" t="n">
        <v>2100058020390</v>
      </c>
      <c r="D66" s="1381" t="n">
        <v>5802039</v>
      </c>
      <c r="E66" s="353" t="inlineStr">
        <is>
          <t>Relent</t>
        </is>
      </c>
      <c r="F66" s="353" t="inlineStr">
        <is>
          <t>B3740R</t>
        </is>
      </c>
      <c r="G66" s="368" t="inlineStr">
        <is>
          <t>リレント　アステローペ　ミルクローション</t>
        </is>
      </c>
      <c r="H66" s="322" t="inlineStr">
        <is>
          <t>《Relent》ASTEROPE milk lotion</t>
        </is>
      </c>
      <c r="I66" s="322" t="inlineStr">
        <is>
          <t>Asterope Milk Lotion.</t>
        </is>
      </c>
      <c r="J66" s="406" t="inlineStr">
        <is>
          <t xml:space="preserve">Питательное молочко Астеропа </t>
        </is>
      </c>
      <c r="K66" s="369" t="inlineStr">
        <is>
          <t>face lotion</t>
        </is>
      </c>
      <c r="L66" s="369" t="n"/>
      <c r="M66" s="368" t="n"/>
      <c r="N66" s="1203" t="n">
        <v>6</v>
      </c>
      <c r="O66" s="455" t="n">
        <v>12</v>
      </c>
      <c r="P66" s="1386" t="n">
        <v>2420</v>
      </c>
      <c r="Q66" s="1382">
        <f>O66*P66</f>
        <v/>
      </c>
      <c r="R66" s="456" t="n">
        <v>1997</v>
      </c>
      <c r="S66" s="1394">
        <f>O66*R66</f>
        <v/>
      </c>
      <c r="T66" s="1394">
        <f>Q66-S66</f>
        <v/>
      </c>
      <c r="U66" s="458">
        <f>T66/Q66</f>
        <v/>
      </c>
      <c r="V66" s="362" t="n"/>
      <c r="W66" s="362" t="n"/>
      <c r="X66" s="362" t="n"/>
      <c r="Y66" s="362" t="n"/>
      <c r="Z66" s="362" t="n"/>
      <c r="AA66" s="362" t="n"/>
      <c r="AB66" s="1387" t="n">
        <v>0.177</v>
      </c>
      <c r="AC66" s="1384">
        <f>ROUND(O66*AB66,3)</f>
        <v/>
      </c>
      <c r="AD66" s="575"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565" t="inlineStr">
        <is>
          <t>ВП RU Д-JP.РА01.А.27527/24 от 01.04.2024 действует до 30.09.2024</t>
        </is>
      </c>
      <c r="AF66" s="565" t="inlineStr">
        <is>
          <t>Relent</t>
        </is>
      </c>
      <c r="AG66" s="565" t="inlineStr">
        <is>
          <t>BRUNO, Inc</t>
        </is>
      </c>
    </row>
    <row r="67" hidden="1" ht="20.1" customFormat="1" customHeight="1" s="355" thickBot="1">
      <c r="A67" s="353" t="n"/>
      <c r="B67" s="721" t="inlineStr">
        <is>
          <t>3304.99-2003</t>
        </is>
      </c>
      <c r="C67" s="1381" t="n">
        <v>2100058020406</v>
      </c>
      <c r="D67" s="1381" t="n">
        <v>5802040</v>
      </c>
      <c r="E67" s="353" t="inlineStr">
        <is>
          <t>Relent</t>
        </is>
      </c>
      <c r="F67" s="353" t="inlineStr">
        <is>
          <t>B2808R</t>
        </is>
      </c>
      <c r="G67" s="368" t="inlineStr">
        <is>
          <t>リレント　アステローペ　モイスチュアクリーム</t>
        </is>
      </c>
      <c r="H67" s="322" t="inlineStr">
        <is>
          <t>《Relent》ASTEROPE moisture cream</t>
        </is>
      </c>
      <c r="I67" s="322" t="inlineStr">
        <is>
          <t>Asterope Moisture Cream</t>
        </is>
      </c>
      <c r="J67" s="406" t="inlineStr">
        <is>
          <t>Увлажняющий крем для лица Астеропа</t>
        </is>
      </c>
      <c r="K67" s="453" t="inlineStr">
        <is>
          <t>face cream</t>
        </is>
      </c>
      <c r="L67" s="453" t="n"/>
      <c r="M67" s="368" t="n"/>
      <c r="N67" s="1203" t="n">
        <v>6</v>
      </c>
      <c r="O67" s="455" t="n"/>
      <c r="P67" s="1386" t="n">
        <v>2420</v>
      </c>
      <c r="Q67" s="1382">
        <f>O67*P67</f>
        <v/>
      </c>
      <c r="R67" s="456" t="n">
        <v>1997</v>
      </c>
      <c r="S67" s="1394">
        <f>O67*R67</f>
        <v/>
      </c>
      <c r="T67" s="1394">
        <f>Q67-S67</f>
        <v/>
      </c>
      <c r="U67" s="458">
        <f>T67/Q67</f>
        <v/>
      </c>
      <c r="V67" s="362" t="n"/>
      <c r="W67" s="362" t="n"/>
      <c r="X67" s="362" t="n"/>
      <c r="Y67" s="362" t="n"/>
      <c r="Z67" s="362" t="n"/>
      <c r="AA67" s="362" t="n"/>
      <c r="AB67" s="1419" t="n">
        <v>0.096</v>
      </c>
      <c r="AC67" s="1384">
        <f>ROUND(O67*AB67,3)</f>
        <v/>
      </c>
      <c r="AD67" s="575"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565" t="inlineStr">
        <is>
          <t>ЕАЭС N RU Д-JP.РА03.В.90112/22 от 31.05.2022 действует до 29.05.2027</t>
        </is>
      </c>
      <c r="AF67" s="565" t="inlineStr">
        <is>
          <t>Relent</t>
        </is>
      </c>
      <c r="AG67" s="565" t="inlineStr">
        <is>
          <t>BRUNO Inc.</t>
        </is>
      </c>
    </row>
    <row r="68" hidden="1" ht="20.1" customFormat="1" customHeight="1" s="355" thickBot="1">
      <c r="A68" s="353" t="n"/>
      <c r="B68" s="721" t="inlineStr">
        <is>
          <t>3304.99-9003</t>
        </is>
      </c>
      <c r="C68" s="1381" t="n">
        <v>2100058020567</v>
      </c>
      <c r="D68" s="1381" t="n">
        <v>5802056</v>
      </c>
      <c r="E68" s="353" t="inlineStr">
        <is>
          <t>Relent</t>
        </is>
      </c>
      <c r="F68" s="353" t="inlineStr">
        <is>
          <t>B3720R</t>
        </is>
      </c>
      <c r="G68" s="368" t="n"/>
      <c r="H68" s="322" t="inlineStr">
        <is>
          <t>《Relent》Rinales skin lotion</t>
        </is>
      </c>
      <c r="I68" s="766" t="inlineStr">
        <is>
          <t xml:space="preserve">Relent Rinales Skin Lotion </t>
        </is>
      </c>
      <c r="J68" s="766" t="inlineStr">
        <is>
          <t>Увлажняющий лосьон для лица Релент Риналес</t>
        </is>
      </c>
      <c r="K68" s="358" t="inlineStr">
        <is>
          <t>face lotion</t>
        </is>
      </c>
      <c r="L68" s="369" t="n"/>
      <c r="M68" s="368" t="n"/>
      <c r="N68" s="1203" t="n">
        <v>6</v>
      </c>
      <c r="O68" s="455" t="n"/>
      <c r="P68" s="1386" t="n">
        <v>3390</v>
      </c>
      <c r="Q68" s="1382">
        <f>O68*P68</f>
        <v/>
      </c>
      <c r="R68" s="456" t="n">
        <v>2805</v>
      </c>
      <c r="S68" s="1394">
        <f>O68*R68</f>
        <v/>
      </c>
      <c r="T68" s="1394">
        <f>Q68-S68</f>
        <v/>
      </c>
      <c r="U68" s="458">
        <f>T68/Q68</f>
        <v/>
      </c>
      <c r="V68" s="362" t="n"/>
      <c r="W68" s="362" t="n"/>
      <c r="X68" s="362" t="n"/>
      <c r="Y68" s="362" t="n"/>
      <c r="Z68" s="362" t="n"/>
      <c r="AA68" s="362" t="n"/>
      <c r="AB68" s="1416" t="n">
        <v>0.432</v>
      </c>
      <c r="AC68" s="1420">
        <f>ROUND(O68*AB68,3)</f>
        <v/>
      </c>
      <c r="AD68" s="575"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712" t="inlineStr">
        <is>
          <t>ЕАЭС N RU Д-JP.РА12.В.00320/24 от 28.12.2024 действует до 27.12.2029</t>
        </is>
      </c>
      <c r="AF68" s="712" t="inlineStr">
        <is>
          <t>RELENT</t>
        </is>
      </c>
      <c r="AG68" s="767" t="inlineStr">
        <is>
          <t>IDEA INTERNATIONAL CO., LTD</t>
        </is>
      </c>
    </row>
    <row r="69" hidden="1" ht="20.1" customFormat="1" customHeight="1" s="355" thickBot="1">
      <c r="A69" s="353" t="n"/>
      <c r="B69" s="721" t="inlineStr">
        <is>
          <t>3304.99-9003</t>
        </is>
      </c>
      <c r="C69" s="1385" t="n">
        <v>2100058020574</v>
      </c>
      <c r="D69" s="1385" t="n">
        <v>5802057</v>
      </c>
      <c r="E69" s="353" t="inlineStr">
        <is>
          <t>Relent</t>
        </is>
      </c>
      <c r="F69" s="353" t="inlineStr">
        <is>
          <t>B3730R</t>
        </is>
      </c>
      <c r="G69" s="368" t="n"/>
      <c r="H69" s="322" t="inlineStr">
        <is>
          <t>《Relent》Rinales essence α</t>
        </is>
      </c>
      <c r="I69" s="322" t="inlineStr">
        <is>
          <t>Rinales Essence</t>
        </is>
      </c>
      <c r="J69" s="406" t="inlineStr">
        <is>
          <t>Сыворотка от морщин Риналес</t>
        </is>
      </c>
      <c r="K69" s="358" t="inlineStr">
        <is>
          <t>face essence</t>
        </is>
      </c>
      <c r="L69" s="358" t="n"/>
      <c r="M69" s="368" t="n"/>
      <c r="N69" s="1203" t="n">
        <v>6</v>
      </c>
      <c r="O69" s="455" t="n"/>
      <c r="P69" s="1386" t="n">
        <v>3985</v>
      </c>
      <c r="Q69" s="1382">
        <f>O69*P69</f>
        <v/>
      </c>
      <c r="R69" s="456" t="n">
        <v>3300</v>
      </c>
      <c r="S69" s="1394">
        <f>O69*R69</f>
        <v/>
      </c>
      <c r="T69" s="1394">
        <f>Q69-S69</f>
        <v/>
      </c>
      <c r="U69" s="458">
        <f>T69/Q69</f>
        <v/>
      </c>
      <c r="V69" s="362" t="n"/>
      <c r="W69" s="362" t="n"/>
      <c r="X69" s="362" t="n"/>
      <c r="Y69" s="362" t="n"/>
      <c r="Z69" s="362" t="n"/>
      <c r="AA69" s="362" t="n"/>
      <c r="AB69" s="1387" t="n">
        <v>0.159</v>
      </c>
      <c r="AC69" s="1384">
        <f>ROUND(O69*AB69,3)</f>
        <v/>
      </c>
      <c r="AD69" s="575"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565" t="inlineStr">
        <is>
          <t>ЕАЭС N RU Д-JP.РА01.В.71997/21 от 11.08.2021 действует до 10.08.2026</t>
        </is>
      </c>
      <c r="AF69" s="565" t="n"/>
      <c r="AG69" s="565" t="inlineStr">
        <is>
          <t>IDEA INTERNATIONAL CO., LTD</t>
        </is>
      </c>
    </row>
    <row r="70" hidden="1" ht="20.1" customFormat="1" customHeight="1" s="355" thickBot="1">
      <c r="A70" s="353" t="n"/>
      <c r="B70" s="721" t="inlineStr">
        <is>
          <t>3304.99-9003</t>
        </is>
      </c>
      <c r="C70" s="1385" t="n">
        <v>2100058020581</v>
      </c>
      <c r="D70" s="1385" t="n">
        <v>5802058</v>
      </c>
      <c r="E70" s="353" t="inlineStr">
        <is>
          <t>Relent</t>
        </is>
      </c>
      <c r="F70" s="353" t="inlineStr">
        <is>
          <t>B3720R</t>
        </is>
      </c>
      <c r="G70" s="368" t="n"/>
      <c r="H70" s="322" t="inlineStr">
        <is>
          <t>《Relent》Rinales milk lotion</t>
        </is>
      </c>
      <c r="I70" s="322" t="n"/>
      <c r="J70" s="406" t="n"/>
      <c r="K70" s="358" t="inlineStr">
        <is>
          <t>face milk</t>
        </is>
      </c>
      <c r="L70" s="358" t="n"/>
      <c r="M70" s="368" t="n"/>
      <c r="N70" s="1203" t="n">
        <v>6</v>
      </c>
      <c r="O70" s="455" t="n"/>
      <c r="P70" s="1386" t="n">
        <v>3985</v>
      </c>
      <c r="Q70" s="1382">
        <f>O70*P70</f>
        <v/>
      </c>
      <c r="R70" s="456" t="n">
        <v>3300</v>
      </c>
      <c r="S70" s="1394">
        <f>O70*R70</f>
        <v/>
      </c>
      <c r="T70" s="1394">
        <f>Q70-S70</f>
        <v/>
      </c>
      <c r="U70" s="458">
        <f>T70/Q70</f>
        <v/>
      </c>
      <c r="V70" s="362" t="n"/>
      <c r="W70" s="362" t="n"/>
      <c r="X70" s="362" t="n"/>
      <c r="Y70" s="362" t="n"/>
      <c r="Z70" s="362" t="n"/>
      <c r="AA70" s="362" t="n"/>
      <c r="AB70" s="1387" t="n">
        <v>0.117</v>
      </c>
      <c r="AC70" s="1384">
        <f>ROUND(O70*AB70,3)</f>
        <v/>
      </c>
      <c r="AD70" s="575"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565" t="inlineStr">
        <is>
          <t>делаем</t>
        </is>
      </c>
      <c r="AF70" s="565" t="inlineStr">
        <is>
          <t>RELENT</t>
        </is>
      </c>
      <c r="AG70" s="565" t="inlineStr">
        <is>
          <t>IDEA INTERNATIONAL CO., LTD</t>
        </is>
      </c>
    </row>
    <row r="71" hidden="1" ht="20.1" customFormat="1" customHeight="1" s="355" thickBot="1">
      <c r="A71" s="353" t="n"/>
      <c r="B71" s="721" t="inlineStr">
        <is>
          <t>3304.99-2003</t>
        </is>
      </c>
      <c r="C71" s="1385" t="n">
        <v>2100058020598</v>
      </c>
      <c r="D71" s="1385" t="n">
        <v>5802059</v>
      </c>
      <c r="E71" s="353" t="inlineStr">
        <is>
          <t>Relent</t>
        </is>
      </c>
      <c r="F71" s="353" t="inlineStr">
        <is>
          <t>B3750R</t>
        </is>
      </c>
      <c r="G71" s="368" t="n"/>
      <c r="H71" s="322" t="inlineStr">
        <is>
          <t>《Relent》Rinales moisture cream</t>
        </is>
      </c>
      <c r="I71" s="322" t="inlineStr">
        <is>
          <t>Rinales Moisture Cream</t>
        </is>
      </c>
      <c r="J71" s="406" t="inlineStr">
        <is>
          <t>Крем увлажняющий против морщин Риналес</t>
        </is>
      </c>
      <c r="K71" s="601" t="inlineStr">
        <is>
          <t>face cream</t>
        </is>
      </c>
      <c r="L71" s="601" t="n"/>
      <c r="M71" s="368" t="n"/>
      <c r="N71" s="1203" t="n">
        <v>6</v>
      </c>
      <c r="O71" s="455" t="n"/>
      <c r="P71" s="1386" t="n">
        <v>5977</v>
      </c>
      <c r="Q71" s="1382">
        <f>O71*P71</f>
        <v/>
      </c>
      <c r="R71" s="456" t="n">
        <v>4950</v>
      </c>
      <c r="S71" s="1394">
        <f>O71*R71</f>
        <v/>
      </c>
      <c r="T71" s="1394">
        <f>Q71-S71</f>
        <v/>
      </c>
      <c r="U71" s="458">
        <f>T71/Q71</f>
        <v/>
      </c>
      <c r="V71" s="362" t="n"/>
      <c r="W71" s="362" t="n"/>
      <c r="X71" s="362" t="n"/>
      <c r="Y71" s="362" t="n"/>
      <c r="Z71" s="362" t="n"/>
      <c r="AA71" s="362" t="n"/>
      <c r="AB71" s="1419" t="n">
        <v>0.1</v>
      </c>
      <c r="AC71" s="1384">
        <f>ROUND(O71*AB71,3)</f>
        <v/>
      </c>
      <c r="AD71" s="575"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565" t="inlineStr">
        <is>
          <t>ЕАЭС N RU Д-JP.РА03.В.90112/22 от 31.05.2022 действует до 29.05.2027</t>
        </is>
      </c>
      <c r="AF71" s="565" t="inlineStr">
        <is>
          <t>Relent</t>
        </is>
      </c>
      <c r="AG71" s="565" t="inlineStr">
        <is>
          <t>BRUNO Inc.</t>
        </is>
      </c>
    </row>
    <row r="72" hidden="1" ht="20.1" customFormat="1" customHeight="1" s="355" thickBot="1">
      <c r="A72" s="353" t="n"/>
      <c r="B72" s="721" t="n"/>
      <c r="C72" s="1385" t="inlineStr">
        <is>
          <t>2100058025081</t>
        </is>
      </c>
      <c r="D72" s="1385" t="n">
        <v>5802508</v>
      </c>
      <c r="E72" s="353" t="inlineStr">
        <is>
          <t>Relent</t>
        </is>
      </c>
      <c r="F72" s="353" t="inlineStr">
        <is>
          <t>U0031R</t>
        </is>
      </c>
      <c r="G72" s="368" t="n"/>
      <c r="H72" s="369" t="inlineStr">
        <is>
          <t>《Relent》 UV Protect</t>
        </is>
      </c>
      <c r="I72" s="369" t="n"/>
      <c r="J72" s="493" t="inlineStr">
        <is>
          <t>Солнцезащитный крем SPF 20. PA++</t>
        </is>
      </c>
      <c r="K72" s="369" t="inlineStr">
        <is>
          <t>sunscreen</t>
        </is>
      </c>
      <c r="L72" s="369" t="n"/>
      <c r="M72" s="368" t="n"/>
      <c r="N72" s="1203" t="n">
        <v>6</v>
      </c>
      <c r="O72" s="455" t="n"/>
      <c r="P72" s="1386" t="n">
        <v>2192</v>
      </c>
      <c r="Q72" s="1382">
        <f>O72*P72</f>
        <v/>
      </c>
      <c r="R72" s="456" t="n">
        <v>1815</v>
      </c>
      <c r="S72" s="1394">
        <f>O72*R72</f>
        <v/>
      </c>
      <c r="T72" s="1394">
        <f>Q72-S72</f>
        <v/>
      </c>
      <c r="U72" s="458">
        <f>T72/Q72</f>
        <v/>
      </c>
      <c r="V72" s="362" t="n"/>
      <c r="W72" s="362" t="n"/>
      <c r="X72" s="362" t="n"/>
      <c r="Y72" s="362" t="n"/>
      <c r="Z72" s="362" t="n"/>
      <c r="AA72" s="362" t="n"/>
      <c r="AB72" s="1387" t="n">
        <v>0.082</v>
      </c>
      <c r="AC72" s="1203">
        <f>O72*AB72</f>
        <v/>
      </c>
      <c r="AD72" s="575"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565" t="inlineStr">
        <is>
          <t>ЕАЭС N RU Д-JP.РА01.В.12015/21 от 04.06.2021 действует до 03.06.2026</t>
        </is>
      </c>
      <c r="AF72" s="565" t="n"/>
      <c r="AG72" s="565" t="inlineStr">
        <is>
          <t>IDEA INTERNATIONAL CO., LTD</t>
        </is>
      </c>
    </row>
    <row r="73" hidden="1" ht="20.1" customFormat="1" customHeight="1" s="355" thickBot="1">
      <c r="A73" s="353" t="n"/>
      <c r="B73" s="721" t="inlineStr">
        <is>
          <t>3304.99-2003</t>
        </is>
      </c>
      <c r="C73" s="1385" t="n">
        <v>2100058020062</v>
      </c>
      <c r="D73" s="1385" t="n">
        <v>5802006</v>
      </c>
      <c r="E73" s="353" t="inlineStr">
        <is>
          <t>Relent</t>
        </is>
      </c>
      <c r="F73" s="768" t="inlineStr">
        <is>
          <t>A2028R</t>
        </is>
      </c>
      <c r="G73" s="368" t="n"/>
      <c r="H73" s="358" t="inlineStr">
        <is>
          <t>《Relent》Nourishung Cream</t>
        </is>
      </c>
      <c r="I73" s="358" t="inlineStr">
        <is>
          <t>Relent Nourishing Cream</t>
        </is>
      </c>
      <c r="J73" s="595" t="inlineStr">
        <is>
          <t>Питательный крем для лица Релент</t>
        </is>
      </c>
      <c r="K73" s="358" t="inlineStr">
        <is>
          <t>face cream</t>
        </is>
      </c>
      <c r="L73" s="358" t="n"/>
      <c r="M73" s="368" t="n"/>
      <c r="N73" s="1203" t="n">
        <v>6</v>
      </c>
      <c r="O73" s="455" t="n"/>
      <c r="P73" s="1386" t="n">
        <v>2789</v>
      </c>
      <c r="Q73" s="1382">
        <f>O73*P73</f>
        <v/>
      </c>
      <c r="R73" s="456" t="n">
        <v>2310</v>
      </c>
      <c r="S73" s="1394">
        <f>O73*R73</f>
        <v/>
      </c>
      <c r="T73" s="1394">
        <f>Q73-S73</f>
        <v/>
      </c>
      <c r="U73" s="458">
        <f>T73/Q73</f>
        <v/>
      </c>
      <c r="V73" s="362" t="n"/>
      <c r="W73" s="362" t="n"/>
      <c r="X73" s="362" t="n"/>
      <c r="Y73" s="362" t="n"/>
      <c r="Z73" s="362" t="n"/>
      <c r="AA73" s="362" t="n"/>
      <c r="AB73" s="1387" t="n">
        <v>0.152</v>
      </c>
      <c r="AC73" s="1384">
        <f>ROUND(O73*AB73,3)</f>
        <v/>
      </c>
      <c r="AD73" s="575"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565" t="inlineStr">
        <is>
          <t>ЕАЭС N RU Д-JP.РА03.В.90112/22 от 31.05.2022 действует до 29.05.2027</t>
        </is>
      </c>
      <c r="AF73" s="565" t="inlineStr">
        <is>
          <t>Relent</t>
        </is>
      </c>
      <c r="AG73" s="565" t="inlineStr">
        <is>
          <t>BRUNO Inc.</t>
        </is>
      </c>
    </row>
    <row r="74" hidden="1" ht="20.1" customFormat="1" customHeight="1" s="355" thickBot="1">
      <c r="A74" s="353" t="n"/>
      <c r="B74" s="721" t="n"/>
      <c r="C74" s="1385" t="inlineStr">
        <is>
          <t>2100058024268</t>
        </is>
      </c>
      <c r="D74" s="1385" t="n">
        <v>5802426</v>
      </c>
      <c r="E74" s="353" t="inlineStr">
        <is>
          <t>Relent</t>
        </is>
      </c>
      <c r="F74" s="365" t="inlineStr">
        <is>
          <t>A2706R</t>
        </is>
      </c>
      <c r="G74" s="368" t="n"/>
      <c r="H74" s="322" t="inlineStr">
        <is>
          <t>《Relent》Hand Cream</t>
        </is>
      </c>
      <c r="I74" s="322" t="inlineStr">
        <is>
          <t>Relent Hand Cream</t>
        </is>
      </c>
      <c r="J74" s="406" t="inlineStr">
        <is>
          <t>Крем для рук</t>
        </is>
      </c>
      <c r="K74" s="601" t="inlineStr">
        <is>
          <t>hand cream</t>
        </is>
      </c>
      <c r="L74" s="601" t="n"/>
      <c r="M74" s="368" t="n"/>
      <c r="N74" s="1203" t="n">
        <v>6</v>
      </c>
      <c r="O74" s="455" t="n"/>
      <c r="P74" s="1386" t="n">
        <v>398</v>
      </c>
      <c r="Q74" s="1382">
        <f>O74*P74</f>
        <v/>
      </c>
      <c r="R74" s="456" t="n">
        <v>330</v>
      </c>
      <c r="S74" s="1394">
        <f>O74*R74</f>
        <v/>
      </c>
      <c r="T74" s="1394">
        <f>Q74-S74</f>
        <v/>
      </c>
      <c r="U74" s="458">
        <f>T74/Q74</f>
        <v/>
      </c>
      <c r="V74" s="362" t="n"/>
      <c r="W74" s="362" t="n"/>
      <c r="X74" s="362" t="n"/>
      <c r="Y74" s="362" t="n"/>
      <c r="Z74" s="362" t="n"/>
      <c r="AA74" s="362" t="n"/>
      <c r="AB74" s="1419" t="n">
        <v>0.06021</v>
      </c>
      <c r="AC74" s="1384">
        <f>O74*AB74</f>
        <v/>
      </c>
      <c r="AD74" s="575"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769" t="inlineStr">
        <is>
          <t xml:space="preserve">ЕАЭС N RU Д-JP.РА12.В.00155/24  от 28.12.2024  действует до 27.12.2029 </t>
        </is>
      </c>
      <c r="AF74" s="565" t="inlineStr">
        <is>
          <t>RELENT</t>
        </is>
      </c>
      <c r="AG74" s="565" t="inlineStr">
        <is>
          <t>IDEA INTERNATIONAL CO., LTD</t>
        </is>
      </c>
    </row>
    <row r="75" hidden="1" ht="20.1" customFormat="1" customHeight="1" s="355" thickBot="1">
      <c r="A75" s="1203" t="n"/>
      <c r="B75" s="714" t="n"/>
      <c r="C75" s="1385" t="inlineStr">
        <is>
          <t>2100058022547</t>
        </is>
      </c>
      <c r="D75" s="1385" t="n">
        <v>5802254</v>
      </c>
      <c r="E75" s="353" t="inlineStr">
        <is>
          <t>Relent</t>
        </is>
      </c>
      <c r="F75" s="353" t="inlineStr">
        <is>
          <t>U0071R</t>
        </is>
      </c>
      <c r="G75" s="368" t="inlineStr">
        <is>
          <t>リレント　リップクリーム</t>
        </is>
      </c>
      <c r="H75" s="358" t="inlineStr">
        <is>
          <t>《Relent》Lip Cream</t>
        </is>
      </c>
      <c r="I75" s="358" t="inlineStr">
        <is>
          <t>Relent Lip Cream</t>
        </is>
      </c>
      <c r="J75" s="595" t="inlineStr">
        <is>
          <t>Крем для губ «Релент»</t>
        </is>
      </c>
      <c r="K75" s="358" t="inlineStr">
        <is>
          <t>lip cream</t>
        </is>
      </c>
      <c r="L75" s="358" t="n"/>
      <c r="M75" s="368" t="n"/>
      <c r="N75" s="1203" t="n">
        <v>6</v>
      </c>
      <c r="O75" s="455" t="n"/>
      <c r="P75" s="1386" t="n">
        <v>1046</v>
      </c>
      <c r="Q75" s="1382">
        <f>O75*P75</f>
        <v/>
      </c>
      <c r="R75" s="456" t="n">
        <v>858</v>
      </c>
      <c r="S75" s="1394">
        <f>O75*R75</f>
        <v/>
      </c>
      <c r="T75" s="1394">
        <f>Q75-S75</f>
        <v/>
      </c>
      <c r="U75" s="458">
        <f>T75/Q75</f>
        <v/>
      </c>
      <c r="V75" s="362" t="n"/>
      <c r="W75" s="362" t="n"/>
      <c r="X75" s="362" t="n"/>
      <c r="Y75" s="362" t="n"/>
      <c r="Z75" s="362" t="n"/>
      <c r="AA75" s="362" t="n"/>
      <c r="AB75" s="1421" t="n">
        <v>0.015</v>
      </c>
      <c r="AC75" s="1387">
        <f>ROUND(O75*AB75,3)</f>
        <v/>
      </c>
      <c r="AD75" s="575"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82" t="inlineStr">
        <is>
          <t>ЕАЭС N RU Д-JP.НВ15.В.03801/19 от 11.12.2019 действует до 10.12.2024</t>
        </is>
      </c>
      <c r="AF75" s="582" t="inlineStr">
        <is>
          <t>RELENT</t>
        </is>
      </c>
      <c r="AG75" s="582" t="inlineStr">
        <is>
          <t>IDEA INTERNATIONAL CO., LTD</t>
        </is>
      </c>
    </row>
    <row r="76" hidden="1" ht="20.1" customFormat="1" customHeight="1" s="355" thickBot="1">
      <c r="A76" s="1203" t="n"/>
      <c r="B76" s="714" t="n"/>
      <c r="C76" s="1385" t="inlineStr">
        <is>
          <t>2100058021793</t>
        </is>
      </c>
      <c r="D76" s="1385" t="n">
        <v>5802179</v>
      </c>
      <c r="E76" s="353" t="inlineStr">
        <is>
          <t>Relent</t>
        </is>
      </c>
      <c r="F76" s="353" t="inlineStr">
        <is>
          <t>U0130R</t>
        </is>
      </c>
      <c r="G76" s="368" t="n"/>
      <c r="H76" s="358" t="inlineStr">
        <is>
          <t>《Relent》KUROSEKKEN WA</t>
        </is>
      </c>
      <c r="I76" s="358" t="inlineStr">
        <is>
          <t>Kurosekken wa</t>
        </is>
      </c>
      <c r="J76" s="595" t="inlineStr">
        <is>
          <t>Мыло на основе угля и зелёного чая</t>
        </is>
      </c>
      <c r="K76" s="358" t="inlineStr">
        <is>
          <t>soap</t>
        </is>
      </c>
      <c r="L76" s="358" t="n"/>
      <c r="M76" s="368" t="n"/>
      <c r="N76" s="1203" t="n">
        <v>6</v>
      </c>
      <c r="O76" s="455" t="n"/>
      <c r="P76" s="1386" t="n">
        <v>399</v>
      </c>
      <c r="Q76" s="1382">
        <f>O76*P76</f>
        <v/>
      </c>
      <c r="R76" s="456" t="n">
        <v>330</v>
      </c>
      <c r="S76" s="1394">
        <f>O76*R76</f>
        <v/>
      </c>
      <c r="T76" s="1394">
        <f>Q76-S76</f>
        <v/>
      </c>
      <c r="U76" s="458">
        <f>T76/Q76</f>
        <v/>
      </c>
      <c r="V76" s="362" t="n"/>
      <c r="W76" s="362" t="n"/>
      <c r="X76" s="362" t="n"/>
      <c r="Y76" s="362" t="n"/>
      <c r="Z76" s="362" t="n"/>
      <c r="AA76" s="362" t="n"/>
      <c r="AB76" s="1387" t="n">
        <v>0.135</v>
      </c>
      <c r="AC76" s="1384">
        <f>ROUND(O76*AB76,3)</f>
        <v/>
      </c>
      <c r="AD76" s="575"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565" t="inlineStr">
        <is>
          <t>ЕАЭС N RU Д-JP.ПХ01.В.19056/20 от 04.06.2020 действует до 03.06.2025</t>
        </is>
      </c>
      <c r="AF76" s="565" t="inlineStr">
        <is>
          <t>Relent</t>
        </is>
      </c>
      <c r="AG76" s="565" t="inlineStr">
        <is>
          <t>IDEA INTERNATIONAL CO., LTD</t>
        </is>
      </c>
    </row>
    <row r="77" hidden="1" ht="20.1" customFormat="1" customHeight="1" s="355" thickBot="1">
      <c r="A77" s="1203" t="n"/>
      <c r="B77" s="714" t="n"/>
      <c r="C77" s="1385" t="n">
        <v>2100058021052</v>
      </c>
      <c r="D77" s="1385" t="n">
        <v>5802105</v>
      </c>
      <c r="E77" s="353" t="inlineStr">
        <is>
          <t>Relent</t>
        </is>
      </c>
      <c r="F77" s="365" t="inlineStr">
        <is>
          <t>X0502R</t>
        </is>
      </c>
      <c r="G77" s="368" t="n"/>
      <c r="H77" s="322" t="inlineStr">
        <is>
          <t>《Relent》YOKIBI Essence Cream Foundation 101 15g</t>
        </is>
      </c>
      <c r="I77" s="322" t="inlineStr">
        <is>
          <t>Yokibi Essence Cream Foundation Set P-101</t>
        </is>
      </c>
      <c r="J77" s="406" t="inlineStr">
        <is>
          <t>Крем-пудра-эссенция «Ёкиби» тон 101</t>
        </is>
      </c>
      <c r="K77" s="358" t="inlineStr">
        <is>
          <t>cream foundation</t>
        </is>
      </c>
      <c r="L77" s="358" t="n"/>
      <c r="M77" s="368" t="n"/>
      <c r="N77" s="1203" t="n">
        <v>6</v>
      </c>
      <c r="O77" s="764" t="n"/>
      <c r="P77" s="1386" t="n">
        <v>2888</v>
      </c>
      <c r="Q77" s="1382">
        <f>O77*P77</f>
        <v/>
      </c>
      <c r="R77" s="456" t="n">
        <v>2310</v>
      </c>
      <c r="S77" s="1394">
        <f>O77*R77</f>
        <v/>
      </c>
      <c r="T77" s="1394">
        <f>Q77-S77</f>
        <v/>
      </c>
      <c r="U77" s="458">
        <f>T77/Q77</f>
        <v/>
      </c>
      <c r="V77" s="362" t="n"/>
      <c r="W77" s="362" t="n"/>
      <c r="X77" s="362" t="n"/>
      <c r="Y77" s="362" t="n"/>
      <c r="Z77" s="362" t="n"/>
      <c r="AA77" s="362" t="inlineStr">
        <is>
          <t>3.5x3.5x9.5</t>
        </is>
      </c>
      <c r="AB77" s="1419" t="n">
        <v>0.08400000000000001</v>
      </c>
      <c r="AC77" s="1384">
        <f>ROUND(O77*AB77,3)</f>
        <v/>
      </c>
      <c r="AD77" s="575"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769" t="inlineStr">
        <is>
          <t>ЕАЭС N RU Д-JP.РА12.В.00204/24 от 28.12.2024 действует до 27.12.2029</t>
        </is>
      </c>
      <c r="AF77" s="769" t="inlineStr">
        <is>
          <t>RELENT</t>
        </is>
      </c>
      <c r="AG77" s="582" t="inlineStr">
        <is>
          <t>IDEA INTERNATIONAL CO., LTD</t>
        </is>
      </c>
    </row>
    <row r="78" hidden="1" ht="20.1" customFormat="1" customHeight="1" s="355" thickBot="1">
      <c r="A78" s="1203" t="n"/>
      <c r="B78" s="714" t="n"/>
      <c r="C78" s="1385" t="n">
        <v>2100058021069</v>
      </c>
      <c r="D78" s="1385" t="n">
        <v>5802106</v>
      </c>
      <c r="E78" s="353" t="inlineStr">
        <is>
          <t>Relent</t>
        </is>
      </c>
      <c r="F78" s="365" t="inlineStr">
        <is>
          <t>X0500R</t>
        </is>
      </c>
      <c r="G78" s="368" t="n"/>
      <c r="H78" s="322" t="inlineStr">
        <is>
          <t>《Relent》YOKIBI Essence Cream Foundation 200 15g</t>
        </is>
      </c>
      <c r="I78" s="322" t="inlineStr">
        <is>
          <t>Yokibi Essence Cream Foundation Set P-200</t>
        </is>
      </c>
      <c r="J78" s="406" t="inlineStr">
        <is>
          <t>Крем-пудра-эссенция «Ёкиби» тон 200</t>
        </is>
      </c>
      <c r="K78" s="601" t="inlineStr">
        <is>
          <t>cream foundation</t>
        </is>
      </c>
      <c r="L78" s="601" t="n"/>
      <c r="M78" s="368" t="n"/>
      <c r="N78" s="1203" t="n">
        <v>6</v>
      </c>
      <c r="O78" s="455" t="n"/>
      <c r="P78" s="1386" t="n">
        <v>2888</v>
      </c>
      <c r="Q78" s="1382">
        <f>O78*P78</f>
        <v/>
      </c>
      <c r="R78" s="456" t="n">
        <v>2310</v>
      </c>
      <c r="S78" s="1394">
        <f>O78*R78</f>
        <v/>
      </c>
      <c r="T78" s="1394">
        <f>Q78-S78</f>
        <v/>
      </c>
      <c r="U78" s="458">
        <f>T78/Q78</f>
        <v/>
      </c>
      <c r="V78" s="362" t="n"/>
      <c r="W78" s="362" t="n"/>
      <c r="X78" s="362" t="n"/>
      <c r="Y78" s="362" t="n"/>
      <c r="Z78" s="362" t="n"/>
      <c r="AA78" s="362" t="inlineStr">
        <is>
          <t>3.5x3.5x9.5</t>
        </is>
      </c>
      <c r="AB78" s="1421" t="n">
        <v>0.08500000000000001</v>
      </c>
      <c r="AC78" s="1384">
        <f>ROUND(O78*AB78,3)</f>
        <v/>
      </c>
      <c r="AD78" s="575"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565" t="inlineStr">
        <is>
          <t>ЕАЭС N RU Д-JP.РА12.В.00204/24 от 28.12.2024 действует до 27.12.2029</t>
        </is>
      </c>
      <c r="AF78" s="769" t="inlineStr">
        <is>
          <t>RELENT</t>
        </is>
      </c>
      <c r="AG78" s="582" t="inlineStr">
        <is>
          <t>IDEA INTERNATIONAL CO., LTD</t>
        </is>
      </c>
    </row>
    <row r="79" hidden="1" ht="20.1" customFormat="1" customHeight="1" s="355" thickBot="1">
      <c r="A79" s="1203" t="n"/>
      <c r="B79" s="714" t="n"/>
      <c r="C79" s="1385" t="n">
        <v>2100058021076</v>
      </c>
      <c r="D79" s="1385" t="n">
        <v>5802107</v>
      </c>
      <c r="E79" s="353" t="inlineStr">
        <is>
          <t>Relent</t>
        </is>
      </c>
      <c r="F79" s="365" t="inlineStr">
        <is>
          <t>X0501R</t>
        </is>
      </c>
      <c r="G79" s="368" t="n"/>
      <c r="H79" s="322" t="inlineStr">
        <is>
          <t>《Relent》YOKIBI Essence Cream Foundation 201 15g</t>
        </is>
      </c>
      <c r="I79" s="322" t="inlineStr">
        <is>
          <t>Yokibi Essence Cream Foundation Set P-201</t>
        </is>
      </c>
      <c r="J79" s="760" t="inlineStr">
        <is>
          <t>Тональный крем-эссенция «Ёкиби» тон 201</t>
        </is>
      </c>
      <c r="K79" s="601" t="inlineStr">
        <is>
          <t>cream foundation</t>
        </is>
      </c>
      <c r="L79" s="601" t="n"/>
      <c r="M79" s="368" t="n"/>
      <c r="N79" s="1203" t="n">
        <v>6</v>
      </c>
      <c r="O79" s="455" t="n"/>
      <c r="P79" s="1386" t="n">
        <v>2888</v>
      </c>
      <c r="Q79" s="1382">
        <f>O79*P79</f>
        <v/>
      </c>
      <c r="R79" s="456" t="n">
        <v>2310</v>
      </c>
      <c r="S79" s="1394">
        <f>O79*R79</f>
        <v/>
      </c>
      <c r="T79" s="1394">
        <f>Q79-S79</f>
        <v/>
      </c>
      <c r="U79" s="458">
        <f>T79/Q79</f>
        <v/>
      </c>
      <c r="V79" s="362" t="n"/>
      <c r="W79" s="362" t="n"/>
      <c r="X79" s="362" t="n"/>
      <c r="Y79" s="362" t="n"/>
      <c r="Z79" s="362" t="n"/>
      <c r="AA79" s="362" t="inlineStr">
        <is>
          <t>3.5x3.5x9.5</t>
        </is>
      </c>
      <c r="AB79" s="1421" t="n">
        <v>0.08500000000000001</v>
      </c>
      <c r="AC79" s="1384">
        <f>ROUND(O79*AB79,3)</f>
        <v/>
      </c>
      <c r="AD79" s="575"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565" t="inlineStr">
        <is>
          <t>ЕАЭС N RU Д-JP.РА12.В.00204/24 от 28.12.2024 действует до 27.12.2029</t>
        </is>
      </c>
      <c r="AF79" s="769" t="inlineStr">
        <is>
          <t>RELENT</t>
        </is>
      </c>
      <c r="AG79" s="582" t="inlineStr">
        <is>
          <t>IDEA INTERNATIONAL CO., LTD</t>
        </is>
      </c>
    </row>
    <row r="80" ht="20.1" customFormat="1" customHeight="1" s="355" thickBot="1">
      <c r="A80" s="353" t="n"/>
      <c r="B80" s="721" t="n"/>
      <c r="C80" s="1385" t="n"/>
      <c r="D80" s="1385" t="n">
        <v>5802159</v>
      </c>
      <c r="E80" s="353" t="inlineStr">
        <is>
          <t>Relent</t>
        </is>
      </c>
      <c r="F80" s="353" t="inlineStr">
        <is>
          <t>X0490R</t>
        </is>
      </c>
      <c r="G80" s="368" t="n"/>
      <c r="H80" s="696" t="inlineStr">
        <is>
          <t xml:space="preserve">《Relent》REFILL YOKIBI Essence Powder Foundation 101　</t>
        </is>
      </c>
      <c r="I80" s="358" t="inlineStr">
        <is>
          <t>Yokibi Essence Powder Foundation Set P-101</t>
        </is>
      </c>
      <c r="J80" s="595" t="inlineStr">
        <is>
          <t>Пудра-эссенция «Ёкиби» тон 101</t>
        </is>
      </c>
      <c r="K80" s="358" t="inlineStr">
        <is>
          <t>powder foundation</t>
        </is>
      </c>
      <c r="L80" s="358" t="n"/>
      <c r="M80" s="368" t="n"/>
      <c r="N80" s="1203" t="n">
        <v>6</v>
      </c>
      <c r="O80" s="455" t="n"/>
      <c r="P80" s="1386" t="n">
        <v>2888</v>
      </c>
      <c r="Q80" s="1382">
        <f>O80*P80</f>
        <v/>
      </c>
      <c r="R80" s="456" t="n">
        <v>2310</v>
      </c>
      <c r="S80" s="1394">
        <f>O80*R80</f>
        <v/>
      </c>
      <c r="T80" s="1394">
        <f>Q80-S80</f>
        <v/>
      </c>
      <c r="U80" s="458">
        <f>T80/Q80</f>
        <v/>
      </c>
      <c r="V80" s="362" t="n"/>
      <c r="W80" s="362" t="n"/>
      <c r="X80" s="362" t="n"/>
      <c r="Y80" s="362" t="n"/>
      <c r="Z80" s="362" t="n"/>
      <c r="AA80" s="362" t="n"/>
      <c r="AB80" s="1387" t="n">
        <v>0.082</v>
      </c>
      <c r="AC80" s="1384">
        <f>ROUND(O80*AB80,3)</f>
        <v/>
      </c>
      <c r="AD80" s="57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565" t="inlineStr">
        <is>
          <t>делаем</t>
        </is>
      </c>
      <c r="AF80" s="769" t="inlineStr">
        <is>
          <t>RELENT</t>
        </is>
      </c>
      <c r="AG80" s="582" t="inlineStr">
        <is>
          <t>IDEA INTERNATIONAL CO., LTD</t>
        </is>
      </c>
    </row>
    <row r="81" ht="20.1" customFormat="1" customHeight="1" s="355" thickBot="1">
      <c r="A81" s="353" t="n"/>
      <c r="B81" s="721" t="n"/>
      <c r="C81" s="1385" t="n"/>
      <c r="D81" s="1385" t="n">
        <v>5802160</v>
      </c>
      <c r="E81" s="353" t="inlineStr">
        <is>
          <t>Relent</t>
        </is>
      </c>
      <c r="F81" s="353" t="inlineStr">
        <is>
          <t>X0491R</t>
        </is>
      </c>
      <c r="G81" s="368" t="n"/>
      <c r="H81" s="358" t="inlineStr">
        <is>
          <t xml:space="preserve">《Relent》REFILL YOKIBI Essence Powder Foundation 200　</t>
        </is>
      </c>
      <c r="I81" s="322" t="inlineStr">
        <is>
          <t>Yokibi Essence Powder Foundation Set P-200</t>
        </is>
      </c>
      <c r="J81" s="406" t="inlineStr">
        <is>
          <t>Пудра-эссенция «Ёкиби» тон 200</t>
        </is>
      </c>
      <c r="K81" s="358" t="inlineStr">
        <is>
          <t>powder foundation</t>
        </is>
      </c>
      <c r="L81" s="358" t="n"/>
      <c r="M81" s="368" t="n"/>
      <c r="N81" s="1203" t="n">
        <v>6</v>
      </c>
      <c r="O81" s="455" t="n"/>
      <c r="P81" s="1386" t="n">
        <v>2888</v>
      </c>
      <c r="Q81" s="1382">
        <f>O81*P81</f>
        <v/>
      </c>
      <c r="R81" s="456" t="n">
        <v>2310</v>
      </c>
      <c r="S81" s="1394">
        <f>O81*R81</f>
        <v/>
      </c>
      <c r="T81" s="1394">
        <f>Q81-S81</f>
        <v/>
      </c>
      <c r="U81" s="458">
        <f>T81/Q81</f>
        <v/>
      </c>
      <c r="V81" s="362" t="n"/>
      <c r="W81" s="362" t="n"/>
      <c r="X81" s="362" t="n"/>
      <c r="Y81" s="362" t="n"/>
      <c r="Z81" s="362" t="n"/>
      <c r="AA81" s="362" t="n"/>
      <c r="AB81" s="1419" t="n">
        <v>0.082</v>
      </c>
      <c r="AC81" s="1384">
        <f>ROUND(O81*AB81,3)</f>
        <v/>
      </c>
      <c r="AD81" s="57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565" t="inlineStr">
        <is>
          <t>делаем</t>
        </is>
      </c>
      <c r="AF81" s="769" t="inlineStr">
        <is>
          <t>RELENT</t>
        </is>
      </c>
      <c r="AG81" s="582" t="inlineStr">
        <is>
          <t>IDEA INTERNATIONAL CO., LTD</t>
        </is>
      </c>
    </row>
    <row r="82" ht="19.5" customFormat="1" customHeight="1" s="355" thickBot="1">
      <c r="A82" s="353" t="n"/>
      <c r="B82" s="721" t="n"/>
      <c r="C82" s="1385" t="n"/>
      <c r="D82" s="1385" t="n">
        <v>5802161</v>
      </c>
      <c r="E82" s="353" t="inlineStr">
        <is>
          <t>Relent</t>
        </is>
      </c>
      <c r="F82" s="353" t="inlineStr">
        <is>
          <t>X0492R</t>
        </is>
      </c>
      <c r="G82" s="368" t="n"/>
      <c r="H82" s="358" t="inlineStr">
        <is>
          <t xml:space="preserve">《Relent》REFILL YOKIBI Essence Powder Foundation 201　</t>
        </is>
      </c>
      <c r="I82" s="322" t="inlineStr">
        <is>
          <t>Yokibi Essence Powder Foundation Set P-201</t>
        </is>
      </c>
      <c r="J82" s="406" t="inlineStr">
        <is>
          <t>Пудра-эссенция «Ёкиби» тон 201</t>
        </is>
      </c>
      <c r="K82" s="358" t="inlineStr">
        <is>
          <t>powder foundation</t>
        </is>
      </c>
      <c r="L82" s="358" t="n"/>
      <c r="M82" s="368" t="n"/>
      <c r="N82" s="1203" t="n">
        <v>6</v>
      </c>
      <c r="O82" s="455" t="n"/>
      <c r="P82" s="1386" t="n">
        <v>2888</v>
      </c>
      <c r="Q82" s="1382">
        <f>O82*P82</f>
        <v/>
      </c>
      <c r="R82" s="456" t="n">
        <v>2310</v>
      </c>
      <c r="S82" s="1394">
        <f>O82*R82</f>
        <v/>
      </c>
      <c r="T82" s="1394">
        <f>Q82-S82</f>
        <v/>
      </c>
      <c r="U82" s="458">
        <f>T82/Q82</f>
        <v/>
      </c>
      <c r="V82" s="362" t="n"/>
      <c r="W82" s="362" t="n"/>
      <c r="X82" s="362" t="n"/>
      <c r="Y82" s="362" t="n"/>
      <c r="Z82" s="362" t="n"/>
      <c r="AA82" s="362" t="n"/>
      <c r="AB82" s="1419" t="n">
        <v>0.082</v>
      </c>
      <c r="AC82" s="1384">
        <f>ROUND(O82*AB82,3)</f>
        <v/>
      </c>
      <c r="AD82" s="57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066" t="inlineStr">
        <is>
          <t>ЕАЭС N RU Д-JP.РА12.В.00204/24 от 28.12.2024 действует до 27.12.2029</t>
        </is>
      </c>
      <c r="AF82" s="769" t="inlineStr">
        <is>
          <t>RELENT</t>
        </is>
      </c>
      <c r="AG82" s="582" t="inlineStr">
        <is>
          <t>IDEA INTERNATIONAL CO., LTD</t>
        </is>
      </c>
    </row>
    <row r="83" ht="19.5" customFormat="1" customHeight="1" s="355" thickBot="1">
      <c r="A83" s="353" t="n"/>
      <c r="B83" s="721" t="n"/>
      <c r="C83" s="1385" t="n"/>
      <c r="D83" s="1385" t="n">
        <v>5802471</v>
      </c>
      <c r="E83" s="353" t="inlineStr">
        <is>
          <t>Relent</t>
        </is>
      </c>
      <c r="F83" s="353" t="inlineStr">
        <is>
          <t>X0499R</t>
        </is>
      </c>
      <c r="G83" s="368" t="n"/>
      <c r="H83" s="696" t="inlineStr">
        <is>
          <t>《Relent》Essence PowderF Compact Case</t>
        </is>
      </c>
      <c r="I83" s="322" t="inlineStr">
        <is>
          <t>Yokibi Essence Powder Compact Case</t>
        </is>
      </c>
      <c r="J83" s="406" t="inlineStr">
        <is>
          <t xml:space="preserve"> Кейс для компактной пудры- эссенции Ёкиби</t>
        </is>
      </c>
      <c r="K83" s="358" t="inlineStr">
        <is>
          <t>case</t>
        </is>
      </c>
      <c r="L83" s="358" t="n"/>
      <c r="M83" s="368" t="n"/>
      <c r="N83" s="1203" t="n">
        <v>1</v>
      </c>
      <c r="O83" s="455" t="n"/>
      <c r="P83" s="1386" t="n">
        <v>702</v>
      </c>
      <c r="Q83" s="1382">
        <f>O83*P83</f>
        <v/>
      </c>
      <c r="R83" s="456" t="n">
        <v>580</v>
      </c>
      <c r="S83" s="1394">
        <f>O83*R83</f>
        <v/>
      </c>
      <c r="T83" s="1394">
        <f>Q83-S83</f>
        <v/>
      </c>
      <c r="U83" s="458">
        <f>T83/Q83</f>
        <v/>
      </c>
      <c r="V83" s="362" t="n"/>
      <c r="W83" s="362" t="n"/>
      <c r="X83" s="362" t="n"/>
      <c r="Y83" s="362" t="n"/>
      <c r="Z83" s="362" t="n"/>
      <c r="AA83" s="362" t="n"/>
      <c r="AB83" s="1419" t="n">
        <v>0.048</v>
      </c>
      <c r="AC83" s="1384">
        <f>ROUND(O83*AB83,3)</f>
        <v/>
      </c>
      <c r="AD83" s="575" t="inlineStr">
        <is>
          <t>ABS樹脂</t>
        </is>
      </c>
      <c r="AE83" s="769" t="inlineStr">
        <is>
          <t>ЕАЭС N RU Д-JP.РА03.В.26991/24 от 01.04.2024 действует до 31.03.2029</t>
        </is>
      </c>
      <c r="AF83" s="565" t="inlineStr">
        <is>
          <t>RELENT</t>
        </is>
      </c>
      <c r="AG83" s="769" t="inlineStr">
        <is>
          <t>BRUNO, Inc</t>
        </is>
      </c>
    </row>
    <row r="84" ht="20.1" customFormat="1" customHeight="1" s="355" thickBot="1">
      <c r="A84" s="353" t="n"/>
      <c r="B84" s="721" t="n"/>
      <c r="C84" s="1385" t="n"/>
      <c r="D84" s="1385" t="n">
        <v>5802470</v>
      </c>
      <c r="E84" s="353" t="inlineStr">
        <is>
          <t>Relent</t>
        </is>
      </c>
      <c r="F84" s="353" t="inlineStr">
        <is>
          <t>X0499</t>
        </is>
      </c>
      <c r="G84" s="368" t="n"/>
      <c r="H84" s="358" t="inlineStr">
        <is>
          <t>《Relent》Essence Powder Puff Maru</t>
        </is>
      </c>
      <c r="I84" s="760" t="inlineStr">
        <is>
          <t>Essence Powder Puff Maru</t>
        </is>
      </c>
      <c r="J84" s="760" t="inlineStr">
        <is>
          <t>Спонж для нанесения компактной пудры</t>
        </is>
      </c>
      <c r="K84" s="358" t="inlineStr">
        <is>
          <t>powder puff</t>
        </is>
      </c>
      <c r="L84" s="358" t="n"/>
      <c r="M84" s="368" t="n"/>
      <c r="N84" s="1203" t="n"/>
      <c r="O84" s="455" t="n"/>
      <c r="P84" s="1386" t="n">
        <v>205</v>
      </c>
      <c r="Q84" s="1382">
        <f>O84*P84</f>
        <v/>
      </c>
      <c r="R84" s="456" t="n">
        <v>165</v>
      </c>
      <c r="S84" s="1394">
        <f>O84*R84</f>
        <v/>
      </c>
      <c r="T84" s="1394">
        <f>Q84-S84</f>
        <v/>
      </c>
      <c r="U84" s="458">
        <f>T84/Q84</f>
        <v/>
      </c>
      <c r="V84" s="362" t="n"/>
      <c r="W84" s="362" t="n"/>
      <c r="X84" s="362" t="n"/>
      <c r="Y84" s="362" t="n"/>
      <c r="Z84" s="362" t="n"/>
      <c r="AA84" s="362" t="n"/>
      <c r="AB84" s="1387" t="n">
        <v>0.001</v>
      </c>
      <c r="AC84" s="1384">
        <f>ROUND(O84*AB84,3)</f>
        <v/>
      </c>
      <c r="AD84" s="646" t="inlineStr">
        <is>
          <t>NBR（ニトリルブタジエンラバー）</t>
        </is>
      </c>
      <c r="AE84" s="769" t="inlineStr">
        <is>
          <t xml:space="preserve">не требуется </t>
        </is>
      </c>
      <c r="AF84" s="565" t="inlineStr">
        <is>
          <t>RELENT</t>
        </is>
      </c>
      <c r="AG84" s="769" t="n"/>
    </row>
    <row r="85" hidden="1" ht="20.1" customFormat="1" customHeight="1" s="355" thickBot="1">
      <c r="A85" s="353" t="n"/>
      <c r="B85" s="721" t="n"/>
      <c r="C85" s="1385" t="n">
        <v>2100058021113</v>
      </c>
      <c r="D85" s="1385" t="n">
        <v>5802111</v>
      </c>
      <c r="E85" s="353" t="inlineStr">
        <is>
          <t>Relent</t>
        </is>
      </c>
      <c r="F85" s="353" t="inlineStr">
        <is>
          <t>A0106R</t>
        </is>
      </c>
      <c r="G85" s="368" t="n"/>
      <c r="H85" s="358" t="inlineStr">
        <is>
          <t xml:space="preserve">《Relent》Eye Lush Treatment </t>
        </is>
      </c>
      <c r="I85" s="322" t="inlineStr">
        <is>
          <t>Relent Eyelush Treatment</t>
        </is>
      </c>
      <c r="J85" s="406" t="inlineStr">
        <is>
          <t>Бальзам для укрепления ресниц</t>
        </is>
      </c>
      <c r="K85" s="696" t="inlineStr">
        <is>
          <t>eyelush serum</t>
        </is>
      </c>
      <c r="L85" s="358" t="n"/>
      <c r="M85" s="368" t="n"/>
      <c r="N85" s="1203" t="n"/>
      <c r="O85" s="455" t="n"/>
      <c r="P85" s="1386" t="n">
        <v>1195</v>
      </c>
      <c r="Q85" s="1382">
        <f>O85*P85</f>
        <v/>
      </c>
      <c r="R85" s="456" t="n">
        <v>990</v>
      </c>
      <c r="S85" s="1394">
        <f>O85*R85</f>
        <v/>
      </c>
      <c r="T85" s="1394">
        <f>Q85-S85</f>
        <v/>
      </c>
      <c r="U85" s="458">
        <f>T85/Q85</f>
        <v/>
      </c>
      <c r="V85" s="362" t="n"/>
      <c r="W85" s="362" t="n"/>
      <c r="X85" s="362" t="n"/>
      <c r="Y85" s="362" t="n"/>
      <c r="Z85" s="362" t="n"/>
      <c r="AA85" s="362" t="n"/>
      <c r="AB85" s="1387" t="n">
        <v>0.025</v>
      </c>
      <c r="AC85" s="1384">
        <f>ROUND(O85*AB85,3)</f>
        <v/>
      </c>
      <c r="AD85" s="575"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565" t="inlineStr">
        <is>
          <t>ЕАЭС N RU Д-JP.АД65.В.16230/20 от 14.09.2020 действует до 13.09.2025</t>
        </is>
      </c>
      <c r="AF85" s="565" t="inlineStr">
        <is>
          <t>RELENT</t>
        </is>
      </c>
      <c r="AG85" s="565" t="inlineStr">
        <is>
          <t>IDEA INTERNATIONAL CO., LTD</t>
        </is>
      </c>
    </row>
    <row r="86" hidden="1" ht="20.1" customFormat="1" customHeight="1" s="355" thickBot="1">
      <c r="A86" s="1203" t="n"/>
      <c r="B86" s="714" t="n"/>
      <c r="C86" s="1385" t="inlineStr">
        <is>
          <t>2100058021366</t>
        </is>
      </c>
      <c r="D86" s="1385" t="n">
        <v>5802136</v>
      </c>
      <c r="E86" s="353" t="inlineStr">
        <is>
          <t>Relent</t>
        </is>
      </c>
      <c r="F86" s="365" t="inlineStr">
        <is>
          <t>A8311R</t>
        </is>
      </c>
      <c r="G86" s="368" t="inlineStr">
        <is>
          <t>ヨウキビ　エッセンスシャンプー</t>
        </is>
      </c>
      <c r="H86" s="322" t="inlineStr">
        <is>
          <t>《Relent》YOKIBI Essence Shampoo</t>
        </is>
      </c>
      <c r="I86" s="322" t="inlineStr">
        <is>
          <t>Yokibi Essence Shampoo</t>
        </is>
      </c>
      <c r="J86" s="406" t="inlineStr">
        <is>
          <t>Восстанавливающий шампунь-эссенция для волос «Ёкиби»</t>
        </is>
      </c>
      <c r="K86" s="601" t="inlineStr">
        <is>
          <t>hair shampoo</t>
        </is>
      </c>
      <c r="L86" s="601" t="n"/>
      <c r="M86" s="368" t="n"/>
      <c r="N86" s="1203" t="n">
        <v>6</v>
      </c>
      <c r="O86" s="455" t="n"/>
      <c r="P86" s="1386" t="n">
        <v>1195</v>
      </c>
      <c r="Q86" s="1382">
        <f>O86*P86</f>
        <v/>
      </c>
      <c r="R86" s="456" t="n">
        <v>990</v>
      </c>
      <c r="S86" s="1394">
        <f>O86*R86</f>
        <v/>
      </c>
      <c r="T86" s="1394">
        <f>Q86-S86</f>
        <v/>
      </c>
      <c r="U86" s="458">
        <f>T86/Q86</f>
        <v/>
      </c>
      <c r="V86" s="362" t="n"/>
      <c r="W86" s="362" t="n"/>
      <c r="X86" s="362" t="n"/>
      <c r="Y86" s="362" t="n"/>
      <c r="Z86" s="362" t="n"/>
      <c r="AA86" s="362" t="n"/>
      <c r="AB86" s="1387" t="n">
        <v>0.353</v>
      </c>
      <c r="AC86" s="1384">
        <f>ROUND(O86*AB86,3)</f>
        <v/>
      </c>
      <c r="AD86" s="575"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565" t="inlineStr">
        <is>
          <t xml:space="preserve">ЕАЭС N RU Д-JP.РА12.В.00695/24  от 28.12.2024  действует до 27.12.2029 </t>
        </is>
      </c>
      <c r="AF86" s="565" t="inlineStr">
        <is>
          <t>RELENT</t>
        </is>
      </c>
      <c r="AG86" s="565" t="inlineStr">
        <is>
          <t>IDEA INTERNATIONAL CO., LTD</t>
        </is>
      </c>
    </row>
    <row r="87" hidden="1" ht="20.1" customFormat="1" customHeight="1" s="355" thickBot="1">
      <c r="A87" s="1203" t="n"/>
      <c r="B87" s="714" t="n"/>
      <c r="C87" s="1385" t="n">
        <v>2100058021373</v>
      </c>
      <c r="D87" s="1385" t="n">
        <v>5802137</v>
      </c>
      <c r="E87" s="353" t="inlineStr">
        <is>
          <t>Relent</t>
        </is>
      </c>
      <c r="F87" s="353" t="inlineStr">
        <is>
          <t>A8321R</t>
        </is>
      </c>
      <c r="G87" s="368" t="inlineStr">
        <is>
          <t>ヨウキビ　エッセンストリートメント</t>
        </is>
      </c>
      <c r="H87" s="358" t="inlineStr">
        <is>
          <t>《Relent》YOKIBI Essence Treatment</t>
        </is>
      </c>
      <c r="I87" s="322" t="inlineStr">
        <is>
          <t>Yokibi Essence Treatment</t>
        </is>
      </c>
      <c r="J87" s="406" t="inlineStr">
        <is>
          <t>Восстанавливающий эссенция-кондиционер для волос «Ёкиби»</t>
        </is>
      </c>
      <c r="K87" s="601" t="inlineStr">
        <is>
          <t>hair treatment</t>
        </is>
      </c>
      <c r="L87" s="601" t="n"/>
      <c r="M87" s="368" t="n"/>
      <c r="N87" s="1203" t="n">
        <v>6</v>
      </c>
      <c r="O87" s="455" t="n"/>
      <c r="P87" s="1386" t="n">
        <v>1195</v>
      </c>
      <c r="Q87" s="1382">
        <f>O87*P87</f>
        <v/>
      </c>
      <c r="R87" s="456" t="n">
        <v>990</v>
      </c>
      <c r="S87" s="1394">
        <f>O87*R87</f>
        <v/>
      </c>
      <c r="T87" s="1394">
        <f>Q87-S87</f>
        <v/>
      </c>
      <c r="U87" s="458">
        <f>T87/Q87</f>
        <v/>
      </c>
      <c r="V87" s="362" t="n"/>
      <c r="W87" s="362" t="n"/>
      <c r="X87" s="362" t="n"/>
      <c r="Y87" s="362" t="n"/>
      <c r="Z87" s="362" t="n"/>
      <c r="AA87" s="362" t="n"/>
      <c r="AB87" s="1399" t="n">
        <v>0.337</v>
      </c>
      <c r="AC87" s="1384">
        <f>ROUND(O87*AB87,3)</f>
        <v/>
      </c>
      <c r="AD87" s="575"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565" t="inlineStr">
        <is>
          <t>ЕАЭС N RU Д-JP.НВ15.В.05007/20 от 10.01.2020 действует до 09.01.2025</t>
        </is>
      </c>
      <c r="AF87" s="565" t="inlineStr">
        <is>
          <t>RELENT</t>
        </is>
      </c>
      <c r="AG87" s="565" t="inlineStr">
        <is>
          <t>IDEA INTERNATIONAL CO., LTD</t>
        </is>
      </c>
    </row>
    <row r="88" ht="30.75" customFormat="1" customHeight="1" s="355" thickBot="1">
      <c r="A88" s="1203" t="n"/>
      <c r="B88" s="714" t="n"/>
      <c r="C88" s="1385" t="n"/>
      <c r="D88" s="1385" t="n">
        <v>5802503</v>
      </c>
      <c r="E88" s="353" t="inlineStr">
        <is>
          <t>Relent</t>
        </is>
      </c>
      <c r="F88" s="353" t="n">
        <v>5802503</v>
      </c>
      <c r="G88" s="368" t="n"/>
      <c r="H88" s="322" t="inlineStr">
        <is>
          <t>《RELENT》ROSE BODY MILK SALE</t>
        </is>
      </c>
      <c r="I88" s="322" t="inlineStr">
        <is>
          <t>ROSE BODY MILK RELENT</t>
        </is>
      </c>
      <c r="J88" s="595" t="inlineStr">
        <is>
          <t>Питательное молочко для тела Роза Relent</t>
        </is>
      </c>
      <c r="K88" s="601" t="n"/>
      <c r="L88" s="601" t="n"/>
      <c r="M88" s="368" t="n"/>
      <c r="N88" s="1203" t="n"/>
      <c r="O88" s="455" t="n"/>
      <c r="P88" s="1422" t="n">
        <v>1098</v>
      </c>
      <c r="Q88" s="1382">
        <f>O88*P88</f>
        <v/>
      </c>
      <c r="R88" s="456" t="n">
        <v>900</v>
      </c>
      <c r="S88" s="1394">
        <f>O88*R88</f>
        <v/>
      </c>
      <c r="T88" s="1394">
        <f>Q88-S88</f>
        <v/>
      </c>
      <c r="U88" s="458">
        <f>T88/Q88</f>
        <v/>
      </c>
      <c r="V88" s="362" t="n"/>
      <c r="W88" s="362" t="n"/>
      <c r="X88" s="362" t="n"/>
      <c r="Y88" s="362" t="n"/>
      <c r="Z88" s="362" t="n"/>
      <c r="AA88" s="362" t="n"/>
      <c r="AB88" s="1410" t="n">
        <v>0.187</v>
      </c>
      <c r="AC88" s="1384">
        <f>ROUND(O88*AB88,3)</f>
        <v/>
      </c>
      <c r="AD88" s="765"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565" t="inlineStr">
        <is>
          <t>ЕАЭС N RU Д-JP.РА09.В.12083/22 от 15.12.2022 действует до 14.12.2027</t>
        </is>
      </c>
      <c r="AF88" s="565" t="inlineStr">
        <is>
          <t>Relent</t>
        </is>
      </c>
      <c r="AG88" s="565" t="inlineStr">
        <is>
          <t>BRUNO Inc.</t>
        </is>
      </c>
    </row>
    <row r="89" hidden="1" ht="20.1" customFormat="1" customHeight="1" s="355" thickBot="1">
      <c r="A89" s="353" t="n"/>
      <c r="B89" s="721" t="inlineStr">
        <is>
          <t>3401.30-0000</t>
        </is>
      </c>
      <c r="C89" s="1385" t="inlineStr">
        <is>
          <t>2100058021809</t>
        </is>
      </c>
      <c r="D89" s="1385" t="n">
        <v>5802180</v>
      </c>
      <c r="E89" s="353" t="inlineStr">
        <is>
          <t>RELENT PRO</t>
        </is>
      </c>
      <c r="F89" s="353" t="inlineStr">
        <is>
          <t>A2800RP</t>
        </is>
      </c>
      <c r="G89" s="368" t="n"/>
      <c r="H89" s="770" t="inlineStr">
        <is>
          <t>《RELENT PRO》Yokibi Essence Cleansing 200g Нет в наличии</t>
        </is>
      </c>
      <c r="I89" s="322" t="inlineStr">
        <is>
          <t>Yokibi Essence Cleansing</t>
        </is>
      </c>
      <c r="J89" s="595" t="inlineStr">
        <is>
          <t>Демакияжный крем для лица Ёкиби</t>
        </is>
      </c>
      <c r="K89" s="358" t="inlineStr">
        <is>
          <t>face cleansing</t>
        </is>
      </c>
      <c r="L89" s="358" t="n"/>
      <c r="M89" s="368" t="n"/>
      <c r="N89" s="1203" t="n">
        <v>6</v>
      </c>
      <c r="O89" s="455" t="n"/>
      <c r="P89" s="1386" t="n">
        <v>5195</v>
      </c>
      <c r="Q89" s="1382">
        <f>O89*P89</f>
        <v/>
      </c>
      <c r="R89" s="456" t="n">
        <v>4000</v>
      </c>
      <c r="S89" s="1394">
        <f>O89*R89</f>
        <v/>
      </c>
      <c r="T89" s="1394">
        <f>Q89-S89</f>
        <v/>
      </c>
      <c r="U89" s="458">
        <f>T89/Q89</f>
        <v/>
      </c>
      <c r="V89" s="362" t="n"/>
      <c r="W89" s="362" t="n"/>
      <c r="X89" s="362" t="n"/>
      <c r="Y89" s="362" t="n"/>
      <c r="Z89" s="362" t="n"/>
      <c r="AA89" s="362" t="n"/>
      <c r="AB89" s="1410" t="n">
        <v>0.23</v>
      </c>
      <c r="AC89" s="1384">
        <f>ROUND(O89*AB89,3)</f>
        <v/>
      </c>
      <c r="AD89" s="57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769">
        <f>AE45</f>
        <v/>
      </c>
      <c r="AF89" s="769">
        <f>AF45</f>
        <v/>
      </c>
      <c r="AG89" s="769">
        <f>AG45</f>
        <v/>
      </c>
    </row>
    <row r="90" hidden="1" ht="20.1" customFormat="1" customHeight="1" s="355" thickBot="1">
      <c r="A90" s="353" t="n"/>
      <c r="B90" s="721" t="inlineStr">
        <is>
          <t>3401.30-0000</t>
        </is>
      </c>
      <c r="C90" s="1385" t="inlineStr">
        <is>
          <t>2100058025517</t>
        </is>
      </c>
      <c r="D90" s="1385" t="n">
        <v>5802551</v>
      </c>
      <c r="E90" s="353" t="inlineStr">
        <is>
          <t>RELENT PRO</t>
        </is>
      </c>
      <c r="F90" s="365" t="inlineStr">
        <is>
          <t>A2800RP270</t>
        </is>
      </c>
      <c r="G90" s="368" t="n"/>
      <c r="H90" s="1010" t="inlineStr">
        <is>
          <t>《RELENT PRO》Yokibi Essence Cleansing 270g (Остаток:99шт)</t>
        </is>
      </c>
      <c r="I90" s="322" t="inlineStr">
        <is>
          <t>Yokibi Essence Cleansing</t>
        </is>
      </c>
      <c r="J90" s="595" t="inlineStr">
        <is>
          <t>Демакияжный крем для лица Ёкиби</t>
        </is>
      </c>
      <c r="K90" s="358" t="inlineStr">
        <is>
          <t>face cleansing</t>
        </is>
      </c>
      <c r="L90" s="358" t="n"/>
      <c r="M90" s="368" t="n"/>
      <c r="N90" s="1203" t="n"/>
      <c r="O90" s="455" t="n"/>
      <c r="P90" s="1386" t="n">
        <v>7532</v>
      </c>
      <c r="Q90" s="1382">
        <f>O90*P90</f>
        <v/>
      </c>
      <c r="R90" s="456" t="n">
        <v>5800</v>
      </c>
      <c r="S90" s="1394">
        <f>O90*R90</f>
        <v/>
      </c>
      <c r="T90" s="1394">
        <f>Q90-S90</f>
        <v/>
      </c>
      <c r="U90" s="458">
        <f>T90/Q90</f>
        <v/>
      </c>
      <c r="V90" s="362" t="n"/>
      <c r="W90" s="362" t="n"/>
      <c r="X90" s="362" t="n"/>
      <c r="Y90" s="362" t="n"/>
      <c r="Z90" s="362" t="n"/>
      <c r="AA90" s="362" t="n"/>
      <c r="AB90" s="1410" t="n">
        <v>0.306</v>
      </c>
      <c r="AC90" s="1387">
        <f>ROUND(O90*AB90,3)</f>
        <v/>
      </c>
      <c r="AD90" s="575">
        <f>AD45</f>
        <v/>
      </c>
      <c r="AE90" s="769">
        <f>AE45</f>
        <v/>
      </c>
      <c r="AF90" s="769">
        <f>AF45</f>
        <v/>
      </c>
      <c r="AG90" s="769">
        <f>AG45</f>
        <v/>
      </c>
    </row>
    <row r="91" hidden="1" ht="20.1" customFormat="1" customHeight="1" s="355" thickBot="1">
      <c r="A91" s="353" t="n"/>
      <c r="B91" s="721" t="inlineStr">
        <is>
          <t>3304.99-9003</t>
        </is>
      </c>
      <c r="C91" s="365" t="inlineStr">
        <is>
          <t>2100058021816</t>
        </is>
      </c>
      <c r="D91" s="365" t="n">
        <v>5802181</v>
      </c>
      <c r="E91" s="365" t="inlineStr">
        <is>
          <t>RELENT PRO</t>
        </is>
      </c>
      <c r="F91" s="365" t="inlineStr">
        <is>
          <t>A2810RP</t>
        </is>
      </c>
      <c r="G91" s="368" t="n"/>
      <c r="H91" s="770" t="inlineStr">
        <is>
          <t>《RELENT PRO》Yokibi Essence Cold Cream 200g Нет в наличии</t>
        </is>
      </c>
      <c r="I91" s="322" t="inlineStr">
        <is>
          <t>Yokibi Essence Cold</t>
        </is>
      </c>
      <c r="J91" s="595" t="inlineStr">
        <is>
          <t>Массажный крем-эссенция для лица Ёкиби</t>
        </is>
      </c>
      <c r="K91" s="358" t="inlineStr">
        <is>
          <t>massage cream</t>
        </is>
      </c>
      <c r="L91" s="358" t="n"/>
      <c r="M91" s="368" t="n"/>
      <c r="N91" s="368" t="n"/>
      <c r="O91" s="455" t="n"/>
      <c r="P91" s="1386" t="n">
        <v>5195</v>
      </c>
      <c r="Q91" s="1382">
        <f>O91*P91</f>
        <v/>
      </c>
      <c r="R91" s="456" t="n">
        <v>4000</v>
      </c>
      <c r="S91" s="1394">
        <f>O91*R91</f>
        <v/>
      </c>
      <c r="T91" s="1394">
        <f>Q91-S91</f>
        <v/>
      </c>
      <c r="U91" s="458">
        <f>T91/Q91</f>
        <v/>
      </c>
      <c r="V91" s="362" t="n"/>
      <c r="W91" s="362" t="n"/>
      <c r="X91" s="362" t="n"/>
      <c r="Y91" s="362" t="n"/>
      <c r="Z91" s="362" t="n"/>
      <c r="AA91" s="362" t="n"/>
      <c r="AB91" s="1410" t="n">
        <v>0.23</v>
      </c>
      <c r="AC91" s="1384">
        <f>ROUND(O91*AB91,3)</f>
        <v/>
      </c>
      <c r="AD91" s="57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769" t="inlineStr">
        <is>
          <t>ЕАЭС N RU Д-JP.РА03.В.90112/22 от 31.05.2022 действует до 29.05.2027</t>
        </is>
      </c>
      <c r="AF91" s="769" t="inlineStr">
        <is>
          <t>Relent</t>
        </is>
      </c>
      <c r="AG91" s="769" t="inlineStr">
        <is>
          <t>BRUNO Inc.</t>
        </is>
      </c>
    </row>
    <row r="92" hidden="1" ht="23.25" customFormat="1" customHeight="1" s="355" thickBot="1">
      <c r="A92" s="353" t="n"/>
      <c r="B92" s="721" t="n"/>
      <c r="C92" s="1423" t="n">
        <v>2100058024060</v>
      </c>
      <c r="D92" s="1423" t="n">
        <v>5802406</v>
      </c>
      <c r="E92" s="365" t="inlineStr">
        <is>
          <t>RELENT PRO</t>
        </is>
      </c>
      <c r="F92" s="365" t="inlineStr">
        <is>
          <t>A2820RP</t>
        </is>
      </c>
      <c r="G92" s="368" t="n"/>
      <c r="H92" s="1012" t="inlineStr">
        <is>
          <t>《RELENT PRO》Yokibi Essence Fresh 250ml (Остаток:131 шт)</t>
        </is>
      </c>
      <c r="I92" s="322" t="inlineStr">
        <is>
          <t>Yokibi Essence Fresh</t>
        </is>
      </c>
      <c r="J92" s="595" t="inlineStr">
        <is>
          <t>Освежающий лосьон-эссенция «Ёкиби»</t>
        </is>
      </c>
      <c r="K92" s="358" t="inlineStr">
        <is>
          <t>face lotion</t>
        </is>
      </c>
      <c r="L92" s="358" t="n"/>
      <c r="M92" s="368" t="n"/>
      <c r="N92" s="368" t="n"/>
      <c r="O92" s="455" t="n"/>
      <c r="P92" s="1386" t="n">
        <v>6234</v>
      </c>
      <c r="Q92" s="1382">
        <f>O92*P92</f>
        <v/>
      </c>
      <c r="R92" s="456" t="n">
        <v>4800</v>
      </c>
      <c r="S92" s="1394">
        <f>O92*R92</f>
        <v/>
      </c>
      <c r="T92" s="1394">
        <f>Q92-S92</f>
        <v/>
      </c>
      <c r="U92" s="458">
        <f>T92/Q92</f>
        <v/>
      </c>
      <c r="V92" s="362" t="n"/>
      <c r="W92" s="362" t="n"/>
      <c r="X92" s="362" t="n"/>
      <c r="Y92" s="362" t="n"/>
      <c r="Z92" s="362" t="n"/>
      <c r="AA92" s="362" t="n"/>
      <c r="AB92" s="1410" t="n">
        <v>0.296</v>
      </c>
      <c r="AC92" s="1387">
        <f>ROUND(O92*AB92,3)</f>
        <v/>
      </c>
      <c r="AD92" s="575"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066" t="inlineStr">
        <is>
          <t>ЕАЭС N RU Д-JP.РА12.В.00320/24 от 28.12.2024 действует до 27.12.2029</t>
        </is>
      </c>
      <c r="AF92" s="769">
        <f>AF50</f>
        <v/>
      </c>
      <c r="AG92" s="769">
        <f>AG50</f>
        <v/>
      </c>
    </row>
    <row r="93" hidden="1" ht="30" customFormat="1" customHeight="1" s="355" thickBot="1">
      <c r="A93" s="1203" t="n"/>
      <c r="B93" s="714" t="inlineStr">
        <is>
          <t>3304.99-9003</t>
        </is>
      </c>
      <c r="C93" s="1423" t="n">
        <v>2100058025524</v>
      </c>
      <c r="D93" s="1423" t="n">
        <v>5802552</v>
      </c>
      <c r="E93" s="365" t="inlineStr">
        <is>
          <t>RELENT PRO</t>
        </is>
      </c>
      <c r="F93" s="365" t="inlineStr">
        <is>
          <t>A2810RP270</t>
        </is>
      </c>
      <c r="G93" s="368" t="n"/>
      <c r="H93" s="1011" t="inlineStr">
        <is>
          <t>《RELENT PRO》Yokibi Essence Cold 270 g (Остаток: 195шт)</t>
        </is>
      </c>
      <c r="I93" s="609" t="inlineStr">
        <is>
          <t>Yokibi Essence Cold</t>
        </is>
      </c>
      <c r="J93" s="595" t="inlineStr">
        <is>
          <t>Массажный крем-эссенция для лица Ёкиби</t>
        </is>
      </c>
      <c r="K93" s="696" t="inlineStr">
        <is>
          <t>massage cream</t>
        </is>
      </c>
      <c r="L93" s="358" t="n"/>
      <c r="M93" s="368" t="n"/>
      <c r="N93" s="368" t="n"/>
      <c r="O93" s="455" t="n"/>
      <c r="P93" s="1386" t="n">
        <v>8311</v>
      </c>
      <c r="Q93" s="1382">
        <f>O93*P93</f>
        <v/>
      </c>
      <c r="R93" s="456" t="n">
        <v>6400</v>
      </c>
      <c r="S93" s="1394">
        <f>O93*R93</f>
        <v/>
      </c>
      <c r="T93" s="1394">
        <f>Q93-S93</f>
        <v/>
      </c>
      <c r="U93" s="458">
        <f>T93/Q93</f>
        <v/>
      </c>
      <c r="V93" s="362" t="n"/>
      <c r="W93" s="362" t="n"/>
      <c r="X93" s="362" t="n"/>
      <c r="Y93" s="362" t="n"/>
      <c r="Z93" s="362" t="n"/>
      <c r="AA93" s="362" t="n"/>
      <c r="AB93" s="1410" t="n">
        <v>0.306</v>
      </c>
      <c r="AC93" s="1387">
        <f>ROUND(O93*AB93,3)</f>
        <v/>
      </c>
      <c r="AD93" s="57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565" t="inlineStr">
        <is>
          <t>ЕАЭС N RU Д-JP.РА03.В.90112/22 от 31.05.2022 действует до 29.05.2027</t>
        </is>
      </c>
      <c r="AF93" s="565" t="inlineStr">
        <is>
          <t>RELENT</t>
        </is>
      </c>
      <c r="AG93" s="565" t="inlineStr">
        <is>
          <t>BRUNO Inc.</t>
        </is>
      </c>
    </row>
    <row r="94" hidden="1" ht="30" customFormat="1" customHeight="1" s="355" thickBot="1">
      <c r="A94" s="1203" t="n"/>
      <c r="B94" s="714" t="inlineStr">
        <is>
          <t>3304.99-9003</t>
        </is>
      </c>
      <c r="C94" s="1423" t="inlineStr">
        <is>
          <t>2100058021830</t>
        </is>
      </c>
      <c r="D94" s="1423" t="n">
        <v>5802183</v>
      </c>
      <c r="E94" s="365" t="inlineStr">
        <is>
          <t>RELENT PRO</t>
        </is>
      </c>
      <c r="F94" s="365" t="inlineStr">
        <is>
          <t>A2830RP</t>
        </is>
      </c>
      <c r="G94" s="368" t="n"/>
      <c r="H94" s="1012" t="inlineStr">
        <is>
          <t>《RELENT PRO》Yokibi Essence Lotion 250ml (Остаток: 108)</t>
        </is>
      </c>
      <c r="I94" s="322" t="inlineStr">
        <is>
          <t>Yokibi Essence Lotion</t>
        </is>
      </c>
      <c r="J94" s="406" t="inlineStr">
        <is>
          <t>Лосьон-эссенция «Ёкиби»</t>
        </is>
      </c>
      <c r="K94" s="322" t="inlineStr">
        <is>
          <t>face lotion</t>
        </is>
      </c>
      <c r="L94" s="322" t="n"/>
      <c r="M94" s="573" t="n"/>
      <c r="N94" s="573" t="n"/>
      <c r="O94" s="455" t="n"/>
      <c r="P94" s="1386" t="n">
        <v>3896</v>
      </c>
      <c r="Q94" s="1382">
        <f>O94*P94</f>
        <v/>
      </c>
      <c r="R94" s="456" t="n">
        <v>3000</v>
      </c>
      <c r="S94" s="1394">
        <f>O94*R94</f>
        <v/>
      </c>
      <c r="T94" s="1394">
        <f>Q94-S94</f>
        <v/>
      </c>
      <c r="U94" s="458">
        <f>T94/Q94</f>
        <v/>
      </c>
      <c r="V94" s="362" t="n"/>
      <c r="W94" s="362" t="n"/>
      <c r="X94" s="362" t="n"/>
      <c r="Y94" s="362" t="n"/>
      <c r="Z94" s="362" t="n"/>
      <c r="AA94" s="362" t="n"/>
      <c r="AB94" s="1418" t="n">
        <v>0.294</v>
      </c>
      <c r="AC94" s="1384">
        <f>ROUND(O94*AB94,3)</f>
        <v/>
      </c>
      <c r="AD94" s="57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066" t="inlineStr">
        <is>
          <t>ЕАЭС N RU Д-JP.РА12.В.00320/24 от 28.12.2024 действует до 27.12.2029</t>
        </is>
      </c>
      <c r="AF94" s="1068" t="inlineStr">
        <is>
          <t>RELENT</t>
        </is>
      </c>
      <c r="AG94" s="565" t="inlineStr">
        <is>
          <t>IDEA INTERNATIONAL CO., LTD</t>
        </is>
      </c>
    </row>
    <row r="95" hidden="1" ht="23.25" customFormat="1" customHeight="1" s="355" thickBot="1">
      <c r="A95" s="1203" t="n"/>
      <c r="B95" s="714" t="inlineStr">
        <is>
          <t>3304.99-9003</t>
        </is>
      </c>
      <c r="C95" s="1385" t="n">
        <v>2100058021847</v>
      </c>
      <c r="D95" s="1385" t="n">
        <v>5802184</v>
      </c>
      <c r="E95" s="353" t="inlineStr">
        <is>
          <t>RELENT PRO</t>
        </is>
      </c>
      <c r="F95" s="353" t="inlineStr">
        <is>
          <t>A3830RP</t>
        </is>
      </c>
      <c r="G95" s="368" t="n"/>
      <c r="H95" s="1013" t="inlineStr">
        <is>
          <t>《RELENT PRO》Yokibi Essence Gel 200g l (Остаток: 89)</t>
        </is>
      </c>
      <c r="I95" s="322" t="inlineStr">
        <is>
          <t>Yokibi Essence Gel</t>
        </is>
      </c>
      <c r="J95" s="595" t="inlineStr">
        <is>
          <t>Гель-эссенция «Ёкиби»</t>
        </is>
      </c>
      <c r="K95" s="601" t="inlineStr">
        <is>
          <t>face gel</t>
        </is>
      </c>
      <c r="L95" s="601" t="n"/>
      <c r="M95" s="368" t="n"/>
      <c r="N95" s="368" t="n"/>
      <c r="O95" s="455" t="n"/>
      <c r="P95" s="1386" t="n">
        <v>5195</v>
      </c>
      <c r="Q95" s="1382">
        <f>O95*P95</f>
        <v/>
      </c>
      <c r="R95" s="456" t="n">
        <v>4000</v>
      </c>
      <c r="S95" s="1394">
        <f>O95*R95</f>
        <v/>
      </c>
      <c r="T95" s="1394">
        <f>Q95-S95</f>
        <v/>
      </c>
      <c r="U95" s="458">
        <f>T95/Q95</f>
        <v/>
      </c>
      <c r="V95" s="362" t="n"/>
      <c r="W95" s="362" t="n"/>
      <c r="X95" s="362" t="n"/>
      <c r="Y95" s="362" t="n"/>
      <c r="Z95" s="362" t="n"/>
      <c r="AA95" s="362" t="n"/>
      <c r="AB95" s="1418" t="n">
        <v>0.238</v>
      </c>
      <c r="AC95" s="1384">
        <f>ROUND(O95*AB95,3)</f>
        <v/>
      </c>
      <c r="AD95" s="57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066" t="inlineStr">
        <is>
          <t>ЕАЭС N RU Д-JP.РА12.В.00320/24 от 28.12.2024 действует до 27.12.2029</t>
        </is>
      </c>
      <c r="AF95" s="1066" t="inlineStr">
        <is>
          <t>RELENT</t>
        </is>
      </c>
      <c r="AG95" s="565" t="inlineStr">
        <is>
          <t>IDEA INTERNATIONAL CO., LTD</t>
        </is>
      </c>
    </row>
    <row r="96" hidden="1" ht="20.1" customFormat="1" customHeight="1" s="355" thickBot="1">
      <c r="A96" s="1203" t="n"/>
      <c r="B96" s="714" t="inlineStr">
        <is>
          <t>3304.99-9003</t>
        </is>
      </c>
      <c r="C96" s="1385" t="n">
        <v>2100058021878</v>
      </c>
      <c r="D96" s="1385" t="n">
        <v>5802187</v>
      </c>
      <c r="E96" s="353" t="inlineStr">
        <is>
          <t>RELENT PRO</t>
        </is>
      </c>
      <c r="F96" s="353" t="inlineStr">
        <is>
          <t>A6830RP</t>
        </is>
      </c>
      <c r="G96" s="368" t="n"/>
      <c r="H96" s="975" t="inlineStr">
        <is>
          <t>《RELENT PRO》Yokibi Essence Eye Treatment 100ml (Остаток: 68)</t>
        </is>
      </c>
      <c r="I96" s="322" t="inlineStr">
        <is>
          <t>Yokibi Essence Eye Treatment</t>
        </is>
      </c>
      <c r="J96" s="595" t="inlineStr">
        <is>
          <t>Крем-эссенция по уходу за кожей вокруг глаз «Ёкиби»</t>
        </is>
      </c>
      <c r="K96" s="358" t="inlineStr">
        <is>
          <t>eye treatment</t>
        </is>
      </c>
      <c r="L96" s="358" t="n"/>
      <c r="M96" s="368" t="n"/>
      <c r="N96" s="368" t="n"/>
      <c r="O96" s="455" t="n"/>
      <c r="P96" s="1386" t="n">
        <v>6234</v>
      </c>
      <c r="Q96" s="1382">
        <f>O96*P96</f>
        <v/>
      </c>
      <c r="R96" s="456" t="n">
        <v>4800</v>
      </c>
      <c r="S96" s="1394">
        <f>O96*R96</f>
        <v/>
      </c>
      <c r="T96" s="1394">
        <f>Q96-S96</f>
        <v/>
      </c>
      <c r="U96" s="458">
        <f>T96/Q96</f>
        <v/>
      </c>
      <c r="V96" s="362" t="n"/>
      <c r="W96" s="362" t="n"/>
      <c r="X96" s="362" t="n"/>
      <c r="Y96" s="362" t="n"/>
      <c r="Z96" s="362" t="n"/>
      <c r="AA96" s="362" t="n"/>
      <c r="AB96" s="1410" t="n">
        <v>0.13</v>
      </c>
      <c r="AC96" s="1384">
        <f>ROUND(O96*AB96,3)</f>
        <v/>
      </c>
      <c r="AD96" s="575"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82" t="inlineStr">
        <is>
          <t xml:space="preserve">ЕАЭС N RU Д-JP.РА12.В.00044/24 от 28.12.2024  действует до 27.12.2029  </t>
        </is>
      </c>
      <c r="AF96" s="565" t="inlineStr">
        <is>
          <t>RELENT</t>
        </is>
      </c>
      <c r="AG96" s="565" t="inlineStr">
        <is>
          <t>IDEA INTERNATIONAL CO., LTD</t>
        </is>
      </c>
    </row>
    <row r="97" hidden="1" ht="32.25" customFormat="1" customHeight="1" s="355" thickBot="1">
      <c r="A97" s="353" t="n"/>
      <c r="B97" s="721" t="inlineStr">
        <is>
          <t>3304.99-2003</t>
        </is>
      </c>
      <c r="C97" s="1385" t="inlineStr">
        <is>
          <t>2100058021861</t>
        </is>
      </c>
      <c r="D97" s="1385" t="n">
        <v>5802186</v>
      </c>
      <c r="E97" s="353" t="inlineStr">
        <is>
          <t>RELENT PRO</t>
        </is>
      </c>
      <c r="F97" s="353" t="inlineStr">
        <is>
          <t>A8201R</t>
        </is>
      </c>
      <c r="G97" s="368" t="n"/>
      <c r="H97" s="1017" t="inlineStr">
        <is>
          <t>《RELENT PRO》Yokibi Essence Emulsion Rich 200ml Нет в наличии</t>
        </is>
      </c>
      <c r="I97" s="322" t="inlineStr">
        <is>
          <t>Yokibi Essence Emulsion Rich</t>
        </is>
      </c>
      <c r="J97" s="595" t="inlineStr">
        <is>
          <t>Ультрапитательная эссенция «Ёкиби»</t>
        </is>
      </c>
      <c r="K97" s="358" t="inlineStr">
        <is>
          <t>face milk</t>
        </is>
      </c>
      <c r="L97" s="358" t="n"/>
      <c r="M97" s="368" t="n"/>
      <c r="N97" s="368" t="n"/>
      <c r="O97" s="455" t="n"/>
      <c r="P97" s="1386" t="n">
        <v>6234</v>
      </c>
      <c r="Q97" s="1382">
        <f>O97*P97</f>
        <v/>
      </c>
      <c r="R97" s="456" t="n">
        <v>4800</v>
      </c>
      <c r="S97" s="1394">
        <f>O97*R97</f>
        <v/>
      </c>
      <c r="T97" s="1394">
        <f>Q97-S97</f>
        <v/>
      </c>
      <c r="U97" s="458">
        <f>T97/Q97</f>
        <v/>
      </c>
      <c r="V97" s="362" t="n"/>
      <c r="W97" s="362" t="n"/>
      <c r="X97" s="362" t="n"/>
      <c r="Y97" s="362" t="n"/>
      <c r="Z97" s="362" t="n"/>
      <c r="AA97" s="362" t="n"/>
      <c r="AB97" s="1410" t="n">
        <v>0.131</v>
      </c>
      <c r="AC97" s="1384">
        <f>ROUND(O97*AB97,3)</f>
        <v/>
      </c>
      <c r="AD97" s="575"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565" t="inlineStr">
        <is>
          <t>ЕАЭС N RU Д-JP.НВ15.В.03788/19 от 11.12.2019 действует до 10.12.2024</t>
        </is>
      </c>
      <c r="AF97" s="565" t="inlineStr">
        <is>
          <t>RELENT</t>
        </is>
      </c>
      <c r="AG97" s="565" t="inlineStr">
        <is>
          <t>IDEA INTERNATIONAL CO., LTD</t>
        </is>
      </c>
    </row>
    <row r="98" hidden="1" ht="20.1" customFormat="1" customHeight="1" s="355" thickBot="1">
      <c r="A98" s="353" t="n"/>
      <c r="B98" s="721" t="inlineStr">
        <is>
          <t>3304.99-2003</t>
        </is>
      </c>
      <c r="C98" s="1385" t="n">
        <v>2100058021885</v>
      </c>
      <c r="D98" s="1385" t="n">
        <v>5802188</v>
      </c>
      <c r="E98" s="353" t="inlineStr">
        <is>
          <t>RELENT PRO</t>
        </is>
      </c>
      <c r="F98" s="353" t="inlineStr">
        <is>
          <t>A1830RP</t>
        </is>
      </c>
      <c r="G98" s="368" t="inlineStr">
        <is>
          <t>KS ﾖｳｷﾋﾞ ｴｯｾﾝｽｸﾘｰﾑ</t>
        </is>
      </c>
      <c r="H98" s="1014" t="inlineStr">
        <is>
          <t>《RELENT PRO》Yokibi Essence Cream 50g (Остаток 124)</t>
        </is>
      </c>
      <c r="I98" s="322" t="inlineStr">
        <is>
          <t>Yokibi Essence Cream</t>
        </is>
      </c>
      <c r="J98" s="595" t="inlineStr">
        <is>
          <t>Крем-эссенция для лица Ёкиби</t>
        </is>
      </c>
      <c r="K98" s="358" t="inlineStr">
        <is>
          <t>face cream</t>
        </is>
      </c>
      <c r="L98" s="358" t="n"/>
      <c r="M98" s="368" t="n"/>
      <c r="N98" s="368" t="n"/>
      <c r="O98" s="455" t="n"/>
      <c r="P98" s="1386" t="n">
        <v>8831</v>
      </c>
      <c r="Q98" s="1382">
        <f>O98*P98</f>
        <v/>
      </c>
      <c r="R98" s="456" t="n">
        <v>6800</v>
      </c>
      <c r="S98" s="1394">
        <f>O98*R98</f>
        <v/>
      </c>
      <c r="T98" s="1394">
        <f>Q98-S98</f>
        <v/>
      </c>
      <c r="U98" s="458">
        <f>T98/Q98</f>
        <v/>
      </c>
      <c r="V98" s="362" t="n"/>
      <c r="W98" s="362" t="n"/>
      <c r="X98" s="362" t="n"/>
      <c r="Y98" s="362" t="n"/>
      <c r="Z98" s="362" t="n"/>
      <c r="AA98" s="362" t="n"/>
      <c r="AB98" s="1424" t="n">
        <v>0.09</v>
      </c>
      <c r="AC98" s="1384">
        <f>ROUND(O98*AB98,3)</f>
        <v/>
      </c>
      <c r="AD98" s="575"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565" t="inlineStr">
        <is>
          <t>ЕАЭС N RU Д-JP.РА03.В.90112/22 от 31.05.2022 действует до 29.05.2027</t>
        </is>
      </c>
      <c r="AF98" s="565" t="inlineStr">
        <is>
          <t>Relent</t>
        </is>
      </c>
      <c r="AG98" s="565" t="inlineStr">
        <is>
          <t>BRUNO Inc.</t>
        </is>
      </c>
    </row>
    <row r="99" hidden="1" ht="32.25" customFormat="1" customHeight="1" s="355" thickBot="1">
      <c r="A99" s="1203" t="n"/>
      <c r="B99" s="714" t="inlineStr">
        <is>
          <t>3304.99-9003</t>
        </is>
      </c>
      <c r="C99" s="1385" t="n">
        <v>2100058025388</v>
      </c>
      <c r="D99" s="1385" t="n">
        <v>5802538</v>
      </c>
      <c r="E99" s="353" t="inlineStr">
        <is>
          <t>RELENT PRO</t>
        </is>
      </c>
      <c r="F99" s="462" t="inlineStr">
        <is>
          <t>A8301RP</t>
        </is>
      </c>
      <c r="G99" s="368" t="n"/>
      <c r="H99" s="1015" t="inlineStr">
        <is>
          <t>《RELENT PRO》YOKIBI Essence Silky Mousse 250ml (Остаток 195)</t>
        </is>
      </c>
      <c r="I99" s="490" t="inlineStr">
        <is>
          <t>Yokibi Essence Silky Mousse</t>
        </is>
      </c>
      <c r="J99" s="608" t="inlineStr">
        <is>
          <t>Ёкиби эссенция-маска «Шёлковый Мусс»</t>
        </is>
      </c>
      <c r="K99" s="358" t="inlineStr">
        <is>
          <t>face serum</t>
        </is>
      </c>
      <c r="L99" s="358" t="n"/>
      <c r="M99" s="368" t="n"/>
      <c r="N99" s="368" t="n"/>
      <c r="O99" s="455" t="n"/>
      <c r="P99" s="1386" t="n">
        <v>8311</v>
      </c>
      <c r="Q99" s="1382">
        <f>O99*P99</f>
        <v/>
      </c>
      <c r="R99" s="456" t="n">
        <v>6400</v>
      </c>
      <c r="S99" s="1394">
        <f>O99*R99</f>
        <v/>
      </c>
      <c r="T99" s="1394">
        <f>Q99-S99</f>
        <v/>
      </c>
      <c r="U99" s="458">
        <f>T99/Q99</f>
        <v/>
      </c>
      <c r="V99" s="362" t="n"/>
      <c r="W99" s="362" t="n"/>
      <c r="X99" s="362" t="n"/>
      <c r="Y99" s="362" t="n"/>
      <c r="Z99" s="362" t="n"/>
      <c r="AA99" s="362" t="n"/>
      <c r="AB99" s="1410" t="n">
        <v>0.137</v>
      </c>
      <c r="AC99" s="1384">
        <f>ROUND(O99*AB99,3)</f>
        <v/>
      </c>
      <c r="AD99" s="57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565" t="inlineStr">
        <is>
          <t>ЕАЭС N RU Д-JP.РА03.В.91575/22 от 31.05.2022 действует до 30.05.2028</t>
        </is>
      </c>
      <c r="AF99" s="565" t="inlineStr">
        <is>
          <t>Relent</t>
        </is>
      </c>
      <c r="AG99" s="565" t="inlineStr">
        <is>
          <t>BRUNO Inc.</t>
        </is>
      </c>
    </row>
    <row r="100" hidden="1" ht="36" customFormat="1" customHeight="1" s="355" thickBot="1">
      <c r="A100" s="1203" t="n"/>
      <c r="B100" s="714" t="inlineStr">
        <is>
          <t>3304.99-9003</t>
        </is>
      </c>
      <c r="C100" s="1385" t="n">
        <v>2100058025371</v>
      </c>
      <c r="D100" s="1385" t="n">
        <v>5802550</v>
      </c>
      <c r="E100" s="353" t="inlineStr">
        <is>
          <t>RELENT PRO</t>
        </is>
      </c>
      <c r="F100" s="353" t="inlineStr">
        <is>
          <t>5802476RP200</t>
        </is>
      </c>
      <c r="G100" s="368" t="n"/>
      <c r="H100" s="1016" t="inlineStr">
        <is>
          <t>《RELENT PRO》Yokibi Essence Pack 200g (Остаток 87)</t>
        </is>
      </c>
      <c r="I100" s="609" t="inlineStr">
        <is>
          <t>Yokibi Essence Pack</t>
        </is>
      </c>
      <c r="J100" s="595" t="inlineStr">
        <is>
          <t>Эссенция-маска Екиби</t>
        </is>
      </c>
      <c r="K100" s="358" t="inlineStr">
        <is>
          <t>face serum</t>
        </is>
      </c>
      <c r="L100" s="358" t="n"/>
      <c r="M100" s="368" t="n"/>
      <c r="N100" s="368" t="n"/>
      <c r="O100" s="455" t="n"/>
      <c r="P100" s="1386" t="n">
        <v>8831</v>
      </c>
      <c r="Q100" s="1382">
        <f>O100*P100</f>
        <v/>
      </c>
      <c r="R100" s="456" t="n">
        <v>6800</v>
      </c>
      <c r="S100" s="1394">
        <f>O100*R100</f>
        <v/>
      </c>
      <c r="T100" s="1394">
        <f>Q100-S100</f>
        <v/>
      </c>
      <c r="U100" s="458">
        <f>T100/Q100</f>
        <v/>
      </c>
      <c r="V100" s="362" t="n"/>
      <c r="W100" s="362" t="n"/>
      <c r="X100" s="362" t="n"/>
      <c r="Y100" s="362" t="n"/>
      <c r="Z100" s="362" t="n"/>
      <c r="AA100" s="362" t="n"/>
      <c r="AB100" s="1410" t="n">
        <v>0.241</v>
      </c>
      <c r="AC100" s="1387">
        <f>ROUND(O100*AB100,3)</f>
        <v/>
      </c>
      <c r="AD100" s="57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565" t="inlineStr">
        <is>
          <t>ЕАЭС N RU Д-JP.РА03.В.91575/22 от 31.05.2022 действует до 30.05.2027</t>
        </is>
      </c>
      <c r="AF100" s="565" t="inlineStr">
        <is>
          <t>Relent</t>
        </is>
      </c>
      <c r="AG100" s="565" t="inlineStr">
        <is>
          <t>BRUNO Inc.</t>
        </is>
      </c>
    </row>
    <row r="101" hidden="1" ht="21.75" customFormat="1" customHeight="1" s="355" thickBot="1">
      <c r="A101" s="1203" t="n"/>
      <c r="B101" s="714" t="inlineStr">
        <is>
          <t>3401.30-0000</t>
        </is>
      </c>
      <c r="C101" s="1423" t="inlineStr">
        <is>
          <t>2100058021892</t>
        </is>
      </c>
      <c r="D101" s="1385" t="n">
        <v>5802189</v>
      </c>
      <c r="E101" s="353" t="inlineStr">
        <is>
          <t>RELENT PRO</t>
        </is>
      </c>
      <c r="F101" s="365" t="inlineStr">
        <is>
          <t>B5457RP</t>
        </is>
      </c>
      <c r="G101" s="368" t="n"/>
      <c r="H101" s="459" t="inlineStr">
        <is>
          <t>《RELENT PRO》La Cerarl Doreor Cleansing 200g (Остаток 44)</t>
        </is>
      </c>
      <c r="I101" s="322" t="inlineStr">
        <is>
          <t>La Cerarl Doreor Cleansing</t>
        </is>
      </c>
      <c r="J101" s="406" t="inlineStr">
        <is>
          <t>Демакияжный крем для лица Ла Серарл Дореор</t>
        </is>
      </c>
      <c r="K101" s="358" t="inlineStr">
        <is>
          <t>face cleansing</t>
        </is>
      </c>
      <c r="L101" s="358" t="n"/>
      <c r="M101" s="368" t="n"/>
      <c r="N101" s="368" t="n"/>
      <c r="O101" s="455" t="n"/>
      <c r="P101" s="1386" t="n">
        <v>3896</v>
      </c>
      <c r="Q101" s="1382">
        <f>O101*P101</f>
        <v/>
      </c>
      <c r="R101" s="456" t="n">
        <v>3000</v>
      </c>
      <c r="S101" s="1394">
        <f>O101*R101</f>
        <v/>
      </c>
      <c r="T101" s="1394">
        <f>Q101-S101</f>
        <v/>
      </c>
      <c r="U101" s="458">
        <f>T101/Q101</f>
        <v/>
      </c>
      <c r="V101" s="362" t="n"/>
      <c r="W101" s="362" t="n"/>
      <c r="X101" s="362" t="n"/>
      <c r="Y101" s="362" t="n"/>
      <c r="Z101" s="362" t="n"/>
      <c r="AA101" s="362" t="n"/>
      <c r="AB101" s="1410" t="n">
        <v>0.243</v>
      </c>
      <c r="AC101" s="1384">
        <f>ROUND(O101*AB101,3)</f>
        <v/>
      </c>
      <c r="AD101" s="57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565" t="inlineStr">
        <is>
          <t>ЕАЭС N RU Д-JP.РА03.В.90112/22 от 31.05.2022 действует до 29.05.2027</t>
        </is>
      </c>
      <c r="AF101" s="565" t="inlineStr">
        <is>
          <t>Relent</t>
        </is>
      </c>
      <c r="AG101" s="565" t="inlineStr">
        <is>
          <t>BRUNO Inc.</t>
        </is>
      </c>
    </row>
    <row r="102" hidden="1" ht="21.75" customFormat="1" customHeight="1" s="355" thickBot="1">
      <c r="A102" s="1203" t="n"/>
      <c r="B102" s="714" t="inlineStr">
        <is>
          <t>3401.30-0000</t>
        </is>
      </c>
      <c r="C102" s="1423" t="n">
        <v>2100058025531</v>
      </c>
      <c r="D102" s="1425" t="n">
        <v>5802553</v>
      </c>
      <c r="E102" s="353" t="inlineStr">
        <is>
          <t>RELENT PRO</t>
        </is>
      </c>
      <c r="F102" s="1426" t="inlineStr">
        <is>
          <t>B5457RP270</t>
        </is>
      </c>
      <c r="G102" s="368" t="n"/>
      <c r="H102" s="459" t="inlineStr">
        <is>
          <t>《RELENT PRO》La Cerarl Doreor Cleansing 270g (Остаток 105)</t>
        </is>
      </c>
      <c r="I102" s="322" t="inlineStr">
        <is>
          <t>La Cerarl Doreor Cleansing</t>
        </is>
      </c>
      <c r="J102" s="595" t="inlineStr">
        <is>
          <t>Демакияжный крем для лица Ла Серарл Дореор</t>
        </is>
      </c>
      <c r="K102" s="358" t="inlineStr">
        <is>
          <t>face cleansing</t>
        </is>
      </c>
      <c r="L102" s="358" t="n"/>
      <c r="M102" s="368" t="n"/>
      <c r="N102" s="368" t="n"/>
      <c r="O102" s="455" t="n"/>
      <c r="P102" s="1386" t="n">
        <v>6234</v>
      </c>
      <c r="Q102" s="1382">
        <f>O102*P102</f>
        <v/>
      </c>
      <c r="R102" s="456" t="n">
        <v>4800</v>
      </c>
      <c r="S102" s="1394">
        <f>O102*R102</f>
        <v/>
      </c>
      <c r="T102" s="1394">
        <f>Q102-S102</f>
        <v/>
      </c>
      <c r="U102" s="458">
        <f>T102/Q102</f>
        <v/>
      </c>
      <c r="V102" s="362" t="n"/>
      <c r="W102" s="362" t="n"/>
      <c r="X102" s="362" t="n"/>
      <c r="Y102" s="362" t="n"/>
      <c r="Z102" s="362" t="n"/>
      <c r="AA102" s="362" t="n"/>
      <c r="AB102" s="1410" t="n"/>
      <c r="AC102" s="1384" t="n"/>
      <c r="AD102" s="575" t="n"/>
      <c r="AE102" s="1066" t="inlineStr">
        <is>
          <t>ЕАЭС N RU Д-JP.РА03.В.90112/22 от 31.05.2022 действует до 29.05.2027</t>
        </is>
      </c>
      <c r="AF102" s="1066" t="inlineStr">
        <is>
          <t>Relent</t>
        </is>
      </c>
      <c r="AG102" s="1066" t="inlineStr">
        <is>
          <t xml:space="preserve">
“BRUNO, Inc.”</t>
        </is>
      </c>
    </row>
    <row r="103" hidden="1" ht="24" customFormat="1" customHeight="1" s="355" thickBot="1">
      <c r="A103" s="1203" t="n"/>
      <c r="B103" s="714" t="inlineStr">
        <is>
          <t>3401.30-0000</t>
        </is>
      </c>
      <c r="C103" s="1423" t="inlineStr">
        <is>
          <t>2100058021908</t>
        </is>
      </c>
      <c r="D103" s="1385" t="n">
        <v>5802190</v>
      </c>
      <c r="E103" s="353" t="inlineStr">
        <is>
          <t>RELENT PRO</t>
        </is>
      </c>
      <c r="F103" s="353" t="inlineStr">
        <is>
          <t>B5458RP</t>
        </is>
      </c>
      <c r="G103" s="368" t="n"/>
      <c r="H103" s="1017" t="inlineStr">
        <is>
          <t>《RELENT PRO》La Cerarl Doreor Wash 200g  Нет в наличии</t>
        </is>
      </c>
      <c r="I103" s="322" t="inlineStr">
        <is>
          <t>La Ceral Doreor Wash</t>
        </is>
      </c>
      <c r="J103" s="595" t="inlineStr">
        <is>
          <t>Пенка для умывания Ла Серарл Дореор</t>
        </is>
      </c>
      <c r="K103" s="358" t="inlineStr">
        <is>
          <t>face wash</t>
        </is>
      </c>
      <c r="L103" s="358" t="n"/>
      <c r="M103" s="368" t="n"/>
      <c r="N103" s="368" t="n"/>
      <c r="O103" s="455" t="n"/>
      <c r="P103" s="1386" t="n">
        <v>3896</v>
      </c>
      <c r="Q103" s="1382">
        <f>O103*P103</f>
        <v/>
      </c>
      <c r="R103" s="456" t="n">
        <v>3000</v>
      </c>
      <c r="S103" s="1394">
        <f>O103*R103</f>
        <v/>
      </c>
      <c r="T103" s="1394">
        <f>Q103-S103</f>
        <v/>
      </c>
      <c r="U103" s="458">
        <f>T103/Q103</f>
        <v/>
      </c>
      <c r="V103" s="362" t="n"/>
      <c r="W103" s="362" t="n"/>
      <c r="X103" s="362" t="n"/>
      <c r="Y103" s="362" t="n"/>
      <c r="Z103" s="362" t="n"/>
      <c r="AA103" s="362" t="n"/>
      <c r="AB103" s="1424" t="n">
        <v>0.261</v>
      </c>
      <c r="AC103" s="1384">
        <f>ROUND(O103*AB103,3)</f>
        <v/>
      </c>
      <c r="AD103" s="57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565" t="inlineStr">
        <is>
          <t>ЕАЭС N RU Д-JP.РА03.В.90110/22 от 31.05.2022 действует до 29.05.2028</t>
        </is>
      </c>
      <c r="AF103" s="565" t="inlineStr">
        <is>
          <t>Relent</t>
        </is>
      </c>
      <c r="AG103" s="565" t="inlineStr">
        <is>
          <t>BRUNO Inc.</t>
        </is>
      </c>
    </row>
    <row r="104" hidden="1" ht="24" customFormat="1" customHeight="1" s="355" thickBot="1">
      <c r="A104" s="1203" t="n"/>
      <c r="B104" s="714" t="inlineStr">
        <is>
          <t>3401.30-0000</t>
        </is>
      </c>
      <c r="C104" s="1423" t="n">
        <v>2100058025548</v>
      </c>
      <c r="D104" s="1425" t="n">
        <v>5802554</v>
      </c>
      <c r="E104" s="353" t="inlineStr">
        <is>
          <t>RELENT PRO</t>
        </is>
      </c>
      <c r="F104" s="353" t="inlineStr">
        <is>
          <t>B5458RP270</t>
        </is>
      </c>
      <c r="G104" s="368" t="n"/>
      <c r="H104" s="975" t="inlineStr">
        <is>
          <t>《RELENT PRO》La Cerarl Doreor Wash 270g (Остаток 114)</t>
        </is>
      </c>
      <c r="I104" s="322" t="inlineStr">
        <is>
          <t>La Ceral Doreor Wash</t>
        </is>
      </c>
      <c r="J104" s="595" t="inlineStr">
        <is>
          <t>Пенка для умывания Ла Серарл Дореор</t>
        </is>
      </c>
      <c r="K104" s="696" t="inlineStr">
        <is>
          <t>face wash</t>
        </is>
      </c>
      <c r="L104" s="358" t="n"/>
      <c r="M104" s="368" t="n"/>
      <c r="N104" s="368" t="n"/>
      <c r="O104" s="455" t="n"/>
      <c r="P104" s="1386" t="n">
        <v>6234</v>
      </c>
      <c r="Q104" s="1382">
        <f>O104*P104</f>
        <v/>
      </c>
      <c r="R104" s="456" t="n">
        <v>4800</v>
      </c>
      <c r="S104" s="1394">
        <f>O104*R104</f>
        <v/>
      </c>
      <c r="T104" s="1394">
        <f>Q104-S104</f>
        <v/>
      </c>
      <c r="U104" s="458">
        <f>T104/Q104</f>
        <v/>
      </c>
      <c r="V104" s="362" t="n"/>
      <c r="W104" s="362" t="n"/>
      <c r="X104" s="362" t="n"/>
      <c r="Y104" s="362" t="n"/>
      <c r="Z104" s="362" t="n"/>
      <c r="AA104" s="362" t="n"/>
      <c r="AB104" s="1424" t="n">
        <v>0.305</v>
      </c>
      <c r="AC104" s="1384">
        <f>ROUND(O104*AB104,3)</f>
        <v/>
      </c>
      <c r="AD104" s="575" t="n"/>
      <c r="AE104" s="565" t="inlineStr">
        <is>
          <t>ЕАЭС N RU Д-JP.РА03.В.90110/22 от 31.05.2022 действует до 29.05.2028</t>
        </is>
      </c>
      <c r="AF104" s="565" t="inlineStr">
        <is>
          <t>Relent</t>
        </is>
      </c>
      <c r="AG104" s="565" t="inlineStr">
        <is>
          <t>BRUNO Inc.</t>
        </is>
      </c>
    </row>
    <row r="105" hidden="1" ht="20.1" customFormat="1" customHeight="1" s="355" thickBot="1">
      <c r="A105" s="353" t="n"/>
      <c r="B105" s="721" t="n"/>
      <c r="C105" s="1423" t="inlineStr">
        <is>
          <t>2100058021915</t>
        </is>
      </c>
      <c r="D105" s="1385" t="n">
        <v>5802191</v>
      </c>
      <c r="E105" s="353" t="inlineStr">
        <is>
          <t>RELENT PRO</t>
        </is>
      </c>
      <c r="F105" s="353" t="inlineStr">
        <is>
          <t>B5460RP</t>
        </is>
      </c>
      <c r="G105" s="368" t="n"/>
      <c r="H105" s="1017" t="inlineStr">
        <is>
          <t>《RELENT PRO》La cerarl Doreor Cold Нет в наличии</t>
        </is>
      </c>
      <c r="I105" s="322" t="inlineStr">
        <is>
          <t>La Cerarl Doreor Cold</t>
        </is>
      </c>
      <c r="J105" s="595" t="inlineStr">
        <is>
          <t>Массажный крем для лица Ла Серал Дореор</t>
        </is>
      </c>
      <c r="K105" s="358" t="inlineStr">
        <is>
          <t>massage cream</t>
        </is>
      </c>
      <c r="L105" s="358" t="n"/>
      <c r="M105" s="368" t="n"/>
      <c r="N105" s="368" t="n"/>
      <c r="O105" s="455" t="n"/>
      <c r="P105" s="1386" t="n">
        <v>5195</v>
      </c>
      <c r="Q105" s="1382">
        <f>O105*P105</f>
        <v/>
      </c>
      <c r="R105" s="456" t="n">
        <v>4000</v>
      </c>
      <c r="S105" s="1394">
        <f>O105*R105</f>
        <v/>
      </c>
      <c r="T105" s="1394">
        <f>Q105-S105</f>
        <v/>
      </c>
      <c r="U105" s="458">
        <f>T105/Q105</f>
        <v/>
      </c>
      <c r="V105" s="362" t="n"/>
      <c r="W105" s="362" t="n"/>
      <c r="X105" s="362" t="n"/>
      <c r="Y105" s="362" t="n"/>
      <c r="Z105" s="362" t="n"/>
      <c r="AA105" s="362" t="n"/>
      <c r="AB105" s="1410" t="n">
        <v>0.23</v>
      </c>
      <c r="AC105" s="1384">
        <f>ROUND(O105*AB105,3)</f>
        <v/>
      </c>
      <c r="AD105" s="57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565" t="inlineStr">
        <is>
          <t>ЕАЭС N RU Д-JP.РА03.В.90112/22 от 31.05.2022 действует до 29.05.2027</t>
        </is>
      </c>
      <c r="AF105" s="565" t="inlineStr">
        <is>
          <t>Relent</t>
        </is>
      </c>
      <c r="AG105" s="565" t="inlineStr">
        <is>
          <t>BRUNO Inc.</t>
        </is>
      </c>
    </row>
    <row r="106" ht="20.1" customFormat="1" customHeight="1" s="355" thickBot="1">
      <c r="A106" s="1203" t="n"/>
      <c r="B106" s="714" t="n"/>
      <c r="C106" s="1423" t="n"/>
      <c r="D106" s="1385" t="inlineStr">
        <is>
          <t>5802555</t>
        </is>
      </c>
      <c r="E106" s="353" t="inlineStr">
        <is>
          <t>RELENT PRO</t>
        </is>
      </c>
      <c r="F106" s="353" t="inlineStr">
        <is>
          <t>B3369RP270</t>
        </is>
      </c>
      <c r="G106" s="368" t="n"/>
      <c r="H106" s="975" t="inlineStr">
        <is>
          <t>《RELENT PRO》La cerarl Doreor Cold 270g  (Остаток 286)</t>
        </is>
      </c>
      <c r="I106" s="322" t="inlineStr">
        <is>
          <t>La Cerarl Doreor Cold</t>
        </is>
      </c>
      <c r="J106" s="595" t="inlineStr">
        <is>
          <t>Массажный крем для лица Ла Серал Дореор</t>
        </is>
      </c>
      <c r="K106" s="358" t="inlineStr">
        <is>
          <t>massage cream</t>
        </is>
      </c>
      <c r="L106" s="358" t="n"/>
      <c r="M106" s="368" t="n"/>
      <c r="N106" s="368" t="n"/>
      <c r="O106" s="455" t="n"/>
      <c r="P106" s="1386" t="n">
        <v>7792</v>
      </c>
      <c r="Q106" s="1382">
        <f>O106*P106</f>
        <v/>
      </c>
      <c r="R106" s="456" t="n">
        <v>6000</v>
      </c>
      <c r="S106" s="1394">
        <f>O106*R106</f>
        <v/>
      </c>
      <c r="T106" s="1394">
        <f>Q106-S106</f>
        <v/>
      </c>
      <c r="U106" s="458">
        <f>T106/Q106</f>
        <v/>
      </c>
      <c r="V106" s="362" t="n"/>
      <c r="W106" s="362" t="n"/>
      <c r="X106" s="362" t="n"/>
      <c r="Y106" s="362" t="n"/>
      <c r="Z106" s="362" t="n"/>
      <c r="AA106" s="362" t="n"/>
      <c r="AB106" s="1410" t="n">
        <v>0.306</v>
      </c>
      <c r="AC106" s="1384">
        <f>ROUND(O106*AB106,3)</f>
        <v/>
      </c>
      <c r="AD106" s="773">
        <f>AD30</f>
        <v/>
      </c>
      <c r="AE106" s="565" t="inlineStr">
        <is>
          <t>ЕАЭС N RU Д-JP.РА03.В.90112/22 от 31.05.2022 действует до 29.05.2027</t>
        </is>
      </c>
      <c r="AF106" s="565" t="inlineStr">
        <is>
          <t>Relent</t>
        </is>
      </c>
      <c r="AG106" s="565" t="inlineStr">
        <is>
          <t>BRUNO Inc.</t>
        </is>
      </c>
    </row>
    <row r="107" hidden="1" ht="20.1" customFormat="1" customHeight="1" s="355" thickBot="1">
      <c r="A107" s="1203" t="n"/>
      <c r="B107" s="714" t="n"/>
      <c r="C107" s="1385" t="inlineStr">
        <is>
          <t>2100058021922</t>
        </is>
      </c>
      <c r="D107" s="1385" t="n">
        <v>5802192</v>
      </c>
      <c r="E107" s="353" t="inlineStr">
        <is>
          <t>RELENT PRO</t>
        </is>
      </c>
      <c r="F107" s="353" t="inlineStr">
        <is>
          <t>B5361RP</t>
        </is>
      </c>
      <c r="G107" s="368" t="n"/>
      <c r="H107" s="975" t="inlineStr">
        <is>
          <t>《RELENT PRO》La cerarl Doreor Fresh 250ml (Остаток 73)</t>
        </is>
      </c>
      <c r="I107" s="322" t="inlineStr">
        <is>
          <t>La Cerarl Doreor Freshner</t>
        </is>
      </c>
      <c r="J107" s="595" t="inlineStr">
        <is>
          <t>Освежающий лосьон «Ла Серарл»</t>
        </is>
      </c>
      <c r="K107" s="358" t="inlineStr">
        <is>
          <t>face lotion</t>
        </is>
      </c>
      <c r="L107" s="358" t="n"/>
      <c r="M107" s="368" t="n"/>
      <c r="N107" s="368" t="n"/>
      <c r="O107" s="455" t="n"/>
      <c r="P107" s="1386" t="n">
        <v>2597</v>
      </c>
      <c r="Q107" s="1382">
        <f>O107*P107</f>
        <v/>
      </c>
      <c r="R107" s="456" t="n">
        <v>2000</v>
      </c>
      <c r="S107" s="1394">
        <f>O107*R107</f>
        <v/>
      </c>
      <c r="T107" s="1394">
        <f>Q107-S107</f>
        <v/>
      </c>
      <c r="U107" s="458">
        <f>T107/Q107</f>
        <v/>
      </c>
      <c r="V107" s="362" t="n"/>
      <c r="W107" s="362" t="n"/>
      <c r="X107" s="362" t="n"/>
      <c r="Y107" s="362" t="n"/>
      <c r="Z107" s="362" t="n"/>
      <c r="AA107" s="362" t="n"/>
      <c r="AB107" s="1424" t="n">
        <v>0.296</v>
      </c>
      <c r="AC107" s="1384">
        <f>ROUND(O107*AB107,3)</f>
        <v/>
      </c>
      <c r="AD107" s="57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066" t="inlineStr">
        <is>
          <t>ЕАЭС N RU Д-JP.РА12.В.00320/24 от 28.12.2024 действует до 27.12.2029</t>
        </is>
      </c>
      <c r="AF107" s="565" t="inlineStr">
        <is>
          <t>RELENT</t>
        </is>
      </c>
      <c r="AG107" s="565" t="inlineStr">
        <is>
          <t>IDEA INTERNATIONAL CO., LTD</t>
        </is>
      </c>
    </row>
    <row r="108" hidden="1" ht="38.25" customFormat="1" customHeight="1" s="355" thickBot="1">
      <c r="A108" s="353" t="n"/>
      <c r="B108" s="721" t="n"/>
      <c r="C108" s="1385" t="inlineStr">
        <is>
          <t>2100058021939</t>
        </is>
      </c>
      <c r="D108" s="1385" t="n">
        <v>5802193</v>
      </c>
      <c r="E108" s="353" t="inlineStr">
        <is>
          <t>RELENT PRO</t>
        </is>
      </c>
      <c r="F108" s="353" t="inlineStr">
        <is>
          <t>B5351RP</t>
        </is>
      </c>
      <c r="G108" s="368" t="n"/>
      <c r="H108" s="975" t="inlineStr">
        <is>
          <t>《RELENT PRO》La Cerarl VC Runny 250ml (Остаток 85)</t>
        </is>
      </c>
      <c r="I108" s="322" t="inlineStr">
        <is>
          <t>La Cerarl Doreor VC Runny</t>
        </is>
      </c>
      <c r="J108" s="595" t="inlineStr">
        <is>
          <t>Лосьон с витамином С «Ла Серарл»</t>
        </is>
      </c>
      <c r="K108" s="358" t="inlineStr">
        <is>
          <t>face serum</t>
        </is>
      </c>
      <c r="L108" s="358" t="n"/>
      <c r="M108" s="368" t="n"/>
      <c r="N108" s="368" t="n"/>
      <c r="O108" s="455" t="n"/>
      <c r="P108" s="1386" t="n">
        <v>2597</v>
      </c>
      <c r="Q108" s="1382">
        <f>O108*P108</f>
        <v/>
      </c>
      <c r="R108" s="456" t="n">
        <v>2000</v>
      </c>
      <c r="S108" s="1394">
        <f>O108*R108</f>
        <v/>
      </c>
      <c r="T108" s="1394">
        <f>Q108-S108</f>
        <v/>
      </c>
      <c r="U108" s="458">
        <f>T108/Q108</f>
        <v/>
      </c>
      <c r="V108" s="362" t="n"/>
      <c r="W108" s="362" t="n"/>
      <c r="X108" s="362" t="n"/>
      <c r="Y108" s="362" t="n"/>
      <c r="Z108" s="362" t="n"/>
      <c r="AA108" s="362" t="n"/>
      <c r="AB108" s="1410" t="n">
        <v>0.289</v>
      </c>
      <c r="AC108" s="1384">
        <f>ROUND(O108*AB108,3)</f>
        <v/>
      </c>
      <c r="AD108" s="57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066" t="inlineStr">
        <is>
          <t>ЕАЭС N RU Д-JP.РА12.В.00320/24 от 28.12.2024 действует до 27.12.2029</t>
        </is>
      </c>
      <c r="AF108" s="565" t="inlineStr">
        <is>
          <t>RELENT</t>
        </is>
      </c>
      <c r="AG108" s="565" t="inlineStr">
        <is>
          <t>IDEA INTERNATIONAL CO., LTD</t>
        </is>
      </c>
    </row>
    <row r="109" hidden="1" ht="30" customFormat="1" customHeight="1" s="355" thickBot="1">
      <c r="A109" s="1203" t="n"/>
      <c r="B109" s="714" t="n"/>
      <c r="C109" s="1385" t="n">
        <v>2100058021946</v>
      </c>
      <c r="D109" s="1385" t="n">
        <v>5802194</v>
      </c>
      <c r="E109" s="353" t="inlineStr">
        <is>
          <t>RELENT PRO</t>
        </is>
      </c>
      <c r="F109" s="353" t="inlineStr">
        <is>
          <t>B5452RP</t>
        </is>
      </c>
      <c r="G109" s="368" t="n"/>
      <c r="H109" s="459" t="inlineStr">
        <is>
          <t>《RELENT PRO》La cerarl Doreor Doll 250ml (Остаток 98)</t>
        </is>
      </c>
      <c r="I109" s="322" t="inlineStr">
        <is>
          <t>La Cerarl Doreor Doll</t>
        </is>
      </c>
      <c r="J109" s="595" t="inlineStr">
        <is>
          <t>Увлажняющий лосьон «Ла Серарл»</t>
        </is>
      </c>
      <c r="K109" s="358" t="inlineStr">
        <is>
          <t>face serum</t>
        </is>
      </c>
      <c r="L109" s="358" t="n"/>
      <c r="M109" s="368" t="n"/>
      <c r="N109" s="368" t="n"/>
      <c r="O109" s="455" t="n"/>
      <c r="P109" s="1386" t="n">
        <v>3896</v>
      </c>
      <c r="Q109" s="1382">
        <f>O109*P109</f>
        <v/>
      </c>
      <c r="R109" s="456" t="n">
        <v>3000</v>
      </c>
      <c r="S109" s="1394">
        <f>O109*R109</f>
        <v/>
      </c>
      <c r="T109" s="1394">
        <f>Q109-S109</f>
        <v/>
      </c>
      <c r="U109" s="458">
        <f>T109/Q109</f>
        <v/>
      </c>
      <c r="V109" s="362" t="n"/>
      <c r="W109" s="362" t="n"/>
      <c r="X109" s="362" t="n"/>
      <c r="Y109" s="362" t="n"/>
      <c r="Z109" s="362" t="n"/>
      <c r="AA109" s="362" t="n"/>
      <c r="AB109" s="1410" t="n">
        <v>0.294</v>
      </c>
      <c r="AC109" s="1384">
        <f>ROUND(O109*AB109,3)</f>
        <v/>
      </c>
      <c r="AD109" s="57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066" t="inlineStr">
        <is>
          <t>ЕАЭС N RU Д-JP.РА12.В.00320/24 от 28.12.2024 действует до 27.12.2029</t>
        </is>
      </c>
      <c r="AF109" s="565" t="inlineStr">
        <is>
          <t>RELENT</t>
        </is>
      </c>
      <c r="AG109" s="565" t="inlineStr">
        <is>
          <t>IDEA INTERNATIONAL CO., LTD</t>
        </is>
      </c>
    </row>
    <row r="110" hidden="1" ht="30" customFormat="1" customHeight="1" s="355" thickBot="1">
      <c r="A110" s="353" t="n"/>
      <c r="B110" s="721" t="n"/>
      <c r="C110" s="1385" t="n">
        <v>2100058021953</v>
      </c>
      <c r="D110" s="1385" t="n">
        <v>5802195</v>
      </c>
      <c r="E110" s="353" t="inlineStr">
        <is>
          <t>RELENT PRO</t>
        </is>
      </c>
      <c r="F110" s="365" t="inlineStr">
        <is>
          <t>B5453RP</t>
        </is>
      </c>
      <c r="G110" s="368" t="n"/>
      <c r="H110" s="975" t="inlineStr">
        <is>
          <t>《RELENT PRO》La cerarl Doreor Runny 100ml (Остаток 122)</t>
        </is>
      </c>
      <c r="I110" s="322" t="inlineStr">
        <is>
          <t>La Cerarl Doreor Runny</t>
        </is>
      </c>
      <c r="J110" s="595" t="inlineStr">
        <is>
          <t>Эссенция «Ла Серарл Дореор Ранни»</t>
        </is>
      </c>
      <c r="K110" s="601" t="inlineStr">
        <is>
          <t>face serum</t>
        </is>
      </c>
      <c r="L110" s="601" t="n"/>
      <c r="M110" s="368" t="n"/>
      <c r="N110" s="368" t="n"/>
      <c r="O110" s="455" t="n"/>
      <c r="P110" s="1386" t="n">
        <v>3117</v>
      </c>
      <c r="Q110" s="1382">
        <f>O110*P110</f>
        <v/>
      </c>
      <c r="R110" s="456" t="n">
        <v>2400</v>
      </c>
      <c r="S110" s="1394">
        <f>O110*R110</f>
        <v/>
      </c>
      <c r="T110" s="1394">
        <f>Q110-S110</f>
        <v/>
      </c>
      <c r="U110" s="458">
        <f>T110/Q110</f>
        <v/>
      </c>
      <c r="V110" s="362" t="n"/>
      <c r="W110" s="362" t="n"/>
      <c r="X110" s="362" t="n"/>
      <c r="Y110" s="362" t="n"/>
      <c r="Z110" s="362" t="n"/>
      <c r="AA110" s="362" t="n"/>
      <c r="AB110" s="1424" t="n">
        <v>0.135</v>
      </c>
      <c r="AC110" s="1384">
        <f>ROUND(O110*AB110,3)</f>
        <v/>
      </c>
      <c r="AD110" s="57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565" t="inlineStr">
        <is>
          <t>ЕАЭС N RU Д-JP.РА12.В.00430/24 от 28.12.2024 действует до 27.12.2029</t>
        </is>
      </c>
      <c r="AF110" s="565" t="inlineStr">
        <is>
          <t>RELENT</t>
        </is>
      </c>
      <c r="AG110" s="565" t="inlineStr">
        <is>
          <t>IDEA INTERNATIONAL CO., LTD</t>
        </is>
      </c>
    </row>
    <row r="111" hidden="1" ht="23.25" customFormat="1" customHeight="1" s="355" thickBot="1">
      <c r="A111" s="353" t="n"/>
      <c r="B111" s="721" t="n"/>
      <c r="C111" s="1385" t="inlineStr">
        <is>
          <t>2100058021960</t>
        </is>
      </c>
      <c r="D111" s="1385" t="n">
        <v>5802196</v>
      </c>
      <c r="E111" s="353" t="inlineStr">
        <is>
          <t>RELENT PRO</t>
        </is>
      </c>
      <c r="F111" s="353" t="inlineStr">
        <is>
          <t>B5359RP</t>
        </is>
      </c>
      <c r="G111" s="368" t="n"/>
      <c r="H111" s="975" t="inlineStr">
        <is>
          <t>《RELENT PRO》La Cerarl Doreor Serum 100ml (Остаток 55)</t>
        </is>
      </c>
      <c r="I111" s="322" t="inlineStr">
        <is>
          <t>La Cerarl Doreor Serum</t>
        </is>
      </c>
      <c r="J111" s="595" t="inlineStr">
        <is>
          <t>Эссенция «Ла Серарл Дореор»</t>
        </is>
      </c>
      <c r="K111" s="358" t="inlineStr">
        <is>
          <t>face serum</t>
        </is>
      </c>
      <c r="L111" s="358" t="n"/>
      <c r="M111" s="368" t="n"/>
      <c r="N111" s="368" t="n"/>
      <c r="O111" s="455" t="n"/>
      <c r="P111" s="1386" t="n">
        <v>6494</v>
      </c>
      <c r="Q111" s="1382">
        <f>O111*P111</f>
        <v/>
      </c>
      <c r="R111" s="456" t="n">
        <v>5000</v>
      </c>
      <c r="S111" s="1394">
        <f>O111*R111</f>
        <v/>
      </c>
      <c r="T111" s="1394">
        <f>Q111-S111</f>
        <v/>
      </c>
      <c r="U111" s="458">
        <f>T111/Q111</f>
        <v/>
      </c>
      <c r="V111" s="362" t="n"/>
      <c r="W111" s="362" t="n"/>
      <c r="X111" s="362" t="n"/>
      <c r="Y111" s="362" t="n"/>
      <c r="Z111" s="362" t="n"/>
      <c r="AA111" s="362" t="n"/>
      <c r="AB111" s="1410" t="n">
        <v>0.131</v>
      </c>
      <c r="AC111" s="1384">
        <f>ROUND(O111*AB111,3)</f>
        <v/>
      </c>
      <c r="AD111" s="57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565" t="inlineStr">
        <is>
          <t>ДЕЛАЕМ ЕАЭС N RU Д-JP.РА01.В.71997/21 от 11.08.2021 действует до 10.08.2026</t>
        </is>
      </c>
      <c r="AF111" s="565" t="inlineStr">
        <is>
          <t>RELENT</t>
        </is>
      </c>
      <c r="AG111" s="565" t="inlineStr">
        <is>
          <t>IDEA INTERNATIONAL CO., LTD</t>
        </is>
      </c>
    </row>
    <row r="112" hidden="1" ht="33.75" customFormat="1" customHeight="1" s="355" thickBot="1">
      <c r="A112" s="1203" t="n"/>
      <c r="B112" s="714" t="n"/>
      <c r="C112" s="1385" t="n">
        <v>2100058025562</v>
      </c>
      <c r="D112" s="1385" t="n">
        <v>5802556</v>
      </c>
      <c r="E112" s="353" t="inlineStr">
        <is>
          <t>RELENT PRO</t>
        </is>
      </c>
      <c r="F112" s="353" t="inlineStr">
        <is>
          <t>B5354RP270</t>
        </is>
      </c>
      <c r="G112" s="368" t="n"/>
      <c r="H112" s="975" t="inlineStr">
        <is>
          <t>《RELENT PRO》La Cerarl Doreor Pack 270g (Остаток 101)</t>
        </is>
      </c>
      <c r="I112" s="322" t="inlineStr">
        <is>
          <t>La Cerarl Doreor Pack</t>
        </is>
      </c>
      <c r="J112" s="595" t="inlineStr">
        <is>
          <t>Маска для лица Ла Серарл Дореор</t>
        </is>
      </c>
      <c r="K112" s="358" t="inlineStr">
        <is>
          <t>face pack</t>
        </is>
      </c>
      <c r="L112" s="358" t="n"/>
      <c r="M112" s="368" t="n"/>
      <c r="N112" s="368" t="n"/>
      <c r="O112" s="455" t="n"/>
      <c r="P112" s="1386" t="n">
        <v>9756</v>
      </c>
      <c r="Q112" s="1382">
        <f>O112*P112</f>
        <v/>
      </c>
      <c r="R112" s="456" t="n">
        <v>8000</v>
      </c>
      <c r="S112" s="1394">
        <f>O112*R112</f>
        <v/>
      </c>
      <c r="T112" s="1394">
        <f>Q112-S112</f>
        <v/>
      </c>
      <c r="U112" s="458">
        <f>T112/Q112</f>
        <v/>
      </c>
      <c r="V112" s="362">
        <f>R112/0.8</f>
        <v/>
      </c>
      <c r="W112" s="362" t="n"/>
      <c r="X112" s="362" t="n"/>
      <c r="Y112" s="362" t="n"/>
      <c r="Z112" s="362" t="n"/>
      <c r="AA112" s="362" t="n"/>
      <c r="AB112" s="1410" t="n">
        <v>0.244</v>
      </c>
      <c r="AC112" s="1387">
        <f>ROUND(O112*AB112,3)</f>
        <v/>
      </c>
      <c r="AD112" s="57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565" t="inlineStr">
        <is>
          <t>ЕАЭС N RU Д-JP.РА03.В.91575/22 от 31.05.2022 действует до 30.05.2027</t>
        </is>
      </c>
      <c r="AF112" s="565" t="inlineStr">
        <is>
          <t>Relent</t>
        </is>
      </c>
      <c r="AG112" s="565" t="inlineStr">
        <is>
          <t>BRUNO Inc.</t>
        </is>
      </c>
    </row>
    <row r="113" hidden="1" ht="30" customFormat="1" customHeight="1" s="355" thickBot="1">
      <c r="A113" s="1203" t="n"/>
      <c r="B113" s="714" t="n"/>
      <c r="C113" s="1385" t="n">
        <v>2100058021984</v>
      </c>
      <c r="D113" s="1385" t="n">
        <v>5802198</v>
      </c>
      <c r="E113" s="353" t="inlineStr">
        <is>
          <t>RELENT PRO</t>
        </is>
      </c>
      <c r="F113" s="353" t="inlineStr">
        <is>
          <t>B5460RP</t>
        </is>
      </c>
      <c r="G113" s="368" t="n"/>
      <c r="H113" s="975" t="inlineStr">
        <is>
          <t>《RELENT PRO》La Cerarl Doreor Milk 200ml (Остаток: 127)</t>
        </is>
      </c>
      <c r="I113" s="322" t="inlineStr">
        <is>
          <t>La Cerarl Doreor Milk</t>
        </is>
      </c>
      <c r="J113" s="595" t="inlineStr">
        <is>
          <t>Молочко «Ла Серарл»</t>
        </is>
      </c>
      <c r="K113" s="601" t="inlineStr">
        <is>
          <t>face milk</t>
        </is>
      </c>
      <c r="L113" s="601" t="n"/>
      <c r="M113" s="368" t="n"/>
      <c r="N113" s="368" t="n"/>
      <c r="O113" s="455" t="n"/>
      <c r="P113" s="1386" t="n">
        <v>3896</v>
      </c>
      <c r="Q113" s="1382">
        <f>O113*P113</f>
        <v/>
      </c>
      <c r="R113" s="456" t="n">
        <v>3000</v>
      </c>
      <c r="S113" s="1394">
        <f>O113*R113</f>
        <v/>
      </c>
      <c r="T113" s="1394">
        <f>Q113-S113</f>
        <v/>
      </c>
      <c r="U113" s="458">
        <f>T113/Q113</f>
        <v/>
      </c>
      <c r="V113" s="362" t="n"/>
      <c r="W113" s="362" t="n"/>
      <c r="X113" s="362" t="n"/>
      <c r="Y113" s="362" t="n"/>
      <c r="Z113" s="362" t="n"/>
      <c r="AA113" s="362" t="n"/>
      <c r="AB113" s="1410" t="n">
        <v>0.232</v>
      </c>
      <c r="AC113" s="1387">
        <f>ROUND(O113*AB113,3)</f>
        <v/>
      </c>
      <c r="AD113" s="57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712" t="inlineStr">
        <is>
          <t>ЕАЭС N RU Д-JP.РА12.В.00545/24 от 28.12.2024 действует до 27.12.2029</t>
        </is>
      </c>
      <c r="AF113" s="565" t="inlineStr">
        <is>
          <t>RELENT</t>
        </is>
      </c>
      <c r="AG113" s="565" t="inlineStr">
        <is>
          <t>IDEA INTERNATIONAL CO., LTD</t>
        </is>
      </c>
    </row>
    <row r="114" hidden="1" ht="30" customFormat="1" customHeight="1" s="355" thickBot="1">
      <c r="A114" s="1203" t="n"/>
      <c r="B114" s="714" t="n"/>
      <c r="C114" s="1385" t="n">
        <v>2100058021991</v>
      </c>
      <c r="D114" s="1385" t="n">
        <v>5802199</v>
      </c>
      <c r="E114" s="353" t="inlineStr">
        <is>
          <t>RELENT PRO</t>
        </is>
      </c>
      <c r="F114" s="353" t="inlineStr">
        <is>
          <t>B5356RP</t>
        </is>
      </c>
      <c r="G114" s="368" t="n"/>
      <c r="H114" s="1014" t="inlineStr">
        <is>
          <t>《RELENT PRO》La Cerarl Doreor Cream 100g (Остаток: 70)</t>
        </is>
      </c>
      <c r="I114" s="322" t="inlineStr">
        <is>
          <t>La Cerarl Doreor Cream</t>
        </is>
      </c>
      <c r="J114" s="595" t="inlineStr">
        <is>
          <t>Питательный крем «Ла Серарл Дореор»</t>
        </is>
      </c>
      <c r="K114" s="358" t="inlineStr">
        <is>
          <t>face cream</t>
        </is>
      </c>
      <c r="L114" s="358" t="n"/>
      <c r="M114" s="368" t="n"/>
      <c r="N114" s="368" t="n"/>
      <c r="O114" s="455" t="n"/>
      <c r="P114" s="1386" t="n">
        <v>9091</v>
      </c>
      <c r="Q114" s="1382">
        <f>O114*P114</f>
        <v/>
      </c>
      <c r="R114" s="456" t="n">
        <v>7000</v>
      </c>
      <c r="S114" s="1394">
        <f>O114*R114</f>
        <v/>
      </c>
      <c r="T114" s="1394">
        <f>Q114-S114</f>
        <v/>
      </c>
      <c r="U114" s="458">
        <f>T114/Q114</f>
        <v/>
      </c>
      <c r="V114" s="362" t="n"/>
      <c r="W114" s="362" t="n"/>
      <c r="X114" s="362" t="n"/>
      <c r="Y114" s="362" t="n"/>
      <c r="Z114" s="362" t="n"/>
      <c r="AA114" s="362" t="n"/>
      <c r="AB114" s="1410" t="n">
        <v>0.157</v>
      </c>
      <c r="AC114" s="1384">
        <f>ROUND(O114*AB114,3)</f>
        <v/>
      </c>
      <c r="AD114" s="575"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565" t="inlineStr">
        <is>
          <t>ЕАЭС N RU Д-JP.РА03.В.90112/22 от 31.05.2022 действует до 29.05.2027</t>
        </is>
      </c>
      <c r="AF114" s="565" t="inlineStr">
        <is>
          <t>La Cerarl</t>
        </is>
      </c>
      <c r="AG114" s="565" t="inlineStr">
        <is>
          <t>IDEA INTERNATIONAL CO., LTD</t>
        </is>
      </c>
    </row>
    <row r="115" hidden="1" ht="30" customFormat="1" customHeight="1" s="355" thickBot="1">
      <c r="A115" s="1203" t="n"/>
      <c r="B115" s="714" t="n"/>
      <c r="C115" s="1385" t="n">
        <v>2100058025401</v>
      </c>
      <c r="D115" s="1385" t="n">
        <v>5802540</v>
      </c>
      <c r="E115" s="353" t="inlineStr">
        <is>
          <t>RELENT PRO</t>
        </is>
      </c>
      <c r="F115" s="353" t="inlineStr">
        <is>
          <t>B5374RP</t>
        </is>
      </c>
      <c r="G115" s="368" t="n"/>
      <c r="H115" s="975" t="inlineStr">
        <is>
          <t>《RELENT PRO》La Cerarl Doreor Gelee SP 100ml (Остаток: 143)</t>
        </is>
      </c>
      <c r="I115" s="322" t="inlineStr">
        <is>
          <t>La Cerarl DOREOR GELEE SP</t>
        </is>
      </c>
      <c r="J115" s="595" t="inlineStr">
        <is>
          <t>Гель для лица Ла Сераль</t>
        </is>
      </c>
      <c r="K115" s="696" t="inlineStr">
        <is>
          <t>face serum</t>
        </is>
      </c>
      <c r="L115" s="358" t="n"/>
      <c r="M115" s="368" t="n"/>
      <c r="N115" s="368" t="n"/>
      <c r="O115" s="455" t="n"/>
      <c r="P115" s="1386" t="n">
        <v>4156</v>
      </c>
      <c r="Q115" s="1382">
        <f>O115*P115</f>
        <v/>
      </c>
      <c r="R115" s="456" t="n">
        <v>3200</v>
      </c>
      <c r="S115" s="1394">
        <f>O115*R115</f>
        <v/>
      </c>
      <c r="T115" s="1394">
        <f>Q115-S115</f>
        <v/>
      </c>
      <c r="U115" s="458">
        <f>T115/Q115</f>
        <v/>
      </c>
      <c r="V115" s="362" t="n"/>
      <c r="W115" s="362" t="n"/>
      <c r="X115" s="362" t="n"/>
      <c r="Y115" s="362" t="n"/>
      <c r="Z115" s="362" t="n"/>
      <c r="AA115" s="362" t="n"/>
      <c r="AB115" s="1410" t="n">
        <v>0.115</v>
      </c>
      <c r="AC115" s="1387">
        <f>ROUND(O115*AB115,3)</f>
        <v/>
      </c>
      <c r="AD115" s="57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565" t="inlineStr">
        <is>
          <t>ЕАЭС N RU Д-JP.РА04.В.91017/22 от 14.12.2022 действует до 14.07.2027</t>
        </is>
      </c>
      <c r="AF115" s="565" t="inlineStr">
        <is>
          <t>RELENT</t>
        </is>
      </c>
      <c r="AG115" s="565" t="inlineStr">
        <is>
          <t>IDEA INTERNATIONAL CO., LTD</t>
        </is>
      </c>
    </row>
    <row r="116" ht="30" customFormat="1" customHeight="1" s="355" thickBot="1">
      <c r="A116" s="1203" t="n"/>
      <c r="B116" s="714" t="n"/>
      <c r="C116" s="1385" t="n"/>
      <c r="D116" s="1385" t="n">
        <v>5802539</v>
      </c>
      <c r="E116" s="353" t="inlineStr">
        <is>
          <t>RELENT PRO</t>
        </is>
      </c>
      <c r="F116" s="572" t="inlineStr">
        <is>
          <t>B2803R</t>
        </is>
      </c>
      <c r="G116" s="573" t="n"/>
      <c r="H116" s="322" t="inlineStr">
        <is>
          <t>《RELENT PRO》 ASTEROPE cold cream 200g (Остаток: 36)</t>
        </is>
      </c>
      <c r="I116" s="490" t="inlineStr">
        <is>
          <t>Asterope Cold Cream</t>
        </is>
      </c>
      <c r="J116" s="490" t="inlineStr">
        <is>
          <t>Массажный крем для лица Астеропа</t>
        </is>
      </c>
      <c r="K116" s="358" t="inlineStr">
        <is>
          <t>massage cream</t>
        </is>
      </c>
      <c r="L116" s="358" t="n"/>
      <c r="M116" s="368" t="n"/>
      <c r="N116" s="368" t="n"/>
      <c r="O116" s="455" t="n"/>
      <c r="P116" s="1386" t="n">
        <v>4026</v>
      </c>
      <c r="Q116" s="1382">
        <f>O116*P116</f>
        <v/>
      </c>
      <c r="R116" s="456" t="n">
        <v>3100</v>
      </c>
      <c r="S116" s="1394">
        <f>O116*R116</f>
        <v/>
      </c>
      <c r="T116" s="1394">
        <f>Q116-S116</f>
        <v/>
      </c>
      <c r="U116" s="458">
        <f>T116/Q116</f>
        <v/>
      </c>
      <c r="V116" s="362" t="n"/>
      <c r="W116" s="362" t="n"/>
      <c r="X116" s="362" t="n"/>
      <c r="Y116" s="362" t="n"/>
      <c r="Z116" s="362" t="n"/>
      <c r="AA116" s="362" t="n"/>
      <c r="AB116" s="1410" t="n">
        <v>0.24</v>
      </c>
      <c r="AC116" s="1384">
        <f>ROUND(O116*AB116,3)</f>
        <v/>
      </c>
      <c r="AD116" s="575"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565" t="inlineStr">
        <is>
          <t>ЕАЭС N RU Д-JP.РА03.В.90112/22 от 31.05.2022 действует до 29.05.2027</t>
        </is>
      </c>
      <c r="AF116" s="565" t="inlineStr">
        <is>
          <t>Relent</t>
        </is>
      </c>
      <c r="AG116" s="565" t="inlineStr">
        <is>
          <t>BRUNO Inc.</t>
        </is>
      </c>
    </row>
    <row r="117" hidden="1" ht="30" customFormat="1" customHeight="1" s="355" thickBot="1">
      <c r="A117" s="1203" t="n"/>
      <c r="B117" s="714" t="inlineStr">
        <is>
          <t>3401.30-0000</t>
        </is>
      </c>
      <c r="C117" s="1427" t="n">
        <v>2100058022998</v>
      </c>
      <c r="D117" s="1427" t="n">
        <v>5802299</v>
      </c>
      <c r="E117" s="353" t="inlineStr">
        <is>
          <t>Relent Sample</t>
        </is>
      </c>
      <c r="F117" s="365" t="inlineStr">
        <is>
          <t>A2800RS48</t>
        </is>
      </c>
      <c r="G117" s="573" t="n"/>
      <c r="H117" s="322" t="inlineStr">
        <is>
          <t xml:space="preserve">《Relent》YOKIBI Essence Cleansing mini sample(48 pieces in box) </t>
        </is>
      </c>
      <c r="I117" s="322" t="inlineStr">
        <is>
          <t>Yokibi Essence Cleansing</t>
        </is>
      </c>
      <c r="J117" s="406" t="inlineStr">
        <is>
          <t>Демакияжный крем для лица Ёкиби</t>
        </is>
      </c>
      <c r="K117" s="358" t="inlineStr">
        <is>
          <t>face cleansing</t>
        </is>
      </c>
      <c r="L117" s="358" t="n"/>
      <c r="M117" s="368" t="n"/>
      <c r="N117" s="368" t="n"/>
      <c r="O117" s="455" t="n"/>
      <c r="P117" s="1386" t="n">
        <v>1920</v>
      </c>
      <c r="Q117" s="1382">
        <f>O117*P117</f>
        <v/>
      </c>
      <c r="R117" s="456" t="n">
        <v>1920</v>
      </c>
      <c r="S117" s="1394">
        <f>O117*R117</f>
        <v/>
      </c>
      <c r="T117" s="1394">
        <f>Q117-S117</f>
        <v/>
      </c>
      <c r="U117" s="458">
        <f>T117/Q117</f>
        <v/>
      </c>
      <c r="V117" s="362" t="n"/>
      <c r="W117" s="362" t="n"/>
      <c r="X117" s="362" t="n"/>
      <c r="Y117" s="362" t="n"/>
      <c r="Z117" s="362" t="n"/>
      <c r="AA117" s="362" t="n"/>
      <c r="AB117" s="1410" t="n">
        <v>0.096</v>
      </c>
      <c r="AC117" s="1384">
        <f>ROUND(O117*AB117,3)</f>
        <v/>
      </c>
      <c r="AD117" s="57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565" t="inlineStr">
        <is>
          <t>ЕАЭС N RU Д-JP.РА03.В.90112/22 от 31.05.2022 действует до 29.05.2027</t>
        </is>
      </c>
      <c r="AF117" s="565" t="inlineStr">
        <is>
          <t>Relent</t>
        </is>
      </c>
      <c r="AG117" s="565" t="inlineStr">
        <is>
          <t>BRUNO Inc.</t>
        </is>
      </c>
    </row>
    <row r="118" hidden="1" ht="30" customFormat="1" customHeight="1" s="355" thickBot="1">
      <c r="A118" s="1203" t="n"/>
      <c r="B118" s="714" t="inlineStr">
        <is>
          <t>3304.99-9003</t>
        </is>
      </c>
      <c r="C118" s="1427" t="n">
        <v>2100058023001</v>
      </c>
      <c r="D118" s="1427" t="n">
        <v>5802300</v>
      </c>
      <c r="E118" s="353" t="inlineStr">
        <is>
          <t>Relent Sample</t>
        </is>
      </c>
      <c r="F118" s="1428" t="inlineStr">
        <is>
          <t>A2810RS</t>
        </is>
      </c>
      <c r="G118" s="573" t="n"/>
      <c r="H118" s="322" t="inlineStr">
        <is>
          <t xml:space="preserve">《Relent》YOKIBI Essence Cold mini sample(48 pieces in box) </t>
        </is>
      </c>
      <c r="I118" s="322" t="inlineStr">
        <is>
          <t>Yokibi Essence Cold</t>
        </is>
      </c>
      <c r="J118" s="406" t="inlineStr">
        <is>
          <t>Массажный крем-эссенция для лица Ёкиби</t>
        </is>
      </c>
      <c r="K118" s="358" t="inlineStr">
        <is>
          <t>massage cream</t>
        </is>
      </c>
      <c r="L118" s="358" t="n"/>
      <c r="M118" s="368" t="n"/>
      <c r="N118" s="368" t="n"/>
      <c r="O118" s="455" t="n"/>
      <c r="P118" s="1386" t="n">
        <v>1920</v>
      </c>
      <c r="Q118" s="1382">
        <f>O118*P118</f>
        <v/>
      </c>
      <c r="R118" s="456" t="n">
        <v>1920</v>
      </c>
      <c r="S118" s="1394">
        <f>O118*R118</f>
        <v/>
      </c>
      <c r="T118" s="1394">
        <f>Q118-S118</f>
        <v/>
      </c>
      <c r="U118" s="458">
        <f>T118/Q118</f>
        <v/>
      </c>
      <c r="V118" s="362" t="n"/>
      <c r="W118" s="362" t="n"/>
      <c r="X118" s="362" t="n"/>
      <c r="Y118" s="362" t="n"/>
      <c r="Z118" s="362" t="n"/>
      <c r="AA118" s="362" t="n"/>
      <c r="AB118" s="1410" t="n">
        <v>0.067</v>
      </c>
      <c r="AC118" s="1384">
        <f>ROUND(O118*AB118,3)</f>
        <v/>
      </c>
      <c r="AD118" s="57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565" t="inlineStr">
        <is>
          <t>ЕАЭС N RU Д-JP.РА03.В.90112/22 от 31.05.2022 действует до 29.05.2027</t>
        </is>
      </c>
      <c r="AF118" s="565" t="inlineStr">
        <is>
          <t>Relent</t>
        </is>
      </c>
      <c r="AG118" s="565" t="inlineStr">
        <is>
          <t>BRUNO Inc.</t>
        </is>
      </c>
    </row>
    <row r="119" hidden="1" ht="30" customFormat="1" customHeight="1" s="355" thickBot="1">
      <c r="A119" s="1203" t="n"/>
      <c r="B119" s="714" t="inlineStr">
        <is>
          <t>3304.99-9003</t>
        </is>
      </c>
      <c r="C119" s="1427" t="n">
        <v>2100058023025</v>
      </c>
      <c r="D119" s="1427" t="n">
        <v>5802302</v>
      </c>
      <c r="E119" s="353" t="inlineStr">
        <is>
          <t>Relent Sample</t>
        </is>
      </c>
      <c r="F119" s="1428" t="inlineStr">
        <is>
          <t>A2830RS</t>
        </is>
      </c>
      <c r="G119" s="573" t="n"/>
      <c r="H119" s="322" t="inlineStr">
        <is>
          <t xml:space="preserve">《Relent》YOKIBI Essence Lotion mini sample(48 pieces in box) </t>
        </is>
      </c>
      <c r="I119" s="322" t="inlineStr">
        <is>
          <t>Yokibi Essence Lotion</t>
        </is>
      </c>
      <c r="J119" s="406" t="inlineStr">
        <is>
          <t>Лосьон-эссенция «Ёкиби»</t>
        </is>
      </c>
      <c r="K119" s="358" t="inlineStr">
        <is>
          <t>face lotion</t>
        </is>
      </c>
      <c r="L119" s="358" t="n"/>
      <c r="M119" s="368" t="n"/>
      <c r="N119" s="368" t="n"/>
      <c r="O119" s="455" t="n"/>
      <c r="P119" s="1386" t="n">
        <v>1920</v>
      </c>
      <c r="Q119" s="1382">
        <f>O119*P119</f>
        <v/>
      </c>
      <c r="R119" s="456" t="n">
        <v>1920</v>
      </c>
      <c r="S119" s="1394">
        <f>O119*R119</f>
        <v/>
      </c>
      <c r="T119" s="1394">
        <f>Q119-S119</f>
        <v/>
      </c>
      <c r="U119" s="458">
        <f>T119/Q119</f>
        <v/>
      </c>
      <c r="V119" s="362" t="n"/>
      <c r="W119" s="362" t="n"/>
      <c r="X119" s="362" t="n"/>
      <c r="Y119" s="362" t="n"/>
      <c r="Z119" s="362" t="n"/>
      <c r="AA119" s="362" t="n"/>
      <c r="AB119" s="1410" t="n">
        <v>0.048</v>
      </c>
      <c r="AC119" s="1384">
        <f>ROUND(O119*AB119,3)</f>
        <v/>
      </c>
      <c r="AD119" s="57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565" t="inlineStr">
        <is>
          <t>делаем</t>
        </is>
      </c>
      <c r="AF119" s="565" t="inlineStr">
        <is>
          <t>RELENT</t>
        </is>
      </c>
      <c r="AG119" s="565" t="inlineStr">
        <is>
          <t>IDEA INTERNATIONAL CO., LTD</t>
        </is>
      </c>
    </row>
    <row r="120" hidden="1" ht="30" customFormat="1" customHeight="1" s="355" thickBot="1">
      <c r="A120" s="353" t="n"/>
      <c r="B120" s="714" t="inlineStr">
        <is>
          <t>3304.99-9003</t>
        </is>
      </c>
      <c r="C120" s="1427" t="n">
        <v>2100058023032</v>
      </c>
      <c r="D120" s="1427" t="n">
        <v>5802303</v>
      </c>
      <c r="E120" s="353" t="inlineStr">
        <is>
          <t>Relent Sample</t>
        </is>
      </c>
      <c r="F120" s="1428" t="inlineStr">
        <is>
          <t>A3830RS</t>
        </is>
      </c>
      <c r="G120" s="573" t="n"/>
      <c r="H120" s="322" t="inlineStr">
        <is>
          <t xml:space="preserve">《Relent》YOKIBI Essence Gel mini sample(48 pieces in box) </t>
        </is>
      </c>
      <c r="I120" s="322" t="inlineStr">
        <is>
          <t>Yokibi Essence Gel</t>
        </is>
      </c>
      <c r="J120" s="406" t="inlineStr">
        <is>
          <t>Гель-эссенция «Ёкиби»</t>
        </is>
      </c>
      <c r="K120" s="358" t="inlineStr">
        <is>
          <t>face gel</t>
        </is>
      </c>
      <c r="L120" s="358" t="n"/>
      <c r="M120" s="368" t="n"/>
      <c r="N120" s="368" t="n"/>
      <c r="O120" s="455" t="n"/>
      <c r="P120" s="1386" t="n">
        <v>1920</v>
      </c>
      <c r="Q120" s="1382">
        <f>O120*P120</f>
        <v/>
      </c>
      <c r="R120" s="456" t="n">
        <v>1920</v>
      </c>
      <c r="S120" s="1394">
        <f>O120*R120</f>
        <v/>
      </c>
      <c r="T120" s="1394">
        <f>Q120-S120</f>
        <v/>
      </c>
      <c r="U120" s="458">
        <f>T120/Q120</f>
        <v/>
      </c>
      <c r="V120" s="362" t="n"/>
      <c r="W120" s="362" t="n"/>
      <c r="X120" s="362" t="n"/>
      <c r="Y120" s="362" t="n"/>
      <c r="Z120" s="362" t="n"/>
      <c r="AA120" s="362" t="n"/>
      <c r="AB120" s="1410" t="n">
        <v>0.0672</v>
      </c>
      <c r="AC120" s="1384">
        <f>ROUND(O120*AB120,3)</f>
        <v/>
      </c>
      <c r="AD120" s="57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565" t="inlineStr">
        <is>
          <t>делаем</t>
        </is>
      </c>
      <c r="AF120" s="565" t="n"/>
      <c r="AG120" s="565" t="inlineStr">
        <is>
          <t>IDEA INTERNATIONAL CO., LTD</t>
        </is>
      </c>
    </row>
    <row r="121" hidden="1" ht="30" customFormat="1" customHeight="1" s="355" thickBot="1">
      <c r="A121" s="1203" t="n"/>
      <c r="B121" s="714" t="inlineStr">
        <is>
          <t>3304.99-9003</t>
        </is>
      </c>
      <c r="C121" s="1427" t="n">
        <v>2100058023049</v>
      </c>
      <c r="D121" s="1427" t="n">
        <v>5802304</v>
      </c>
      <c r="E121" s="353" t="inlineStr">
        <is>
          <t>Relent Sample</t>
        </is>
      </c>
      <c r="F121" s="365" t="inlineStr">
        <is>
          <t>A6830RS48</t>
        </is>
      </c>
      <c r="G121" s="573" t="n"/>
      <c r="H121" s="322" t="inlineStr">
        <is>
          <t xml:space="preserve">《Relent》YOKIBI Essence Eye Treatment mini sample(48 pieces in box)  </t>
        </is>
      </c>
      <c r="I121" s="322" t="inlineStr">
        <is>
          <t>Yokibi Essence Eye Treatment</t>
        </is>
      </c>
      <c r="J121" s="406" t="inlineStr">
        <is>
          <t>Крем-эссенция по уходу за кожей вокруг глаз «Ёкиби»</t>
        </is>
      </c>
      <c r="K121" s="358" t="inlineStr">
        <is>
          <t>eye treatment</t>
        </is>
      </c>
      <c r="L121" s="358" t="n"/>
      <c r="M121" s="368" t="n"/>
      <c r="N121" s="368" t="n"/>
      <c r="O121" s="455" t="n"/>
      <c r="P121" s="1386" t="n">
        <v>3600</v>
      </c>
      <c r="Q121" s="1382">
        <f>O121*P121</f>
        <v/>
      </c>
      <c r="R121" s="456" t="n">
        <v>3600</v>
      </c>
      <c r="S121" s="1394">
        <f>O121*R121</f>
        <v/>
      </c>
      <c r="T121" s="1394">
        <f>Q121-S121</f>
        <v/>
      </c>
      <c r="U121" s="458">
        <f>T121/Q121</f>
        <v/>
      </c>
      <c r="V121" s="362" t="n"/>
      <c r="W121" s="362" t="n"/>
      <c r="X121" s="362" t="n"/>
      <c r="Y121" s="362" t="n"/>
      <c r="Z121" s="362" t="n"/>
      <c r="AA121" s="362" t="n"/>
      <c r="AB121" s="1410" t="n">
        <v>0.096</v>
      </c>
      <c r="AC121" s="1384">
        <f>ROUND(O121*AB121,3)</f>
        <v/>
      </c>
      <c r="AD121" s="575"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82" t="inlineStr">
        <is>
          <t xml:space="preserve">ЕАЭС N RU Д-JP.РА12.В.00044/24 от 28.12.2024  действует до 27.12.2029  </t>
        </is>
      </c>
      <c r="AF121" s="565" t="inlineStr">
        <is>
          <t>RELENT</t>
        </is>
      </c>
      <c r="AG121" s="565" t="inlineStr">
        <is>
          <t>IDEA INTERNATIONAL CO., LTD</t>
        </is>
      </c>
    </row>
    <row r="122" hidden="1" ht="30" customFormat="1" customHeight="1" s="355" thickBot="1">
      <c r="A122" s="1203" t="n"/>
      <c r="B122" s="714" t="inlineStr">
        <is>
          <t>3304.99-2003</t>
        </is>
      </c>
      <c r="C122" s="1427" t="n">
        <v>2100058023056</v>
      </c>
      <c r="D122" s="1427" t="n">
        <v>5802305</v>
      </c>
      <c r="E122" s="353" t="inlineStr">
        <is>
          <t>Relent Sample</t>
        </is>
      </c>
      <c r="F122" s="1428" t="inlineStr">
        <is>
          <t>A8201RS</t>
        </is>
      </c>
      <c r="G122" s="573" t="n"/>
      <c r="H122" s="322" t="inlineStr">
        <is>
          <t xml:space="preserve">《Relent》YOKIBI Essence Emulsion Rich mini sample(48 pieces in box) </t>
        </is>
      </c>
      <c r="I122" s="322" t="inlineStr">
        <is>
          <t>Yokibi Essence Emulsion Rich</t>
        </is>
      </c>
      <c r="J122" s="406" t="inlineStr">
        <is>
          <t>Ультрапитательная эссенция «Ёкиби»</t>
        </is>
      </c>
      <c r="K122" s="358" t="inlineStr">
        <is>
          <t>face milk</t>
        </is>
      </c>
      <c r="L122" s="358" t="n"/>
      <c r="M122" s="368" t="n"/>
      <c r="N122" s="368" t="n"/>
      <c r="O122" s="455" t="n"/>
      <c r="P122" s="1386" t="n">
        <v>1920</v>
      </c>
      <c r="Q122" s="1382">
        <f>O122*P122</f>
        <v/>
      </c>
      <c r="R122" s="456" t="n">
        <v>1920</v>
      </c>
      <c r="S122" s="1394">
        <f>O122*R122</f>
        <v/>
      </c>
      <c r="T122" s="1394">
        <f>Q122-S122</f>
        <v/>
      </c>
      <c r="U122" s="458">
        <f>T122/Q122</f>
        <v/>
      </c>
      <c r="V122" s="362" t="n"/>
      <c r="W122" s="362" t="n"/>
      <c r="X122" s="362" t="n"/>
      <c r="Y122" s="362" t="n"/>
      <c r="Z122" s="362" t="n"/>
      <c r="AA122" s="362" t="n"/>
      <c r="AB122" s="1410" t="n">
        <v>0.096</v>
      </c>
      <c r="AC122" s="1384">
        <f>ROUND(O122*AB122,3)</f>
        <v/>
      </c>
      <c r="AD122" s="575"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565" t="inlineStr">
        <is>
          <t>делаем ЕАЭС N RU Д-JP.РА01.В.71997/21 от 11.08.2021 действует до 10.08.2026</t>
        </is>
      </c>
      <c r="AF122" s="565" t="inlineStr">
        <is>
          <t>RELENT</t>
        </is>
      </c>
      <c r="AG122" s="565" t="inlineStr">
        <is>
          <t>IDEA INTERNATIONAL CO., LTD</t>
        </is>
      </c>
    </row>
    <row r="123" hidden="1" ht="30" customFormat="1" customHeight="1" s="355" thickBot="1">
      <c r="A123" s="1203" t="n"/>
      <c r="B123" s="714" t="inlineStr">
        <is>
          <t>3304.99-2003</t>
        </is>
      </c>
      <c r="C123" s="1427" t="n">
        <v>2100058023063</v>
      </c>
      <c r="D123" s="1427" t="n">
        <v>5802306</v>
      </c>
      <c r="E123" s="353" t="inlineStr">
        <is>
          <t>Relent Sample</t>
        </is>
      </c>
      <c r="F123" s="1428" t="inlineStr">
        <is>
          <t>A1831RS</t>
        </is>
      </c>
      <c r="G123" s="573" t="n"/>
      <c r="H123" s="322" t="inlineStr">
        <is>
          <t xml:space="preserve">《Relent》YOKIBI Essence Cream mini sample(48 pieces in box) </t>
        </is>
      </c>
      <c r="I123" s="322" t="inlineStr">
        <is>
          <t>Yokibi Essence Cream</t>
        </is>
      </c>
      <c r="J123" s="406" t="inlineStr">
        <is>
          <t>Крем-эссенция для лица Ёкиби</t>
        </is>
      </c>
      <c r="K123" s="358" t="inlineStr">
        <is>
          <t>face cream</t>
        </is>
      </c>
      <c r="L123" s="358" t="n"/>
      <c r="M123" s="368" t="n"/>
      <c r="N123" s="368" t="n"/>
      <c r="O123" s="455" t="n"/>
      <c r="P123" s="1386" t="n">
        <v>5040</v>
      </c>
      <c r="Q123" s="1382">
        <f>O123*P123</f>
        <v/>
      </c>
      <c r="R123" s="456" t="n">
        <v>5040</v>
      </c>
      <c r="S123" s="1394">
        <f>O123*R123</f>
        <v/>
      </c>
      <c r="T123" s="1394">
        <f>Q123-S123</f>
        <v/>
      </c>
      <c r="U123" s="458">
        <f>T123/Q123</f>
        <v/>
      </c>
      <c r="V123" s="362" t="n"/>
      <c r="W123" s="362" t="n"/>
      <c r="X123" s="362" t="n"/>
      <c r="Y123" s="362" t="n"/>
      <c r="Z123" s="362" t="n"/>
      <c r="AA123" s="362" t="n"/>
      <c r="AB123" s="1410" t="n">
        <v>0.048</v>
      </c>
      <c r="AC123" s="1384">
        <f>ROUND(O123*AB123,3)</f>
        <v/>
      </c>
      <c r="AD123" s="57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565" t="inlineStr">
        <is>
          <t>ЕАЭС N RU Д-JP.РА03.В.90112/22 от 31.05.2022 действует до 29.05.2027</t>
        </is>
      </c>
      <c r="AF123" s="565" t="inlineStr">
        <is>
          <t>Relent</t>
        </is>
      </c>
      <c r="AG123" s="565" t="inlineStr">
        <is>
          <t>BRUNO Inc.</t>
        </is>
      </c>
    </row>
    <row r="124" ht="30" customFormat="1" customHeight="1" s="355" thickBot="1">
      <c r="A124" s="1203" t="n"/>
      <c r="B124" s="714" t="n"/>
      <c r="C124" s="1385" t="n"/>
      <c r="D124" s="1385" t="n"/>
      <c r="E124" s="353" t="inlineStr">
        <is>
          <t>Relent Sample</t>
        </is>
      </c>
      <c r="F124" s="1428" t="inlineStr">
        <is>
          <t>5802476S</t>
        </is>
      </c>
      <c r="G124" s="573" t="inlineStr">
        <is>
          <t>リレント YOKIBI　エッセンスパック</t>
        </is>
      </c>
      <c r="H124" s="322" t="inlineStr">
        <is>
          <t xml:space="preserve">《Relent》YOKIBI Essence Pack mini sample(48 pieces in box) </t>
        </is>
      </c>
      <c r="I124" s="322" t="inlineStr">
        <is>
          <t>Yokibi Essence Pack</t>
        </is>
      </c>
      <c r="J124" s="406" t="inlineStr">
        <is>
          <t>Эссенция-маска Екиби</t>
        </is>
      </c>
      <c r="K124" s="358" t="inlineStr">
        <is>
          <t>face essence</t>
        </is>
      </c>
      <c r="L124" s="358" t="n"/>
      <c r="M124" s="368" t="n"/>
      <c r="N124" s="368" t="n"/>
      <c r="O124" s="455" t="n"/>
      <c r="P124" s="1386" t="n">
        <v>2400</v>
      </c>
      <c r="Q124" s="1382">
        <f>O124*P124</f>
        <v/>
      </c>
      <c r="R124" s="456" t="n">
        <v>2400</v>
      </c>
      <c r="S124" s="1394">
        <f>O124*R124</f>
        <v/>
      </c>
      <c r="T124" s="1394">
        <f>Q124-S124</f>
        <v/>
      </c>
      <c r="U124" s="458">
        <f>T124/Q124</f>
        <v/>
      </c>
      <c r="V124" s="362" t="n"/>
      <c r="W124" s="362" t="n"/>
      <c r="X124" s="362" t="n"/>
      <c r="Y124" s="362" t="n"/>
      <c r="Z124" s="362" t="n"/>
      <c r="AA124" s="362" t="n"/>
      <c r="AB124" s="1410" t="n">
        <v>0.096</v>
      </c>
      <c r="AC124" s="1384">
        <f>ROUND(O124*AB124,3)</f>
        <v/>
      </c>
      <c r="AD124" s="57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565" t="inlineStr">
        <is>
          <t>ЕАЭС N RU Д-JP.РА03.В.91575/22 от 31.05.2022 действует до 30.05.2027</t>
        </is>
      </c>
      <c r="AF124" s="565" t="inlineStr">
        <is>
          <t>Relent</t>
        </is>
      </c>
      <c r="AG124" s="565" t="inlineStr">
        <is>
          <t>BRUNO Inc.</t>
        </is>
      </c>
    </row>
    <row r="125" ht="30" customFormat="1" customHeight="1" s="355" thickBot="1">
      <c r="A125" s="1203" t="n"/>
      <c r="B125" s="714" t="n"/>
      <c r="C125" s="1385" t="n"/>
      <c r="D125" s="1385" t="n"/>
      <c r="E125" s="353" t="inlineStr">
        <is>
          <t>Relent Sample</t>
        </is>
      </c>
      <c r="F125" s="1428" t="n"/>
      <c r="G125" s="573" t="n"/>
      <c r="H125" s="322" t="inlineStr">
        <is>
          <t xml:space="preserve">《Relent》YOKIBI Essence Silky Mousse mini sample(48 pieces in box) </t>
        </is>
      </c>
      <c r="I125" s="322" t="inlineStr">
        <is>
          <t>Yokibi Essence Silky Mousse</t>
        </is>
      </c>
      <c r="J125" s="406" t="inlineStr">
        <is>
          <t>Ёкиби эссенция-маска «Шёлковый Мусс»</t>
        </is>
      </c>
      <c r="K125" s="696" t="inlineStr">
        <is>
          <t>face mask</t>
        </is>
      </c>
      <c r="L125" s="358" t="n"/>
      <c r="M125" s="368" t="n"/>
      <c r="N125" s="368" t="n"/>
      <c r="O125" s="455" t="n"/>
      <c r="P125" s="1386" t="n">
        <v>2880</v>
      </c>
      <c r="Q125" s="1382">
        <f>O125*P125</f>
        <v/>
      </c>
      <c r="R125" s="456" t="n">
        <v>2880</v>
      </c>
      <c r="S125" s="1394">
        <f>O125*R125</f>
        <v/>
      </c>
      <c r="T125" s="1394">
        <f>Q125-S125</f>
        <v/>
      </c>
      <c r="U125" s="458">
        <f>T125/Q125</f>
        <v/>
      </c>
      <c r="V125" s="362" t="n"/>
      <c r="W125" s="362" t="n"/>
      <c r="X125" s="362" t="n"/>
      <c r="Y125" s="362" t="n"/>
      <c r="Z125" s="362" t="n"/>
      <c r="AA125" s="362" t="n"/>
      <c r="AB125" s="1410" t="n">
        <v>0.096</v>
      </c>
      <c r="AC125" s="1384">
        <f>ROUND(O125*AB125,3)</f>
        <v/>
      </c>
      <c r="AD125" s="575" t="n"/>
      <c r="AE125" s="565" t="inlineStr">
        <is>
          <t>ЕАЭС N RU Д-JP.РА03.В.91575/22 от 31.05.2022 действует до 30.05.2030</t>
        </is>
      </c>
      <c r="AF125" s="565" t="inlineStr">
        <is>
          <t>Relent</t>
        </is>
      </c>
      <c r="AG125" s="565" t="inlineStr">
        <is>
          <t>BRUNO Inc.</t>
        </is>
      </c>
    </row>
    <row r="126" ht="30" customFormat="1" customHeight="1" s="355" thickBot="1">
      <c r="A126" s="714" t="n"/>
      <c r="B126" s="714" t="n"/>
      <c r="C126" s="1429" t="n"/>
      <c r="D126" s="1429" t="n"/>
      <c r="E126" s="353" t="inlineStr">
        <is>
          <t>Relent Sample</t>
        </is>
      </c>
      <c r="F126" s="1430" t="n"/>
      <c r="G126" s="726" t="n"/>
      <c r="H126" s="322" t="inlineStr">
        <is>
          <t>《Relent》YOKIBI Essence Wash mini sample(49 штук в коробке)</t>
        </is>
      </c>
      <c r="I126" s="724" t="n"/>
      <c r="J126" s="725" t="n"/>
      <c r="K126" s="778" t="n"/>
      <c r="L126" s="779" t="n"/>
      <c r="M126" s="715" t="n"/>
      <c r="N126" s="715" t="n"/>
      <c r="O126" s="722" t="n"/>
      <c r="P126" s="1431" t="n">
        <v>3600</v>
      </c>
      <c r="Q126" s="1432">
        <f>O126*P126</f>
        <v/>
      </c>
      <c r="R126" s="723" t="n">
        <v>3600</v>
      </c>
      <c r="S126" s="1433">
        <f>O126*R126</f>
        <v/>
      </c>
      <c r="T126" s="1433">
        <f>Q126-S126</f>
        <v/>
      </c>
      <c r="U126" s="717">
        <f>T126/Q126</f>
        <v/>
      </c>
      <c r="V126" s="718" t="n"/>
      <c r="W126" s="718" t="n"/>
      <c r="X126" s="718" t="n"/>
      <c r="Y126" s="718" t="n"/>
      <c r="Z126" s="718" t="n"/>
      <c r="AA126" s="718" t="n"/>
      <c r="AB126" s="1434" t="n"/>
      <c r="AC126" s="1435" t="n"/>
      <c r="AD126" s="678" t="n"/>
      <c r="AE126" s="565" t="n"/>
      <c r="AF126" s="565" t="n"/>
      <c r="AG126" s="565" t="n"/>
    </row>
    <row r="127" hidden="1" ht="30" customFormat="1" customHeight="1" s="355" thickBot="1">
      <c r="A127" s="1203" t="n"/>
      <c r="B127" s="714" t="inlineStr">
        <is>
          <t>3401.30-0000</t>
        </is>
      </c>
      <c r="C127" s="1427" t="n">
        <v>2100058023155</v>
      </c>
      <c r="D127" s="1427" t="n">
        <v>5802315</v>
      </c>
      <c r="E127" s="353" t="inlineStr">
        <is>
          <t>Relent Sample</t>
        </is>
      </c>
      <c r="F127" s="1428" t="inlineStr">
        <is>
          <t>B5357RS</t>
        </is>
      </c>
      <c r="G127" s="573" t="n"/>
      <c r="H127" s="322" t="inlineStr">
        <is>
          <t>《Relent》La Cerarl Doreor Cleansing mini sample(48 шт в коробке)</t>
        </is>
      </c>
      <c r="I127" s="322" t="inlineStr">
        <is>
          <t>La Cerarl Doreor Cleansing</t>
        </is>
      </c>
      <c r="J127" s="406" t="inlineStr">
        <is>
          <t>Демакияжный крем для лица Ла Серарл Дореор</t>
        </is>
      </c>
      <c r="K127" s="358" t="inlineStr">
        <is>
          <t>face cleansing</t>
        </is>
      </c>
      <c r="L127" s="358" t="n"/>
      <c r="M127" s="368" t="n"/>
      <c r="N127" s="368" t="n"/>
      <c r="O127" s="455" t="n"/>
      <c r="P127" s="1386" t="n">
        <v>1680</v>
      </c>
      <c r="Q127" s="1382">
        <f>O127*P127</f>
        <v/>
      </c>
      <c r="R127" s="456" t="n">
        <v>1680</v>
      </c>
      <c r="S127" s="1394">
        <f>O127*R127</f>
        <v/>
      </c>
      <c r="T127" s="1394">
        <f>Q127-S127</f>
        <v/>
      </c>
      <c r="U127" s="458">
        <f>T127/Q127</f>
        <v/>
      </c>
      <c r="V127" s="362" t="n"/>
      <c r="W127" s="362" t="n"/>
      <c r="X127" s="362" t="n"/>
      <c r="Y127" s="362" t="n"/>
      <c r="Z127" s="362" t="n"/>
      <c r="AA127" s="362" t="n"/>
      <c r="AB127" s="1410" t="n">
        <v>0.096</v>
      </c>
      <c r="AC127" s="1384">
        <f>ROUND(O127*AB127,3)</f>
        <v/>
      </c>
      <c r="AD127" s="57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565" t="inlineStr">
        <is>
          <t>ЕАЭС N RU Д-JP.РА03.В.90112/22 от 31.05.2022 действует до 29.05.2027</t>
        </is>
      </c>
      <c r="AF127" s="565" t="inlineStr">
        <is>
          <t>Relent</t>
        </is>
      </c>
      <c r="AG127" s="565" t="inlineStr">
        <is>
          <t>BRUNO Inc.</t>
        </is>
      </c>
    </row>
    <row r="128" hidden="1" ht="30" customFormat="1" customHeight="1" s="355" thickBot="1">
      <c r="A128" s="1203" t="n"/>
      <c r="B128" s="714" t="inlineStr">
        <is>
          <t>3401.30-0000</t>
        </is>
      </c>
      <c r="C128" s="1427" t="n">
        <v>2100058023162</v>
      </c>
      <c r="D128" s="1427" t="n">
        <v>5802316</v>
      </c>
      <c r="E128" s="353" t="inlineStr">
        <is>
          <t>Relent Sample</t>
        </is>
      </c>
      <c r="F128" s="365" t="inlineStr">
        <is>
          <t>B5358RS</t>
        </is>
      </c>
      <c r="G128" s="573" t="n"/>
      <c r="H128" s="322" t="inlineStr">
        <is>
          <t xml:space="preserve">《Relent》La Cerarl Doreor Wash mini sample(48 pieces in box) </t>
        </is>
      </c>
      <c r="I128" s="322" t="inlineStr">
        <is>
          <t>La Ceral Doreor Wash</t>
        </is>
      </c>
      <c r="J128" s="406" t="inlineStr">
        <is>
          <t>Пенка для умывания Ла Серарл Дореор</t>
        </is>
      </c>
      <c r="K128" s="358" t="inlineStr">
        <is>
          <t>face wash</t>
        </is>
      </c>
      <c r="L128" s="358" t="n"/>
      <c r="M128" s="368" t="n"/>
      <c r="N128" s="368" t="n"/>
      <c r="O128" s="455" t="n"/>
      <c r="P128" s="1386" t="n">
        <v>1680</v>
      </c>
      <c r="Q128" s="1382">
        <f>O128*P128</f>
        <v/>
      </c>
      <c r="R128" s="456" t="n">
        <v>1680</v>
      </c>
      <c r="S128" s="1394">
        <f>O128*R128</f>
        <v/>
      </c>
      <c r="T128" s="1394">
        <f>Q128-S128</f>
        <v/>
      </c>
      <c r="U128" s="458">
        <f>T128/Q128</f>
        <v/>
      </c>
      <c r="V128" s="362" t="n"/>
      <c r="W128" s="362" t="n"/>
      <c r="X128" s="362" t="n"/>
      <c r="Y128" s="362" t="n"/>
      <c r="Z128" s="362" t="n"/>
      <c r="AA128" s="362" t="n"/>
      <c r="AB128" s="1410" t="n">
        <v>0.096</v>
      </c>
      <c r="AC128" s="1384">
        <f>ROUND(O128*AB128,3)</f>
        <v/>
      </c>
      <c r="AD128" s="57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565" t="inlineStr">
        <is>
          <t>ЕАЭС N RU Д-JP.РА03.В.90110/22 от 31.05.2022 действует до 29.05.2028</t>
        </is>
      </c>
      <c r="AF128" s="565" t="inlineStr">
        <is>
          <t>Relent</t>
        </is>
      </c>
      <c r="AG128" s="565" t="inlineStr">
        <is>
          <t>BRUNO Inc.</t>
        </is>
      </c>
    </row>
    <row r="129" hidden="1" ht="30" customFormat="1" customHeight="1" s="355" thickBot="1">
      <c r="A129" s="353" t="n"/>
      <c r="B129" s="714" t="inlineStr">
        <is>
          <t>3304.99-9003</t>
        </is>
      </c>
      <c r="C129" s="1427" t="n">
        <v>2100058023247</v>
      </c>
      <c r="D129" s="1427" t="n">
        <v>5802324</v>
      </c>
      <c r="E129" s="353" t="inlineStr">
        <is>
          <t>Relent Sample</t>
        </is>
      </c>
      <c r="F129" s="1428" t="inlineStr">
        <is>
          <t>B3369RS</t>
        </is>
      </c>
      <c r="G129" s="573" t="n"/>
      <c r="H129" s="322" t="inlineStr">
        <is>
          <t xml:space="preserve">《Relent》La Cerarl Doreor Cold mini sample(48 pieces in box) </t>
        </is>
      </c>
      <c r="I129" s="322" t="inlineStr">
        <is>
          <t>La Cerarl Doreor Cold</t>
        </is>
      </c>
      <c r="J129" s="406" t="inlineStr">
        <is>
          <t>Массажный крем для лица Ла Серал Дореор</t>
        </is>
      </c>
      <c r="K129" s="358" t="inlineStr">
        <is>
          <t>massage cream</t>
        </is>
      </c>
      <c r="L129" s="358" t="n"/>
      <c r="M129" s="368" t="n"/>
      <c r="N129" s="368" t="n"/>
      <c r="O129" s="455" t="n"/>
      <c r="P129" s="1386" t="n">
        <v>1680</v>
      </c>
      <c r="Q129" s="1382">
        <f>O129*P129</f>
        <v/>
      </c>
      <c r="R129" s="456" t="n">
        <v>1680</v>
      </c>
      <c r="S129" s="1394">
        <f>O129*R129</f>
        <v/>
      </c>
      <c r="T129" s="1394">
        <f>Q129-S129</f>
        <v/>
      </c>
      <c r="U129" s="458">
        <f>T129/Q129</f>
        <v/>
      </c>
      <c r="V129" s="362" t="n"/>
      <c r="W129" s="362" t="n"/>
      <c r="X129" s="362" t="n"/>
      <c r="Y129" s="362" t="n"/>
      <c r="Z129" s="362" t="n"/>
      <c r="AA129" s="362" t="n"/>
      <c r="AB129" s="1410" t="n">
        <v>0.096</v>
      </c>
      <c r="AC129" s="1384">
        <f>ROUND(O129*AB129,3)</f>
        <v/>
      </c>
      <c r="AD129" s="57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565" t="inlineStr">
        <is>
          <t>ЕАЭС N RU Д-JP.РА03.В.90112/22 от 31.05.2022 действует до 29.05.2027</t>
        </is>
      </c>
      <c r="AF129" s="565" t="inlineStr">
        <is>
          <t>Relent</t>
        </is>
      </c>
      <c r="AG129" s="565" t="inlineStr">
        <is>
          <t>BRUNO Inc.</t>
        </is>
      </c>
    </row>
    <row r="130" hidden="1" ht="30" customFormat="1" customHeight="1" s="355" thickBot="1">
      <c r="A130" s="1203" t="n"/>
      <c r="B130" s="714" t="inlineStr">
        <is>
          <t>3304.99-9003</t>
        </is>
      </c>
      <c r="C130" s="1427" t="n">
        <v>2100058023254</v>
      </c>
      <c r="D130" s="1427" t="n">
        <v>5802325</v>
      </c>
      <c r="E130" s="353" t="inlineStr">
        <is>
          <t>Relent Sample</t>
        </is>
      </c>
      <c r="F130" s="1428" t="inlineStr">
        <is>
          <t>B3372RS</t>
        </is>
      </c>
      <c r="G130" s="573" t="n"/>
      <c r="H130" s="322" t="inlineStr">
        <is>
          <t xml:space="preserve">《Relent》La Cerarl Doreor Freshener mini sample(48 pieces in box) </t>
        </is>
      </c>
      <c r="I130" s="322" t="inlineStr">
        <is>
          <t>La Cerarl Doreor Freshner</t>
        </is>
      </c>
      <c r="J130" s="406" t="inlineStr">
        <is>
          <t>Освежающий лосьон «Ла Серарл»</t>
        </is>
      </c>
      <c r="K130" s="358" t="inlineStr">
        <is>
          <t>face lotion</t>
        </is>
      </c>
      <c r="L130" s="358" t="n"/>
      <c r="M130" s="368" t="n"/>
      <c r="N130" s="368" t="n"/>
      <c r="O130" s="455" t="n"/>
      <c r="P130" s="1386" t="n">
        <v>1680</v>
      </c>
      <c r="Q130" s="1382">
        <f>O130*P130</f>
        <v/>
      </c>
      <c r="R130" s="456" t="n">
        <v>1680</v>
      </c>
      <c r="S130" s="1394">
        <f>O130*R130</f>
        <v/>
      </c>
      <c r="T130" s="1394">
        <f>Q130-S130</f>
        <v/>
      </c>
      <c r="U130" s="458">
        <f>T130/Q130</f>
        <v/>
      </c>
      <c r="V130" s="362" t="n"/>
      <c r="W130" s="362" t="n"/>
      <c r="X130" s="362" t="n"/>
      <c r="Y130" s="362" t="n"/>
      <c r="Z130" s="362" t="n"/>
      <c r="AA130" s="362" t="n"/>
      <c r="AB130" s="1410" t="n">
        <v>0.096</v>
      </c>
      <c r="AC130" s="1384">
        <f>ROUND(O130*AB130,3)</f>
        <v/>
      </c>
      <c r="AD130" s="57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565" t="inlineStr">
        <is>
          <t>делаем</t>
        </is>
      </c>
      <c r="AF130" s="565" t="inlineStr">
        <is>
          <t>RELENT</t>
        </is>
      </c>
      <c r="AG130" s="565" t="inlineStr">
        <is>
          <t>IDEA INTERNATIONAL CO., LTD</t>
        </is>
      </c>
    </row>
    <row r="131" hidden="1" ht="30" customFormat="1" customHeight="1" s="355" thickBot="1">
      <c r="A131" s="1203" t="n"/>
      <c r="B131" s="714" t="inlineStr">
        <is>
          <t>3304.99-9003</t>
        </is>
      </c>
      <c r="C131" s="1427" t="n">
        <v>2100058023179</v>
      </c>
      <c r="D131" s="1427" t="n">
        <v>5802317</v>
      </c>
      <c r="E131" s="353" t="inlineStr">
        <is>
          <t>Relent Sample</t>
        </is>
      </c>
      <c r="F131" s="365" t="inlineStr">
        <is>
          <t>B5351RS</t>
        </is>
      </c>
      <c r="G131" s="573" t="n"/>
      <c r="H131" s="322" t="inlineStr">
        <is>
          <t xml:space="preserve">《Relent》La Cerarl VC Runny  mini sample(48 pieces in box) </t>
        </is>
      </c>
      <c r="I131" s="322" t="inlineStr">
        <is>
          <t>La Cerarl Doreor VC Runny</t>
        </is>
      </c>
      <c r="J131" s="406" t="inlineStr">
        <is>
          <t>Лосьон с витамином С «Ла Серарл»</t>
        </is>
      </c>
      <c r="K131" s="358" t="inlineStr">
        <is>
          <t>face serum</t>
        </is>
      </c>
      <c r="L131" s="358" t="n"/>
      <c r="M131" s="368" t="n"/>
      <c r="N131" s="368" t="n"/>
      <c r="O131" s="455" t="n"/>
      <c r="P131" s="1386" t="n">
        <v>1680</v>
      </c>
      <c r="Q131" s="1382">
        <f>O131*P131</f>
        <v/>
      </c>
      <c r="R131" s="456" t="n">
        <v>1680</v>
      </c>
      <c r="S131" s="1394">
        <f>O131*R131</f>
        <v/>
      </c>
      <c r="T131" s="1394">
        <f>Q131-S131</f>
        <v/>
      </c>
      <c r="U131" s="458">
        <f>T131/Q131</f>
        <v/>
      </c>
      <c r="V131" s="362" t="n"/>
      <c r="W131" s="362" t="n"/>
      <c r="X131" s="362" t="n"/>
      <c r="Y131" s="362" t="n"/>
      <c r="Z131" s="362" t="n"/>
      <c r="AA131" s="362" t="n"/>
      <c r="AB131" s="1410" t="n">
        <v>0.096</v>
      </c>
      <c r="AC131" s="1384">
        <f>ROUND(O131*AB131,3)</f>
        <v/>
      </c>
      <c r="AD131" s="57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565" t="inlineStr">
        <is>
          <t>делаем</t>
        </is>
      </c>
      <c r="AF131" s="565" t="inlineStr">
        <is>
          <t>RELENT</t>
        </is>
      </c>
      <c r="AG131" s="565" t="inlineStr">
        <is>
          <t>IDEA INTERNATIONAL CO., LTD</t>
        </is>
      </c>
    </row>
    <row r="132" hidden="1" ht="30" customFormat="1" customHeight="1" s="355" thickBot="1">
      <c r="A132" s="1203" t="n"/>
      <c r="B132" s="714" t="inlineStr">
        <is>
          <t>3304.99-9003</t>
        </is>
      </c>
      <c r="C132" s="1427" t="n">
        <v>2100058023186</v>
      </c>
      <c r="D132" s="1427" t="n">
        <v>5802318</v>
      </c>
      <c r="E132" s="353" t="inlineStr">
        <is>
          <t>Relent Sample</t>
        </is>
      </c>
      <c r="F132" s="1428" t="inlineStr">
        <is>
          <t>B5352RS</t>
        </is>
      </c>
      <c r="G132" s="573" t="n"/>
      <c r="H132" s="322" t="inlineStr">
        <is>
          <t xml:space="preserve">《Relent》La Cerarl Doreor Doll mini sample(48 pieces in box) </t>
        </is>
      </c>
      <c r="I132" s="322" t="inlineStr">
        <is>
          <t>La Cerarl Doreor Doll</t>
        </is>
      </c>
      <c r="J132" s="406" t="inlineStr">
        <is>
          <t>Увлажняющий лосьон «Ла Серарл»</t>
        </is>
      </c>
      <c r="K132" s="358" t="inlineStr">
        <is>
          <t>face serum</t>
        </is>
      </c>
      <c r="L132" s="358" t="n"/>
      <c r="M132" s="368" t="n"/>
      <c r="N132" s="368" t="n"/>
      <c r="O132" s="455" t="n"/>
      <c r="P132" s="1386" t="n">
        <v>1680</v>
      </c>
      <c r="Q132" s="1382">
        <f>O132*P132</f>
        <v/>
      </c>
      <c r="R132" s="456" t="n">
        <v>1680</v>
      </c>
      <c r="S132" s="1394">
        <f>O132*R132</f>
        <v/>
      </c>
      <c r="T132" s="1394">
        <f>Q132-S132</f>
        <v/>
      </c>
      <c r="U132" s="458">
        <f>T132/Q132</f>
        <v/>
      </c>
      <c r="V132" s="362" t="n"/>
      <c r="W132" s="362" t="n"/>
      <c r="X132" s="362" t="n"/>
      <c r="Y132" s="362" t="n"/>
      <c r="Z132" s="362" t="n"/>
      <c r="AA132" s="362" t="n"/>
      <c r="AB132" s="1410" t="n">
        <v>0.096</v>
      </c>
      <c r="AC132" s="1384">
        <f>ROUND(O132*AB132,3)</f>
        <v/>
      </c>
      <c r="AD132" s="57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565" t="inlineStr">
        <is>
          <t>делаем</t>
        </is>
      </c>
      <c r="AF132" s="565" t="inlineStr">
        <is>
          <t>RELENT</t>
        </is>
      </c>
      <c r="AG132" s="565" t="inlineStr">
        <is>
          <t>IDEA INTERNATIONAL CO., LTD</t>
        </is>
      </c>
    </row>
    <row r="133" hidden="1" ht="30" customFormat="1" customHeight="1" s="355" thickBot="1">
      <c r="A133" s="1203" t="n"/>
      <c r="B133" s="714" t="inlineStr">
        <is>
          <t>3304.99-9003</t>
        </is>
      </c>
      <c r="C133" s="1427" t="n">
        <v>2100058023193</v>
      </c>
      <c r="D133" s="1427" t="n">
        <v>5802319</v>
      </c>
      <c r="E133" s="353" t="inlineStr">
        <is>
          <t>Relent Sample</t>
        </is>
      </c>
      <c r="F133" s="1428" t="inlineStr">
        <is>
          <t>В5353RS</t>
        </is>
      </c>
      <c r="G133" s="573" t="n"/>
      <c r="H133" s="322" t="inlineStr">
        <is>
          <t xml:space="preserve">《Relent》La Cerarl Doreor Runny mini sample(48 pieces in box) </t>
        </is>
      </c>
      <c r="I133" s="322" t="inlineStr">
        <is>
          <t>La Cerarl Doreor Runny</t>
        </is>
      </c>
      <c r="J133" s="406" t="inlineStr">
        <is>
          <t>Эссенция «Ла Серарл Дореор Ранни»</t>
        </is>
      </c>
      <c r="K133" s="358" t="inlineStr">
        <is>
          <t>face serum</t>
        </is>
      </c>
      <c r="L133" s="358" t="n"/>
      <c r="M133" s="368" t="n"/>
      <c r="N133" s="368" t="n"/>
      <c r="O133" s="455" t="n"/>
      <c r="P133" s="1386" t="n">
        <v>1680</v>
      </c>
      <c r="Q133" s="1382">
        <f>O133*P133</f>
        <v/>
      </c>
      <c r="R133" s="456" t="n">
        <v>1680</v>
      </c>
      <c r="S133" s="1394">
        <f>O133*R133</f>
        <v/>
      </c>
      <c r="T133" s="1394">
        <f>Q133-S133</f>
        <v/>
      </c>
      <c r="U133" s="458">
        <f>T133/Q133</f>
        <v/>
      </c>
      <c r="V133" s="362" t="n"/>
      <c r="W133" s="362" t="n"/>
      <c r="X133" s="362" t="n"/>
      <c r="Y133" s="362" t="n"/>
      <c r="Z133" s="362" t="n"/>
      <c r="AA133" s="362" t="n"/>
      <c r="AB133" s="1410" t="n">
        <v>0.096</v>
      </c>
      <c r="AC133" s="1384">
        <f>ROUND(O133*AB133,3)</f>
        <v/>
      </c>
      <c r="AD133" s="57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565" t="inlineStr">
        <is>
          <t>делаем ЕАЭС N RU Д-JP.РА01.В.71997/21 от 11.08.2021 действует до 10.08.2026</t>
        </is>
      </c>
      <c r="AF133" s="565" t="inlineStr">
        <is>
          <t>RELENT</t>
        </is>
      </c>
      <c r="AG133" s="565" t="inlineStr">
        <is>
          <t>IDEA INTERNATIONAL CO., LTD</t>
        </is>
      </c>
    </row>
    <row r="134" hidden="1" ht="30" customFormat="1" customHeight="1" s="355" thickBot="1">
      <c r="A134" s="353" t="n"/>
      <c r="B134" s="714" t="inlineStr">
        <is>
          <t>3304.99-9003</t>
        </is>
      </c>
      <c r="C134" s="1427" t="n">
        <v>2100058023230</v>
      </c>
      <c r="D134" s="1427" t="n">
        <v>5802323</v>
      </c>
      <c r="E134" s="353" t="inlineStr">
        <is>
          <t>Relent Sample</t>
        </is>
      </c>
      <c r="F134" s="1428" t="inlineStr">
        <is>
          <t>B5359RS</t>
        </is>
      </c>
      <c r="G134" s="573" t="n"/>
      <c r="H134" s="322" t="inlineStr">
        <is>
          <t xml:space="preserve">《Relent》La Cerarl Doreor serum mini sample(48 pieces in box)  </t>
        </is>
      </c>
      <c r="I134" s="322" t="inlineStr">
        <is>
          <t>La Cerarl Doreor Serum</t>
        </is>
      </c>
      <c r="J134" s="406" t="inlineStr">
        <is>
          <t>Эссенция «Ла Серарл Дореор»</t>
        </is>
      </c>
      <c r="K134" s="358" t="inlineStr">
        <is>
          <t>face serum</t>
        </is>
      </c>
      <c r="L134" s="358" t="n"/>
      <c r="M134" s="368" t="n"/>
      <c r="N134" s="368" t="n"/>
      <c r="O134" s="455" t="n"/>
      <c r="P134" s="1386" t="n">
        <v>1680</v>
      </c>
      <c r="Q134" s="1382">
        <f>O134*P134</f>
        <v/>
      </c>
      <c r="R134" s="456" t="n">
        <v>1680</v>
      </c>
      <c r="S134" s="1394">
        <f>O134*R134</f>
        <v/>
      </c>
      <c r="T134" s="1394">
        <f>Q134-S134</f>
        <v/>
      </c>
      <c r="U134" s="458">
        <f>T134/Q134</f>
        <v/>
      </c>
      <c r="V134" s="362" t="n"/>
      <c r="W134" s="362" t="n"/>
      <c r="X134" s="362" t="n"/>
      <c r="Y134" s="362" t="n"/>
      <c r="Z134" s="362" t="n"/>
      <c r="AA134" s="362" t="n"/>
      <c r="AB134" s="1410" t="n">
        <v>0.096</v>
      </c>
      <c r="AC134" s="1384">
        <f>ROUND(O134*AB134,3)</f>
        <v/>
      </c>
      <c r="AD134" s="57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565" t="inlineStr">
        <is>
          <t>делаем ЕАЭС N RU Д-JP.РА01.В.71997/21 от 11.08.2021 действует до 10.08.2026</t>
        </is>
      </c>
      <c r="AF134" s="565" t="inlineStr">
        <is>
          <t>RELENT</t>
        </is>
      </c>
      <c r="AG134" s="565" t="inlineStr">
        <is>
          <t>IDEA INTERNATIONAL CO., LTD</t>
        </is>
      </c>
    </row>
    <row r="135" hidden="1" ht="30" customFormat="1" customHeight="1" s="355" thickBot="1">
      <c r="A135" s="1203" t="n"/>
      <c r="B135" s="714" t="inlineStr">
        <is>
          <t>3304.99-9003</t>
        </is>
      </c>
      <c r="C135" s="1427" t="n">
        <v>2100058023209</v>
      </c>
      <c r="D135" s="1427" t="n">
        <v>5802320</v>
      </c>
      <c r="E135" s="353" t="inlineStr">
        <is>
          <t>Relent Sample</t>
        </is>
      </c>
      <c r="F135" s="1428" t="inlineStr">
        <is>
          <t>B5354RS</t>
        </is>
      </c>
      <c r="G135" s="573" t="n"/>
      <c r="H135" s="322" t="inlineStr">
        <is>
          <t>《Relent》La Cerarl Doreor Pack mini sample(20 штук в коробке)</t>
        </is>
      </c>
      <c r="I135" s="322" t="inlineStr">
        <is>
          <t>La Cerarl Doreor Pack</t>
        </is>
      </c>
      <c r="J135" s="406" t="inlineStr">
        <is>
          <t>Маска для лица Ла Серарл Дореор</t>
        </is>
      </c>
      <c r="K135" s="358" t="inlineStr">
        <is>
          <t>face pack</t>
        </is>
      </c>
      <c r="L135" s="358" t="n"/>
      <c r="M135" s="368" t="n"/>
      <c r="N135" s="368" t="n"/>
      <c r="O135" s="455" t="n"/>
      <c r="P135" s="1386" t="n">
        <v>1700</v>
      </c>
      <c r="Q135" s="1382">
        <f>O135*P135</f>
        <v/>
      </c>
      <c r="R135" s="456" t="n">
        <v>1700</v>
      </c>
      <c r="S135" s="1394">
        <f>O135*R135</f>
        <v/>
      </c>
      <c r="T135" s="1394">
        <f>Q135-S135</f>
        <v/>
      </c>
      <c r="U135" s="458">
        <f>T135/Q135</f>
        <v/>
      </c>
      <c r="V135" s="362" t="n"/>
      <c r="W135" s="362" t="n"/>
      <c r="X135" s="362" t="n"/>
      <c r="Y135" s="362" t="n"/>
      <c r="Z135" s="362" t="n"/>
      <c r="AA135" s="362" t="n"/>
      <c r="AB135" s="1410" t="n">
        <v>0.2</v>
      </c>
      <c r="AC135" s="1384">
        <f>ROUND(O135*AB135,3)</f>
        <v/>
      </c>
      <c r="AD135" s="57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565" t="inlineStr">
        <is>
          <t>ЕАЭС N RU Д-JP.РА03.В.91575/22 от 31.05.2022 действует до 30.05.2027</t>
        </is>
      </c>
      <c r="AF135" s="565" t="inlineStr">
        <is>
          <t>Relent</t>
        </is>
      </c>
      <c r="AG135" s="565" t="inlineStr">
        <is>
          <t>BRUNO Inc.</t>
        </is>
      </c>
    </row>
    <row r="136" hidden="1" ht="30" customFormat="1" customHeight="1" s="355" thickBot="1">
      <c r="A136" s="1203" t="n"/>
      <c r="B136" s="714" t="inlineStr">
        <is>
          <t>3304.99-2003</t>
        </is>
      </c>
      <c r="C136" s="1427" t="n">
        <v>2100058023216</v>
      </c>
      <c r="D136" s="1427" t="n">
        <v>5802321</v>
      </c>
      <c r="E136" s="353" t="inlineStr">
        <is>
          <t>Relent Sample</t>
        </is>
      </c>
      <c r="F136" s="1428" t="inlineStr">
        <is>
          <t>B5355RS</t>
        </is>
      </c>
      <c r="G136" s="573" t="n"/>
      <c r="H136" s="322" t="inlineStr">
        <is>
          <t xml:space="preserve">《Relent》La Cerarl Doreor Milk mini sample(48 pieces in box) </t>
        </is>
      </c>
      <c r="I136" s="322" t="inlineStr">
        <is>
          <t>La Cerarl Doreor Milk</t>
        </is>
      </c>
      <c r="J136" s="406" t="inlineStr">
        <is>
          <t>Молочко «Ла Серарл»</t>
        </is>
      </c>
      <c r="K136" s="358" t="inlineStr">
        <is>
          <t>face milk</t>
        </is>
      </c>
      <c r="L136" s="358" t="n"/>
      <c r="M136" s="368" t="n"/>
      <c r="N136" s="368" t="n"/>
      <c r="O136" s="455" t="n"/>
      <c r="P136" s="1386" t="n">
        <v>1680</v>
      </c>
      <c r="Q136" s="1382">
        <f>O136*P136</f>
        <v/>
      </c>
      <c r="R136" s="456" t="n">
        <v>1680</v>
      </c>
      <c r="S136" s="1394">
        <f>O136*R136</f>
        <v/>
      </c>
      <c r="T136" s="1394">
        <f>Q136-S136</f>
        <v/>
      </c>
      <c r="U136" s="458">
        <f>T136/Q136</f>
        <v/>
      </c>
      <c r="V136" s="362" t="n"/>
      <c r="W136" s="362" t="n"/>
      <c r="X136" s="362" t="n"/>
      <c r="Y136" s="362" t="n"/>
      <c r="Z136" s="362" t="n"/>
      <c r="AA136" s="362" t="n"/>
      <c r="AB136" s="1410" t="n">
        <v>0.096</v>
      </c>
      <c r="AC136" s="1384">
        <f>ROUND(O136*AB136,3)</f>
        <v/>
      </c>
      <c r="AD136" s="57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712" t="inlineStr">
        <is>
          <t>ЕАЭС N RU Д-JP.РА12.В.00545/24 от 28.12.2024 действует до 27.12.2029</t>
        </is>
      </c>
      <c r="AF136" s="565" t="inlineStr">
        <is>
          <t>RELENT</t>
        </is>
      </c>
      <c r="AG136" s="565" t="inlineStr">
        <is>
          <t>IDEA INTERNATIONAL CO., LTD</t>
        </is>
      </c>
    </row>
    <row r="137" hidden="1" ht="30" customFormat="1" customHeight="1" s="355" thickBot="1">
      <c r="A137" s="1203" t="n"/>
      <c r="B137" s="714" t="inlineStr">
        <is>
          <t>3304.99-2003</t>
        </is>
      </c>
      <c r="C137" s="1427" t="n">
        <v>2100058023223</v>
      </c>
      <c r="D137" s="1427" t="n">
        <v>5802322</v>
      </c>
      <c r="E137" s="353" t="inlineStr">
        <is>
          <t>Relent Sample</t>
        </is>
      </c>
      <c r="F137" s="1428" t="inlineStr">
        <is>
          <t>B5374RSB5374RS48</t>
        </is>
      </c>
      <c r="G137" s="573" t="n"/>
      <c r="H137" s="322" t="inlineStr">
        <is>
          <t xml:space="preserve">《Relent》La Cerarl Doreor Cream mini sample(48 pieces in box) </t>
        </is>
      </c>
      <c r="I137" s="322" t="inlineStr">
        <is>
          <t>La Cerarl Doreor Cream</t>
        </is>
      </c>
      <c r="J137" s="406" t="inlineStr">
        <is>
          <t>Питательный крем «Ла Серарл Дореор»</t>
        </is>
      </c>
      <c r="K137" s="358" t="inlineStr">
        <is>
          <t>face cream</t>
        </is>
      </c>
      <c r="L137" s="358" t="n"/>
      <c r="M137" s="368" t="n"/>
      <c r="N137" s="368" t="n"/>
      <c r="O137" s="455" t="n"/>
      <c r="P137" s="1386" t="n">
        <v>1920</v>
      </c>
      <c r="Q137" s="1382">
        <f>O137*P137</f>
        <v/>
      </c>
      <c r="R137" s="456" t="n">
        <v>1920</v>
      </c>
      <c r="S137" s="1394">
        <f>O137*R137</f>
        <v/>
      </c>
      <c r="T137" s="1394">
        <f>Q137-S137</f>
        <v/>
      </c>
      <c r="U137" s="458">
        <f>T137/Q137</f>
        <v/>
      </c>
      <c r="V137" s="362" t="n"/>
      <c r="W137" s="362" t="n"/>
      <c r="X137" s="362" t="n"/>
      <c r="Y137" s="362" t="n"/>
      <c r="Z137" s="362" t="n"/>
      <c r="AA137" s="362" t="n"/>
      <c r="AB137" s="1410" t="n">
        <v>0.096</v>
      </c>
      <c r="AC137" s="1384">
        <f>ROUND(O137*AB137,3)</f>
        <v/>
      </c>
      <c r="AD137" s="575"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565" t="inlineStr">
        <is>
          <t>ЕАЭС N RU Д-JP.РА03.В.90112/22 от 31.05.2022 действует до 29.05.2027</t>
        </is>
      </c>
      <c r="AF137" s="565" t="inlineStr">
        <is>
          <t>La Cerarl</t>
        </is>
      </c>
      <c r="AG137" s="565" t="inlineStr">
        <is>
          <t>IDEA INTERNATIONAL CO., LTD</t>
        </is>
      </c>
    </row>
    <row r="138" hidden="1" ht="30" customFormat="1" customHeight="1" s="355" thickBot="1">
      <c r="A138" s="1203" t="n"/>
      <c r="B138" s="714" t="n"/>
      <c r="C138" s="1385" t="n">
        <v>2100058024930</v>
      </c>
      <c r="D138" s="1385" t="n">
        <v>5802493</v>
      </c>
      <c r="E138" s="353" t="inlineStr">
        <is>
          <t>Relent Sample</t>
        </is>
      </c>
      <c r="F138" s="1428" t="inlineStr">
        <is>
          <t>B5374RS</t>
        </is>
      </c>
      <c r="G138" s="573" t="n"/>
      <c r="H138" s="322" t="inlineStr">
        <is>
          <t xml:space="preserve">《Relent》La Cerarl Doreor Gelee SP mini sample(48 pieces in box) </t>
        </is>
      </c>
      <c r="I138" s="322" t="inlineStr">
        <is>
          <t>La Cerarl DOREOR GELEE SP</t>
        </is>
      </c>
      <c r="J138" s="406" t="inlineStr">
        <is>
          <t>Гель для лица Ла Сераль</t>
        </is>
      </c>
      <c r="K138" s="783" t="inlineStr">
        <is>
          <t>face gel</t>
        </is>
      </c>
      <c r="L138" s="358" t="n"/>
      <c r="M138" s="368" t="n"/>
      <c r="N138" s="368" t="n"/>
      <c r="O138" s="455" t="n"/>
      <c r="P138" s="1386" t="n">
        <v>2640</v>
      </c>
      <c r="Q138" s="1382">
        <f>O138*P138</f>
        <v/>
      </c>
      <c r="R138" s="456" t="n">
        <v>0</v>
      </c>
      <c r="S138" s="1394">
        <f>O138*R138</f>
        <v/>
      </c>
      <c r="T138" s="1394">
        <f>Q138-S138</f>
        <v/>
      </c>
      <c r="U138" s="458">
        <f>T138/Q138</f>
        <v/>
      </c>
      <c r="V138" s="362" t="n"/>
      <c r="W138" s="362" t="n"/>
      <c r="X138" s="362" t="n"/>
      <c r="Y138" s="362" t="n"/>
      <c r="Z138" s="362" t="n"/>
      <c r="AA138" s="362" t="n"/>
      <c r="AB138" s="1410" t="n">
        <v>0.096</v>
      </c>
      <c r="AC138" s="1384">
        <f>ROUND(O138*AB138,3)</f>
        <v/>
      </c>
      <c r="AD138" s="57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565" t="inlineStr">
        <is>
          <t>ЕАЭС N RU Д-JP.РА04.В.91017/22 от 14.12.2022 действует до 14.07.2027</t>
        </is>
      </c>
      <c r="AF138" s="565" t="inlineStr">
        <is>
          <t>RELENT</t>
        </is>
      </c>
      <c r="AG138" s="565" t="inlineStr">
        <is>
          <t>IDEA INTERNATIONAL CO., LTD</t>
        </is>
      </c>
    </row>
    <row r="139" hidden="1" ht="30" customFormat="1" customHeight="1" s="355" thickBot="1">
      <c r="A139" s="353" t="n"/>
      <c r="B139" s="721" t="inlineStr">
        <is>
          <t>3304.99-9003</t>
        </is>
      </c>
      <c r="C139" s="1385" t="n">
        <v>2100058023261</v>
      </c>
      <c r="D139" s="1385" t="n">
        <v>5802326</v>
      </c>
      <c r="E139" s="353" t="inlineStr">
        <is>
          <t>Relent Sample</t>
        </is>
      </c>
      <c r="F139" s="365" t="inlineStr">
        <is>
          <t>B3720RS48</t>
        </is>
      </c>
      <c r="G139" s="573" t="n"/>
      <c r="H139" s="322" t="inlineStr">
        <is>
          <t xml:space="preserve">《Relent》Rinales skin lotion mini sample(48 pieces in box) </t>
        </is>
      </c>
      <c r="I139" s="784" t="inlineStr">
        <is>
          <t>Wrinkle Lotion</t>
        </is>
      </c>
      <c r="J139" s="784" t="inlineStr">
        <is>
          <t>Лосьон от морщин Риналес</t>
        </is>
      </c>
      <c r="K139" s="358" t="inlineStr">
        <is>
          <t>face lotion</t>
        </is>
      </c>
      <c r="L139" s="358" t="n"/>
      <c r="M139" s="368" t="n"/>
      <c r="N139" s="368" t="n"/>
      <c r="O139" s="455" t="n"/>
      <c r="P139" s="1386" t="n">
        <v>1920</v>
      </c>
      <c r="Q139" s="1382">
        <f>O139*P139</f>
        <v/>
      </c>
      <c r="R139" s="456" t="n">
        <v>1920</v>
      </c>
      <c r="S139" s="1394">
        <f>O139*R139</f>
        <v/>
      </c>
      <c r="T139" s="1394">
        <f>Q139-S139</f>
        <v/>
      </c>
      <c r="U139" s="458">
        <f>T139/Q139</f>
        <v/>
      </c>
      <c r="V139" s="362" t="n"/>
      <c r="W139" s="362" t="n"/>
      <c r="X139" s="362" t="n"/>
      <c r="Y139" s="362" t="n"/>
      <c r="Z139" s="362" t="n"/>
      <c r="AA139" s="362" t="n"/>
      <c r="AB139" s="1410" t="n">
        <v>0.048</v>
      </c>
      <c r="AC139" s="1384">
        <f>ROUND(O139*AB139,3)</f>
        <v/>
      </c>
      <c r="AD139" s="575"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712" t="inlineStr">
        <is>
          <t>ЕАЭС N RU Д-JP.НВ15.В.03806/19 от 11.12.2019 действует до 10.12.2024</t>
        </is>
      </c>
      <c r="AF139" s="712" t="inlineStr">
        <is>
          <t>RELENT</t>
        </is>
      </c>
      <c r="AG139" s="767" t="inlineStr">
        <is>
          <t>IDEA INTERNATIONAL CO., LTD</t>
        </is>
      </c>
    </row>
    <row r="140" hidden="1" ht="30" customFormat="1" customHeight="1" s="355" thickBot="1">
      <c r="A140" s="353" t="n"/>
      <c r="B140" s="721" t="inlineStr">
        <is>
          <t>3304.99-9003</t>
        </is>
      </c>
      <c r="C140" s="1385" t="n">
        <v>2100058023278</v>
      </c>
      <c r="D140" s="1385" t="n">
        <v>5802327</v>
      </c>
      <c r="E140" s="353" t="inlineStr">
        <is>
          <t>Relent Sample</t>
        </is>
      </c>
      <c r="F140" s="1428" t="inlineStr">
        <is>
          <t>B3730RS</t>
        </is>
      </c>
      <c r="G140" s="573" t="n"/>
      <c r="H140" s="322" t="inlineStr">
        <is>
          <t xml:space="preserve">《Relent》Rinales essence α  mini sample(48 pieces in box) </t>
        </is>
      </c>
      <c r="I140" s="322" t="inlineStr">
        <is>
          <t>Rinales Essence</t>
        </is>
      </c>
      <c r="J140" s="406" t="inlineStr">
        <is>
          <t>Сыворотка от морщин Риналес</t>
        </is>
      </c>
      <c r="K140" s="358" t="inlineStr">
        <is>
          <t>face essence</t>
        </is>
      </c>
      <c r="L140" s="358" t="n"/>
      <c r="M140" s="368" t="n"/>
      <c r="N140" s="368" t="n"/>
      <c r="O140" s="455" t="n"/>
      <c r="P140" s="1386" t="n">
        <v>1920</v>
      </c>
      <c r="Q140" s="1382">
        <f>O140*P140</f>
        <v/>
      </c>
      <c r="R140" s="456" t="n">
        <v>1920</v>
      </c>
      <c r="S140" s="1394">
        <f>O140*R140</f>
        <v/>
      </c>
      <c r="T140" s="1394">
        <f>Q140-S140</f>
        <v/>
      </c>
      <c r="U140" s="458">
        <f>T140/Q140</f>
        <v/>
      </c>
      <c r="V140" s="362" t="n"/>
      <c r="W140" s="362" t="n"/>
      <c r="X140" s="362" t="n"/>
      <c r="Y140" s="362" t="n"/>
      <c r="Z140" s="362" t="n"/>
      <c r="AA140" s="362" t="n"/>
      <c r="AB140" s="1410" t="n">
        <v>0.048</v>
      </c>
      <c r="AC140" s="1384">
        <f>ROUND(O140*AB140,3)</f>
        <v/>
      </c>
      <c r="AD140" s="575"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565" t="inlineStr">
        <is>
          <t>ЕАЭС N RU Д-JP.РА01.В.71997/21 от 11.08.2021 действует до 10.08.2026</t>
        </is>
      </c>
      <c r="AF140" s="565" t="inlineStr">
        <is>
          <t>RELENT</t>
        </is>
      </c>
      <c r="AG140" s="565" t="inlineStr">
        <is>
          <t>IDEA INTERNATIONAL CO., LTD</t>
        </is>
      </c>
    </row>
    <row r="141" hidden="1" ht="30" customFormat="1" customHeight="1" s="355" thickBot="1">
      <c r="A141" s="353" t="n"/>
      <c r="B141" s="721" t="inlineStr">
        <is>
          <t>3304.99-9003</t>
        </is>
      </c>
      <c r="C141" s="1385" t="n">
        <v>2100058023285</v>
      </c>
      <c r="D141" s="1385" t="n">
        <v>5802328</v>
      </c>
      <c r="E141" s="353" t="inlineStr">
        <is>
          <t>Relent Sample</t>
        </is>
      </c>
      <c r="F141" s="1428" t="inlineStr">
        <is>
          <t>B3740RS</t>
        </is>
      </c>
      <c r="G141" s="573" t="n"/>
      <c r="H141" s="322" t="inlineStr">
        <is>
          <t xml:space="preserve">《Relent》Rinales milk lotion  mini sample(48 pieces in box) </t>
        </is>
      </c>
      <c r="I141" s="322" t="inlineStr">
        <is>
          <t>Rinales Milk Lotion</t>
        </is>
      </c>
      <c r="J141" s="406" t="inlineStr">
        <is>
          <t>Молочко против морщин «Риналес»</t>
        </is>
      </c>
      <c r="K141" s="358" t="inlineStr">
        <is>
          <t>face milk</t>
        </is>
      </c>
      <c r="L141" s="358" t="n"/>
      <c r="M141" s="368" t="n"/>
      <c r="N141" s="368" t="n"/>
      <c r="O141" s="455" t="n"/>
      <c r="P141" s="1386" t="n">
        <v>1920</v>
      </c>
      <c r="Q141" s="1382">
        <f>O141*P141</f>
        <v/>
      </c>
      <c r="R141" s="456" t="n">
        <v>1920</v>
      </c>
      <c r="S141" s="1394">
        <f>O141*R141</f>
        <v/>
      </c>
      <c r="T141" s="1394">
        <f>Q141-S141</f>
        <v/>
      </c>
      <c r="U141" s="458">
        <f>T141/Q141</f>
        <v/>
      </c>
      <c r="V141" s="362" t="n"/>
      <c r="W141" s="362" t="n"/>
      <c r="X141" s="362" t="n"/>
      <c r="Y141" s="362" t="n"/>
      <c r="Z141" s="362" t="n"/>
      <c r="AA141" s="362" t="n"/>
      <c r="AB141" s="1410" t="n">
        <v>0.048</v>
      </c>
      <c r="AC141" s="1384">
        <f>ROUND(O141*AB141,3)</f>
        <v/>
      </c>
      <c r="AD141" s="575"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565" t="inlineStr">
        <is>
          <t>делаем</t>
        </is>
      </c>
      <c r="AF141" s="565" t="inlineStr">
        <is>
          <t>RELENT</t>
        </is>
      </c>
      <c r="AG141" s="565" t="inlineStr">
        <is>
          <t>IDEA INTERNATIONAL CO., LTD</t>
        </is>
      </c>
    </row>
    <row r="142" hidden="1" ht="30" customFormat="1" customHeight="1" s="355" thickBot="1">
      <c r="A142" s="353" t="n"/>
      <c r="B142" s="721" t="inlineStr">
        <is>
          <t>3304.99-2003</t>
        </is>
      </c>
      <c r="C142" s="1385" t="n">
        <v>2100058023292</v>
      </c>
      <c r="D142" s="1436" t="n">
        <v>5802329</v>
      </c>
      <c r="E142" s="353" t="inlineStr">
        <is>
          <t>Relent Sample</t>
        </is>
      </c>
      <c r="F142" s="1428" t="inlineStr">
        <is>
          <t>B3750RS</t>
        </is>
      </c>
      <c r="G142" s="573" t="n"/>
      <c r="H142" s="322" t="inlineStr">
        <is>
          <t xml:space="preserve">《Relent》Rinales moisture cream (48 pieces in box) </t>
        </is>
      </c>
      <c r="I142" s="322" t="inlineStr">
        <is>
          <t>Rinales Moisture Cream</t>
        </is>
      </c>
      <c r="J142" s="406" t="inlineStr">
        <is>
          <t>Крем увлажняющий против морщин Риналес</t>
        </is>
      </c>
      <c r="K142" s="358" t="inlineStr">
        <is>
          <t>face cream</t>
        </is>
      </c>
      <c r="L142" s="358" t="n"/>
      <c r="M142" s="368" t="n"/>
      <c r="N142" s="368" t="n"/>
      <c r="O142" s="455" t="n"/>
      <c r="P142" s="1386" t="n">
        <v>1920</v>
      </c>
      <c r="Q142" s="1382">
        <f>O142*P142</f>
        <v/>
      </c>
      <c r="R142" s="456" t="n">
        <v>1920</v>
      </c>
      <c r="S142" s="1394">
        <f>O142*R142</f>
        <v/>
      </c>
      <c r="T142" s="1394">
        <f>Q142-S142</f>
        <v/>
      </c>
      <c r="U142" s="458">
        <f>T142/Q142</f>
        <v/>
      </c>
      <c r="V142" s="362" t="n"/>
      <c r="W142" s="362" t="n"/>
      <c r="X142" s="362" t="n"/>
      <c r="Y142" s="362" t="n"/>
      <c r="Z142" s="362" t="n"/>
      <c r="AA142" s="362" t="n"/>
      <c r="AB142" s="1410" t="n">
        <v>0.048</v>
      </c>
      <c r="AC142" s="1384">
        <f>ROUND(O142*AB142,3)</f>
        <v/>
      </c>
      <c r="AD142" s="575"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565" t="inlineStr">
        <is>
          <t>ЕАЭС N RU Д-JP.РА03.В.90112/22 от 31.05.2022 действует до 29.05.2027</t>
        </is>
      </c>
      <c r="AF142" s="565" t="inlineStr">
        <is>
          <t>Relent</t>
        </is>
      </c>
      <c r="AG142" s="565" t="inlineStr">
        <is>
          <t>BRUNO Inc.</t>
        </is>
      </c>
    </row>
    <row r="143" hidden="1" ht="30" customFormat="1" customHeight="1" s="355" thickBot="1">
      <c r="A143" s="353" t="n"/>
      <c r="B143" s="721" t="inlineStr">
        <is>
          <t>3401.30-0000</t>
        </is>
      </c>
      <c r="C143" s="1385" t="n">
        <v>2100058023070</v>
      </c>
      <c r="D143" s="1385" t="n">
        <v>5802307</v>
      </c>
      <c r="E143" s="353" t="inlineStr">
        <is>
          <t>Relent Sample</t>
        </is>
      </c>
      <c r="F143" s="1428" t="inlineStr">
        <is>
          <t>B2801RS</t>
        </is>
      </c>
      <c r="G143" s="573" t="n"/>
      <c r="H143" s="322" t="inlineStr">
        <is>
          <t xml:space="preserve">《Relent》ASTEROPE cleansing cream mini sample(48 pieces in box) </t>
        </is>
      </c>
      <c r="I143" s="322" t="inlineStr">
        <is>
          <t>Asterope Cleansing Cream</t>
        </is>
      </c>
      <c r="J143" s="406" t="inlineStr">
        <is>
          <t>Демакияжный крем для лица Астеропа</t>
        </is>
      </c>
      <c r="K143" s="358" t="inlineStr">
        <is>
          <t>face cleansing</t>
        </is>
      </c>
      <c r="L143" s="358" t="n"/>
      <c r="M143" s="368" t="n"/>
      <c r="N143" s="368" t="n"/>
      <c r="O143" s="455" t="n"/>
      <c r="P143" s="1386" t="n">
        <v>1680</v>
      </c>
      <c r="Q143" s="1382">
        <f>O143*P143</f>
        <v/>
      </c>
      <c r="R143" s="456" t="n">
        <v>1680</v>
      </c>
      <c r="S143" s="1394">
        <f>O143*R143</f>
        <v/>
      </c>
      <c r="T143" s="1394">
        <f>Q143-S143</f>
        <v/>
      </c>
      <c r="U143" s="458">
        <f>T143/Q143</f>
        <v/>
      </c>
      <c r="V143" s="362" t="n"/>
      <c r="W143" s="362" t="n"/>
      <c r="X143" s="362" t="n"/>
      <c r="Y143" s="362" t="n"/>
      <c r="Z143" s="362" t="n"/>
      <c r="AA143" s="362" t="n"/>
      <c r="AB143" s="1410" t="n">
        <v>0.096</v>
      </c>
      <c r="AC143" s="1384">
        <f>ROUND(O143*AB143,3)</f>
        <v/>
      </c>
      <c r="AD143" s="773">
        <f>AD60</f>
        <v/>
      </c>
      <c r="AE143" s="565" t="inlineStr">
        <is>
          <t>ЕАЭС N RU Д-JP.РА03.В.90112/22 от 31.05.2022 действует до 29.05.2027</t>
        </is>
      </c>
      <c r="AF143" s="565" t="inlineStr">
        <is>
          <t>Relent</t>
        </is>
      </c>
      <c r="AG143" s="565" t="inlineStr">
        <is>
          <t>BRUNO Inc.</t>
        </is>
      </c>
    </row>
    <row r="144" hidden="1" ht="30" customFormat="1" customHeight="1" s="355" thickBot="1">
      <c r="A144" s="353" t="n"/>
      <c r="B144" s="721" t="inlineStr">
        <is>
          <t>3401.30-0000</t>
        </is>
      </c>
      <c r="C144" s="1385" t="n">
        <v>2100058023087</v>
      </c>
      <c r="D144" s="1385" t="n">
        <v>5802308</v>
      </c>
      <c r="E144" s="353" t="inlineStr">
        <is>
          <t>Relent Sample</t>
        </is>
      </c>
      <c r="F144" s="785" t="inlineStr">
        <is>
          <t>B2802RS</t>
        </is>
      </c>
      <c r="G144" s="573" t="n"/>
      <c r="H144" s="322" t="inlineStr">
        <is>
          <t xml:space="preserve">《Relent》ASTEROPE washing cream mini sample(48 pieces in box)  </t>
        </is>
      </c>
      <c r="I144" s="322" t="inlineStr">
        <is>
          <t>Asterope Washing Cream</t>
        </is>
      </c>
      <c r="J144" s="406" t="inlineStr">
        <is>
          <t>Пенка для умывания Астеропа</t>
        </is>
      </c>
      <c r="K144" s="358" t="inlineStr">
        <is>
          <t>face wash</t>
        </is>
      </c>
      <c r="L144" s="358" t="n"/>
      <c r="M144" s="368" t="n"/>
      <c r="N144" s="368" t="n"/>
      <c r="O144" s="455" t="n"/>
      <c r="P144" s="1386" t="n">
        <v>1680</v>
      </c>
      <c r="Q144" s="1382">
        <f>O144*P144</f>
        <v/>
      </c>
      <c r="R144" s="456" t="n">
        <v>1680</v>
      </c>
      <c r="S144" s="1394">
        <f>O144*R144</f>
        <v/>
      </c>
      <c r="T144" s="1394">
        <f>Q144-S144</f>
        <v/>
      </c>
      <c r="U144" s="458">
        <f>T144/Q144</f>
        <v/>
      </c>
      <c r="V144" s="362" t="n"/>
      <c r="W144" s="362" t="n"/>
      <c r="X144" s="362" t="n"/>
      <c r="Y144" s="362" t="n"/>
      <c r="Z144" s="362" t="n"/>
      <c r="AA144" s="362" t="n"/>
      <c r="AB144" s="1410" t="n">
        <v>0.096</v>
      </c>
      <c r="AC144" s="1384">
        <f>ROUND(O144*AB144,3)</f>
        <v/>
      </c>
      <c r="AD144" s="575">
        <f>AD61</f>
        <v/>
      </c>
      <c r="AE144" s="565" t="inlineStr">
        <is>
          <t>ЕАЭС N RU Д-JP.РА03.В.90110/22 от 31.05.2022 действует до 29.05.2027</t>
        </is>
      </c>
      <c r="AF144" s="565" t="inlineStr">
        <is>
          <t>Relent</t>
        </is>
      </c>
      <c r="AG144" s="565" t="inlineStr">
        <is>
          <t>BRUNO Inc.</t>
        </is>
      </c>
    </row>
    <row r="145" hidden="1" ht="30" customFormat="1" customHeight="1" s="355" thickBot="1">
      <c r="A145" s="353" t="n"/>
      <c r="B145" s="721" t="inlineStr">
        <is>
          <t>3304.99-9003</t>
        </is>
      </c>
      <c r="C145" s="1385" t="n">
        <v>2100058023094</v>
      </c>
      <c r="D145" s="1385" t="n">
        <v>5802309</v>
      </c>
      <c r="E145" s="353" t="inlineStr">
        <is>
          <t>Relent Sample</t>
        </is>
      </c>
      <c r="F145" s="785" t="inlineStr">
        <is>
          <t>B2803RS</t>
        </is>
      </c>
      <c r="G145" s="573" t="n"/>
      <c r="H145" s="322" t="inlineStr">
        <is>
          <t xml:space="preserve">《Relent》ASTEROPE cold cream mini sample(48 pieces in box) </t>
        </is>
      </c>
      <c r="I145" s="322" t="inlineStr">
        <is>
          <t>Asterope Cold Cream</t>
        </is>
      </c>
      <c r="J145" s="406" t="inlineStr">
        <is>
          <t>Массажный крем для лица Астеропа</t>
        </is>
      </c>
      <c r="K145" s="358" t="inlineStr">
        <is>
          <t>massage cream</t>
        </is>
      </c>
      <c r="L145" s="358" t="n"/>
      <c r="M145" s="368" t="n"/>
      <c r="N145" s="368" t="n"/>
      <c r="O145" s="455" t="n"/>
      <c r="P145" s="1386" t="n">
        <v>1680</v>
      </c>
      <c r="Q145" s="1382">
        <f>O145*P145</f>
        <v/>
      </c>
      <c r="R145" s="456" t="n">
        <v>1680</v>
      </c>
      <c r="S145" s="1394">
        <f>O145*R145</f>
        <v/>
      </c>
      <c r="T145" s="1394">
        <f>Q145-S145</f>
        <v/>
      </c>
      <c r="U145" s="458">
        <f>T145/Q145</f>
        <v/>
      </c>
      <c r="V145" s="362" t="n"/>
      <c r="W145" s="362" t="n"/>
      <c r="X145" s="362" t="n"/>
      <c r="Y145" s="362" t="n"/>
      <c r="Z145" s="362" t="n"/>
      <c r="AA145" s="362" t="n"/>
      <c r="AB145" s="1410" t="n">
        <v>0.096</v>
      </c>
      <c r="AC145" s="1384">
        <f>ROUND(O145*AB145,3)</f>
        <v/>
      </c>
      <c r="AD145" s="773">
        <f>AD62</f>
        <v/>
      </c>
      <c r="AE145" s="565" t="inlineStr">
        <is>
          <t>ЕАЭС N RU Д-JP.РА03.В.90112/22 от 31.05.2022 действует до 29.05.2027</t>
        </is>
      </c>
      <c r="AF145" s="565" t="inlineStr">
        <is>
          <t>Relent</t>
        </is>
      </c>
      <c r="AG145" s="565" t="inlineStr">
        <is>
          <t>BRUNO Inc.</t>
        </is>
      </c>
    </row>
    <row r="146" hidden="1" ht="30" customFormat="1" customHeight="1" s="355" thickBot="1">
      <c r="A146" s="353" t="n"/>
      <c r="B146" s="721" t="inlineStr">
        <is>
          <t>3304.99-9003</t>
        </is>
      </c>
      <c r="C146" s="1385" t="n">
        <v>2100058023100</v>
      </c>
      <c r="D146" s="1385" t="n">
        <v>5802310</v>
      </c>
      <c r="E146" s="353" t="inlineStr">
        <is>
          <t>Relent Sample</t>
        </is>
      </c>
      <c r="F146" s="785" t="inlineStr">
        <is>
          <t>B2804RS</t>
        </is>
      </c>
      <c r="G146" s="573" t="n"/>
      <c r="H146" s="322" t="inlineStr">
        <is>
          <t xml:space="preserve">《Relent》ASTEROPE skin freshener mini sample(48 pieces in box) </t>
        </is>
      </c>
      <c r="I146" s="322" t="inlineStr">
        <is>
          <t>Asterope Skin Freshner</t>
        </is>
      </c>
      <c r="J146" s="406" t="inlineStr">
        <is>
          <t>Освежающий лосьон Астеропа</t>
        </is>
      </c>
      <c r="K146" s="358" t="inlineStr">
        <is>
          <t>face lotion</t>
        </is>
      </c>
      <c r="L146" s="358" t="n"/>
      <c r="M146" s="368" t="n"/>
      <c r="N146" s="368" t="n"/>
      <c r="O146" s="455" t="n"/>
      <c r="P146" s="1386" t="n">
        <v>1680</v>
      </c>
      <c r="Q146" s="1382">
        <f>O146*P146</f>
        <v/>
      </c>
      <c r="R146" s="456" t="n">
        <v>1680</v>
      </c>
      <c r="S146" s="1394">
        <f>O146*R146</f>
        <v/>
      </c>
      <c r="T146" s="1394">
        <f>Q146-S146</f>
        <v/>
      </c>
      <c r="U146" s="458">
        <f>T146/Q146</f>
        <v/>
      </c>
      <c r="V146" s="362" t="n"/>
      <c r="W146" s="362" t="n"/>
      <c r="X146" s="362" t="n"/>
      <c r="Y146" s="362" t="n"/>
      <c r="Z146" s="362" t="n"/>
      <c r="AA146" s="362" t="n"/>
      <c r="AB146" s="1410" t="n">
        <v>0.096</v>
      </c>
      <c r="AC146" s="1384">
        <f>ROUND(O146*AB146,3)</f>
        <v/>
      </c>
      <c r="AD146" s="773">
        <f>AD64</f>
        <v/>
      </c>
      <c r="AE146" s="565" t="inlineStr">
        <is>
          <t>ЕАЭС N RU Д-JP.АБ47.В.16906/21 от 12.01.2021 действует до 11.01.2026</t>
        </is>
      </c>
      <c r="AF146" s="565" t="n"/>
      <c r="AG146" s="565" t="inlineStr">
        <is>
          <t>IDEA INTERNATIONAL CO., LTD</t>
        </is>
      </c>
    </row>
    <row r="147" hidden="1" ht="30" customFormat="1" customHeight="1" s="355" thickBot="1">
      <c r="A147" s="353" t="n"/>
      <c r="B147" s="721" t="inlineStr">
        <is>
          <t>3304.99-9003</t>
        </is>
      </c>
      <c r="C147" s="1385" t="n">
        <v>2100058023117</v>
      </c>
      <c r="D147" s="1385" t="n">
        <v>5802311</v>
      </c>
      <c r="E147" s="353" t="inlineStr">
        <is>
          <t>Relent Sample</t>
        </is>
      </c>
      <c r="F147" s="785" t="inlineStr">
        <is>
          <t>B2805RS</t>
        </is>
      </c>
      <c r="G147" s="573" t="n"/>
      <c r="H147" s="322" t="inlineStr">
        <is>
          <t xml:space="preserve">《Relent》ASTEROPE skin lotion mini sample(48 pieces in box) </t>
        </is>
      </c>
      <c r="I147" s="322" t="inlineStr">
        <is>
          <t>Asterope Skin Lotion</t>
        </is>
      </c>
      <c r="J147" s="406" t="inlineStr">
        <is>
          <t>Лосьон для нормальной и комбинированной кожи Астеропа</t>
        </is>
      </c>
      <c r="K147" s="358" t="inlineStr">
        <is>
          <t>face lotion</t>
        </is>
      </c>
      <c r="L147" s="358" t="n"/>
      <c r="M147" s="368" t="n"/>
      <c r="N147" s="368" t="n"/>
      <c r="O147" s="455" t="n"/>
      <c r="P147" s="1386" t="n">
        <v>1680</v>
      </c>
      <c r="Q147" s="1382">
        <f>O147*P147</f>
        <v/>
      </c>
      <c r="R147" s="456" t="n">
        <v>1680</v>
      </c>
      <c r="S147" s="1394">
        <f>O147*R147</f>
        <v/>
      </c>
      <c r="T147" s="1394">
        <f>Q147-S147</f>
        <v/>
      </c>
      <c r="U147" s="458">
        <f>T147/Q147</f>
        <v/>
      </c>
      <c r="V147" s="362" t="n"/>
      <c r="W147" s="362" t="n"/>
      <c r="X147" s="362" t="n"/>
      <c r="Y147" s="362" t="n"/>
      <c r="Z147" s="362" t="n"/>
      <c r="AA147" s="362" t="n"/>
      <c r="AB147" s="1410" t="n">
        <v>0.096</v>
      </c>
      <c r="AC147" s="1384">
        <f>ROUND(O147*AB147,3)</f>
        <v/>
      </c>
      <c r="AD147" s="773">
        <f>AD64</f>
        <v/>
      </c>
      <c r="AE147" s="565" t="inlineStr">
        <is>
          <t>ЕАЭС N RU Д-JP.АБ47.В.16906/21 от 12.01.2021 действует до 11.01.2026</t>
        </is>
      </c>
      <c r="AF147" s="565" t="n"/>
      <c r="AG147" s="565" t="inlineStr">
        <is>
          <t>IDEA INTERNATIONAL CO., LTD</t>
        </is>
      </c>
    </row>
    <row r="148" hidden="1" ht="30" customFormat="1" customHeight="1" s="355" thickBot="1">
      <c r="A148" s="353" t="n"/>
      <c r="B148" s="721" t="inlineStr">
        <is>
          <t>3304.99-9003</t>
        </is>
      </c>
      <c r="C148" s="1385" t="n">
        <v>2100058023124</v>
      </c>
      <c r="D148" s="1385" t="n">
        <v>5802312</v>
      </c>
      <c r="E148" s="353" t="inlineStr">
        <is>
          <t>Relent Sample</t>
        </is>
      </c>
      <c r="F148" s="785" t="inlineStr">
        <is>
          <t>B2806RS</t>
        </is>
      </c>
      <c r="G148" s="573" t="n"/>
      <c r="H148" s="322" t="inlineStr">
        <is>
          <t xml:space="preserve">《Relent》ASTEROPE moisture lotion (48 pieces in box) </t>
        </is>
      </c>
      <c r="I148" s="322" t="inlineStr">
        <is>
          <t>Asterope Moisture Lotion</t>
        </is>
      </c>
      <c r="J148" s="406" t="inlineStr">
        <is>
          <t>Увлажняющий лосьон Астеропа</t>
        </is>
      </c>
      <c r="K148" s="358" t="inlineStr">
        <is>
          <t>face lotion</t>
        </is>
      </c>
      <c r="L148" s="358" t="n"/>
      <c r="M148" s="368" t="n"/>
      <c r="N148" s="368" t="n"/>
      <c r="O148" s="455" t="n"/>
      <c r="P148" s="1386" t="n">
        <v>1680</v>
      </c>
      <c r="Q148" s="1382">
        <f>O148*P148</f>
        <v/>
      </c>
      <c r="R148" s="456" t="n">
        <v>1680</v>
      </c>
      <c r="S148" s="1394">
        <f>O148*R148</f>
        <v/>
      </c>
      <c r="T148" s="1394">
        <f>Q148-S148</f>
        <v/>
      </c>
      <c r="U148" s="458">
        <f>T148/Q148</f>
        <v/>
      </c>
      <c r="V148" s="362" t="n"/>
      <c r="W148" s="362" t="n"/>
      <c r="X148" s="362" t="n"/>
      <c r="Y148" s="362" t="n"/>
      <c r="Z148" s="362" t="n"/>
      <c r="AA148" s="362" t="n"/>
      <c r="AB148" s="1410" t="n">
        <v>0.096</v>
      </c>
      <c r="AC148" s="1384">
        <f>ROUND(O148*AB148,3)</f>
        <v/>
      </c>
      <c r="AD148" s="773">
        <f>AD65</f>
        <v/>
      </c>
      <c r="AE148" s="565" t="inlineStr">
        <is>
          <t>ЕАЭС N RU Д-JP.АБ47.В.16906/21 от 12.01.2021 действует до 11.01.2026</t>
        </is>
      </c>
      <c r="AF148" s="565" t="n"/>
      <c r="AG148" s="565" t="inlineStr">
        <is>
          <t>IDEA INTERNATIONAL CO., LTD</t>
        </is>
      </c>
    </row>
    <row r="149" hidden="1" ht="30" customFormat="1" customHeight="1" s="355" thickBot="1">
      <c r="A149" s="353" t="n"/>
      <c r="B149" s="721" t="inlineStr">
        <is>
          <t>3304.99-9003</t>
        </is>
      </c>
      <c r="C149" s="1385" t="n">
        <v>2100058023131</v>
      </c>
      <c r="D149" s="1385" t="n">
        <v>5802313</v>
      </c>
      <c r="E149" s="353" t="inlineStr">
        <is>
          <t>Relent Sample</t>
        </is>
      </c>
      <c r="F149" s="365" t="inlineStr">
        <is>
          <t>B2807RS48</t>
        </is>
      </c>
      <c r="G149" s="573" t="n"/>
      <c r="H149" s="322" t="inlineStr">
        <is>
          <t xml:space="preserve">《Relent》ASTEROPE milk lotion mini sample(48 pieces in box) </t>
        </is>
      </c>
      <c r="I149" s="322" t="n"/>
      <c r="J149" s="406" t="n"/>
      <c r="K149" s="358" t="inlineStr">
        <is>
          <t>face lotion</t>
        </is>
      </c>
      <c r="L149" s="358" t="n"/>
      <c r="M149" s="368" t="n"/>
      <c r="N149" s="368" t="n"/>
      <c r="O149" s="455" t="n"/>
      <c r="P149" s="1386" t="n">
        <v>1680</v>
      </c>
      <c r="Q149" s="1382">
        <f>O149*P149</f>
        <v/>
      </c>
      <c r="R149" s="456" t="n">
        <v>1680</v>
      </c>
      <c r="S149" s="1394">
        <f>O149*R149</f>
        <v/>
      </c>
      <c r="T149" s="1394">
        <f>Q149-S149</f>
        <v/>
      </c>
      <c r="U149" s="458">
        <f>T149/Q149</f>
        <v/>
      </c>
      <c r="V149" s="362" t="n"/>
      <c r="W149" s="362" t="n"/>
      <c r="X149" s="362" t="n"/>
      <c r="Y149" s="362" t="n"/>
      <c r="Z149" s="362" t="n"/>
      <c r="AA149" s="362" t="n"/>
      <c r="AB149" s="1410" t="n">
        <v>0.096</v>
      </c>
      <c r="AC149" s="1384">
        <f>ROUND(O149*AB149,3)</f>
        <v/>
      </c>
      <c r="AD149" s="773">
        <f>AD66</f>
        <v/>
      </c>
      <c r="AE149" s="565" t="inlineStr">
        <is>
          <t>ВП RU Д-JP.РА01.А.27527/24 от 01.04.2024 действует до 30.09.2024</t>
        </is>
      </c>
      <c r="AF149" s="565" t="inlineStr">
        <is>
          <t>Relent</t>
        </is>
      </c>
      <c r="AG149" s="565" t="inlineStr">
        <is>
          <t>BRUNO, Inc</t>
        </is>
      </c>
    </row>
    <row r="150" hidden="1" ht="30" customFormat="1" customHeight="1" s="355" thickBot="1">
      <c r="A150" s="353" t="n"/>
      <c r="B150" s="721" t="inlineStr">
        <is>
          <t>3304.99-2003</t>
        </is>
      </c>
      <c r="C150" s="1385" t="n">
        <v>2100058023148</v>
      </c>
      <c r="D150" s="1385" t="n">
        <v>5802314</v>
      </c>
      <c r="E150" s="353" t="inlineStr">
        <is>
          <t>Relent Sample</t>
        </is>
      </c>
      <c r="F150" s="785" t="inlineStr">
        <is>
          <t>B2808RS</t>
        </is>
      </c>
      <c r="G150" s="573" t="n"/>
      <c r="H150" s="322" t="inlineStr">
        <is>
          <t xml:space="preserve">《Relent》ASTEROPE moisture cream mini sample(48 pieces in box) </t>
        </is>
      </c>
      <c r="I150" s="322" t="inlineStr">
        <is>
          <t>Asterope Moisture Cream</t>
        </is>
      </c>
      <c r="J150" s="406" t="inlineStr">
        <is>
          <t>Увлажняющий крем для лица Астеропа</t>
        </is>
      </c>
      <c r="K150" s="358" t="inlineStr">
        <is>
          <t>face cream</t>
        </is>
      </c>
      <c r="L150" s="358" t="n"/>
      <c r="M150" s="368" t="n"/>
      <c r="N150" s="368" t="n"/>
      <c r="O150" s="455" t="n"/>
      <c r="P150" s="1386" t="n">
        <v>1680</v>
      </c>
      <c r="Q150" s="1382">
        <f>O150*P150</f>
        <v/>
      </c>
      <c r="R150" s="456" t="n">
        <v>1680</v>
      </c>
      <c r="S150" s="1394">
        <f>O150*R150</f>
        <v/>
      </c>
      <c r="T150" s="1394">
        <f>Q150-S150</f>
        <v/>
      </c>
      <c r="U150" s="458">
        <f>T150/Q150</f>
        <v/>
      </c>
      <c r="V150" s="362" t="n"/>
      <c r="W150" s="362" t="n"/>
      <c r="X150" s="362" t="n"/>
      <c r="Y150" s="362" t="n"/>
      <c r="Z150" s="362" t="n"/>
      <c r="AA150" s="362" t="n"/>
      <c r="AB150" s="1410" t="n">
        <v>0.096</v>
      </c>
      <c r="AC150" s="1384">
        <f>ROUND(O150*AB150,3)</f>
        <v/>
      </c>
      <c r="AD150" s="773">
        <f>AD67</f>
        <v/>
      </c>
      <c r="AE150" s="565" t="inlineStr">
        <is>
          <t>ЕАЭС N RU Д-JP.РА03.В.90112/22 от 31.05.2022 действует до 29.05.2027</t>
        </is>
      </c>
      <c r="AF150" s="565" t="inlineStr">
        <is>
          <t>Relent</t>
        </is>
      </c>
      <c r="AG150" s="565" t="inlineStr">
        <is>
          <t>BRUNO Inc.</t>
        </is>
      </c>
    </row>
    <row r="151" hidden="1" ht="20.1" customFormat="1" customHeight="1" s="355" thickBot="1">
      <c r="A151" s="353" t="n"/>
      <c r="B151" s="721" t="n"/>
      <c r="C151" s="1385" t="n">
        <v>4953035059825</v>
      </c>
      <c r="D151" s="365" t="inlineStr">
        <is>
          <t>A0001958</t>
        </is>
      </c>
      <c r="E151" s="353" t="inlineStr">
        <is>
          <t>CBON</t>
        </is>
      </c>
      <c r="F151" s="353" t="inlineStr">
        <is>
          <t>A000574</t>
        </is>
      </c>
      <c r="G151" s="368" t="inlineStr">
        <is>
          <t>シーボン CHエッセンス MDS</t>
        </is>
      </c>
      <c r="H151" s="322" t="inlineStr">
        <is>
          <t>《CBON》 СH Essence MDa</t>
        </is>
      </c>
      <c r="I151" s="322" t="inlineStr">
        <is>
          <t>CH Essence CHMD</t>
        </is>
      </c>
      <c r="J151" s="595" t="inlineStr">
        <is>
          <t>Увлажняющая сыворотка на основе 6 видов гиалуроновой кислоты CHMD</t>
        </is>
      </c>
      <c r="K151" s="358" t="inlineStr">
        <is>
          <t>face essence</t>
        </is>
      </c>
      <c r="L151" s="358" t="n"/>
      <c r="M151" s="1203" t="n">
        <v>30</v>
      </c>
      <c r="N151" s="1203" t="n">
        <v>30</v>
      </c>
      <c r="O151" s="455" t="n"/>
      <c r="P151" s="1386" t="n">
        <v>6344</v>
      </c>
      <c r="Q151" s="1382">
        <f>O151*P151</f>
        <v/>
      </c>
      <c r="R151" s="456" t="n">
        <v>5075</v>
      </c>
      <c r="S151" s="1394">
        <f>O151*R151</f>
        <v/>
      </c>
      <c r="T151" s="1394">
        <f>Q151-S151</f>
        <v/>
      </c>
      <c r="U151" s="458">
        <f>T151/Q151</f>
        <v/>
      </c>
      <c r="V151" s="362" t="n"/>
      <c r="W151" s="362" t="n"/>
      <c r="X151" s="362" t="n"/>
      <c r="Y151" s="362" t="n"/>
      <c r="Z151" s="362" t="n"/>
      <c r="AA151" s="362" t="inlineStr">
        <is>
          <t>3.8x3.8x15.4</t>
        </is>
      </c>
      <c r="AB151" s="1437" t="n">
        <v>0.125</v>
      </c>
      <c r="AC151" s="1397">
        <f>ROUND(O151*AB151,3)</f>
        <v/>
      </c>
      <c r="AD151" s="575"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565" t="inlineStr">
        <is>
          <t>ЕАЭС N RU Д-JP.РА01.В.69528/21 от 10.08.2021 действует до 09.08.2026</t>
        </is>
      </c>
      <c r="AF151" s="565" t="inlineStr">
        <is>
          <t>C’BON</t>
        </is>
      </c>
      <c r="AG151" s="565" t="inlineStr">
        <is>
          <t>C'BON COSMETICS Co.,Ltd</t>
        </is>
      </c>
    </row>
    <row r="152" hidden="1" ht="20.1" customFormat="1" customHeight="1" s="355" thickBot="1">
      <c r="A152" s="353" t="n"/>
      <c r="B152" s="721" t="n"/>
      <c r="C152" s="1385" t="inlineStr">
        <is>
          <t>4953035047822</t>
        </is>
      </c>
      <c r="D152" s="1385" t="inlineStr">
        <is>
          <t>A0001952</t>
        </is>
      </c>
      <c r="E152" s="353" t="inlineStr">
        <is>
          <t>CBON</t>
        </is>
      </c>
      <c r="F152" s="353" t="inlineStr">
        <is>
          <t>A000576</t>
        </is>
      </c>
      <c r="G152" s="368" t="inlineStr">
        <is>
          <t>シーボン VCエッセンス MDS</t>
        </is>
      </c>
      <c r="H152" s="322" t="inlineStr">
        <is>
          <t>《CBON》 VC ESSENCE MDS</t>
        </is>
      </c>
      <c r="I152" s="322" t="inlineStr">
        <is>
          <t>VC Essence VCMD</t>
        </is>
      </c>
      <c r="J152" s="595" t="inlineStr">
        <is>
          <t>Сыворотка для лица с витамином С VCMD</t>
        </is>
      </c>
      <c r="K152" s="601" t="inlineStr">
        <is>
          <t>face essence</t>
        </is>
      </c>
      <c r="L152" s="601" t="n"/>
      <c r="M152" s="1203" t="n">
        <v>30</v>
      </c>
      <c r="N152" s="1203" t="n">
        <v>30</v>
      </c>
      <c r="O152" s="455" t="n"/>
      <c r="P152" s="1386" t="n">
        <v>6344</v>
      </c>
      <c r="Q152" s="1382">
        <f>O152*P152</f>
        <v/>
      </c>
      <c r="R152" s="456" t="n">
        <v>5075</v>
      </c>
      <c r="S152" s="1394">
        <f>O152*R152</f>
        <v/>
      </c>
      <c r="T152" s="1394">
        <f>Q152-S152</f>
        <v/>
      </c>
      <c r="U152" s="458">
        <f>T152/Q152</f>
        <v/>
      </c>
      <c r="V152" s="362" t="n"/>
      <c r="W152" s="362" t="n"/>
      <c r="X152" s="362" t="n"/>
      <c r="Y152" s="362" t="n"/>
      <c r="Z152" s="362" t="n"/>
      <c r="AA152" s="362" t="inlineStr">
        <is>
          <t>3.8x3.8x15.4</t>
        </is>
      </c>
      <c r="AB152" s="1398" t="n">
        <v>0.125</v>
      </c>
      <c r="AC152" s="1384">
        <f>ROUND(O152*AB152,3)</f>
        <v/>
      </c>
      <c r="AD152" s="577"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565" t="inlineStr">
        <is>
          <t>ЕАЭС N RU Д-JP.РА01.В.69528/21 от 10.08.2021 действует до 09.08.2026</t>
        </is>
      </c>
      <c r="AF152" s="565" t="inlineStr">
        <is>
          <t>C’BON</t>
        </is>
      </c>
      <c r="AG152" s="565" t="inlineStr">
        <is>
          <t>C'BON COSMETICS Co.,Ltd</t>
        </is>
      </c>
    </row>
    <row r="153" hidden="1" ht="20.1" customFormat="1" customHeight="1" s="355" thickBot="1">
      <c r="A153" s="353" t="n"/>
      <c r="B153" s="721" t="n"/>
      <c r="C153" s="1385" t="inlineStr">
        <is>
          <t>4953035047839</t>
        </is>
      </c>
      <c r="D153" s="1385" t="inlineStr">
        <is>
          <t>A0001953</t>
        </is>
      </c>
      <c r="E153" s="353" t="inlineStr">
        <is>
          <t>CBON</t>
        </is>
      </c>
      <c r="F153" s="353" t="inlineStr">
        <is>
          <t>A000577</t>
        </is>
      </c>
      <c r="G153" s="368" t="inlineStr">
        <is>
          <t>シーボン アセンディングエッセンス MDS</t>
        </is>
      </c>
      <c r="H153" s="322" t="inlineStr">
        <is>
          <t>《CBON》ASCENDING ESSENCE MDS</t>
        </is>
      </c>
      <c r="I153" s="322" t="inlineStr">
        <is>
          <t>Axending Essence AEMD</t>
        </is>
      </c>
      <c r="J153" s="595" t="inlineStr">
        <is>
          <t>Сыворотка для чувствительной кожи лица AEMD</t>
        </is>
      </c>
      <c r="K153" s="358" t="inlineStr">
        <is>
          <t>face essence</t>
        </is>
      </c>
      <c r="L153" s="358" t="n"/>
      <c r="M153" s="1203" t="n">
        <v>30</v>
      </c>
      <c r="N153" s="1203" t="n">
        <v>30</v>
      </c>
      <c r="O153" s="455" t="n"/>
      <c r="P153" s="1386" t="n">
        <v>6344</v>
      </c>
      <c r="Q153" s="1382">
        <f>O153*P153</f>
        <v/>
      </c>
      <c r="R153" s="456" t="n">
        <v>5075</v>
      </c>
      <c r="S153" s="1394">
        <f>O153*R153</f>
        <v/>
      </c>
      <c r="T153" s="1394">
        <f>Q153-S153</f>
        <v/>
      </c>
      <c r="U153" s="458">
        <f>T153/Q153</f>
        <v/>
      </c>
      <c r="V153" s="362" t="n"/>
      <c r="W153" s="362" t="n"/>
      <c r="X153" s="362" t="n"/>
      <c r="Y153" s="362" t="n"/>
      <c r="Z153" s="362" t="n"/>
      <c r="AA153" s="362" t="inlineStr">
        <is>
          <t>3.8x3.8x15.4</t>
        </is>
      </c>
      <c r="AB153" s="1438" t="n">
        <v>0.125</v>
      </c>
      <c r="AC153" s="1384">
        <f>ROUND(O153*AB153,3)</f>
        <v/>
      </c>
      <c r="AD153" s="575"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565" t="inlineStr">
        <is>
          <t>ЕАЭС N RU Д-JP.РА01.В.69528/21 от 10.08.2021 действует до 09.08.2026</t>
        </is>
      </c>
      <c r="AF153" s="565" t="inlineStr">
        <is>
          <t>C’BON</t>
        </is>
      </c>
      <c r="AG153" s="565" t="inlineStr">
        <is>
          <t>C'BON COSMETICS Co.,Ltd</t>
        </is>
      </c>
    </row>
    <row r="154" hidden="1" ht="20.1" customFormat="1" customHeight="1" s="355" thickBot="1">
      <c r="A154" s="353" t="n"/>
      <c r="B154" s="721" t="n"/>
      <c r="C154" s="1385" t="inlineStr">
        <is>
          <t>4953035047846</t>
        </is>
      </c>
      <c r="D154" s="1385" t="inlineStr">
        <is>
          <t>A0001954</t>
        </is>
      </c>
      <c r="E154" s="353" t="inlineStr">
        <is>
          <t>CBON</t>
        </is>
      </c>
      <c r="F154" s="353" t="inlineStr">
        <is>
          <t>A000604</t>
        </is>
      </c>
      <c r="G154" s="368" t="inlineStr">
        <is>
          <t>シーボン スポットドライ MD</t>
        </is>
      </c>
      <c r="H154" s="322" t="inlineStr">
        <is>
          <t>《CBON》 SPOT DRY MD</t>
        </is>
      </c>
      <c r="I154" s="322" t="inlineStr">
        <is>
          <t>Spot Dry SDMD</t>
        </is>
      </c>
      <c r="J154" s="595" t="inlineStr">
        <is>
          <t>Сыворотка ультрапитательная на основе ретинола SDMD</t>
        </is>
      </c>
      <c r="K154" s="601" t="inlineStr">
        <is>
          <t>face essence</t>
        </is>
      </c>
      <c r="L154" s="601" t="n"/>
      <c r="M154" s="1203" t="n">
        <v>30</v>
      </c>
      <c r="N154" s="1203" t="n">
        <v>30</v>
      </c>
      <c r="O154" s="455" t="n"/>
      <c r="P154" s="1386" t="n">
        <v>6344</v>
      </c>
      <c r="Q154" s="1382">
        <f>O154*P154</f>
        <v/>
      </c>
      <c r="R154" s="456" t="n">
        <v>5075</v>
      </c>
      <c r="S154" s="1394">
        <f>O154*R154</f>
        <v/>
      </c>
      <c r="T154" s="1394">
        <f>Q154-S154</f>
        <v/>
      </c>
      <c r="U154" s="458">
        <f>T154/Q154</f>
        <v/>
      </c>
      <c r="V154" s="362" t="n"/>
      <c r="W154" s="362" t="n"/>
      <c r="X154" s="362" t="n"/>
      <c r="Y154" s="362" t="n"/>
      <c r="Z154" s="362" t="n"/>
      <c r="AA154" s="362" t="inlineStr">
        <is>
          <t>3.8x3.8x15.4</t>
        </is>
      </c>
      <c r="AB154" s="1438" t="n">
        <v>0.125</v>
      </c>
      <c r="AC154" s="1384">
        <f>ROUND(O154*AB154,3)</f>
        <v/>
      </c>
      <c r="AD154" s="575"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565" t="inlineStr">
        <is>
          <t>ЕАЭС N RU Д-JP.РА01.В.69528/21 от 10.08.2021 действует до 09.08.2026</t>
        </is>
      </c>
      <c r="AF154" s="565" t="inlineStr">
        <is>
          <t>C’BON</t>
        </is>
      </c>
      <c r="AG154" s="565" t="inlineStr">
        <is>
          <t>C'BON COSMETICS Co.,Ltd</t>
        </is>
      </c>
    </row>
    <row r="155" hidden="1" ht="20.1" customFormat="1" customHeight="1" s="355" thickBot="1">
      <c r="A155" s="353" t="n"/>
      <c r="B155" s="721" t="n"/>
      <c r="C155" s="1385" t="inlineStr">
        <is>
          <t>4953035047853</t>
        </is>
      </c>
      <c r="D155" s="1385" t="inlineStr">
        <is>
          <t>A0001956</t>
        </is>
      </c>
      <c r="E155" s="353" t="inlineStr">
        <is>
          <t>CBON</t>
        </is>
      </c>
      <c r="F155" s="353" t="inlineStr">
        <is>
          <t>A000605</t>
        </is>
      </c>
      <c r="G155" s="368" t="inlineStr">
        <is>
          <t>シーボン ホワイトスムージングエッセンス MDS</t>
        </is>
      </c>
      <c r="H155" s="358" t="inlineStr">
        <is>
          <t>《CBON》 WHITE SMOOTHING ESSENCE MD</t>
        </is>
      </c>
      <c r="I155" s="358" t="inlineStr">
        <is>
          <t>White Smoothing Essence WSMD</t>
        </is>
      </c>
      <c r="J155" s="595" t="inlineStr">
        <is>
          <t>Сыворотка выравнивающая цвет кожи лица WSMD</t>
        </is>
      </c>
      <c r="K155" s="358" t="inlineStr">
        <is>
          <t>face essence</t>
        </is>
      </c>
      <c r="L155" s="358" t="n"/>
      <c r="M155" s="1203" t="n">
        <v>30</v>
      </c>
      <c r="N155" s="1203" t="n">
        <v>30</v>
      </c>
      <c r="O155" s="455" t="n"/>
      <c r="P155" s="1386" t="n">
        <v>6344</v>
      </c>
      <c r="Q155" s="1382">
        <f>O155*P155</f>
        <v/>
      </c>
      <c r="R155" s="456" t="n">
        <v>5075</v>
      </c>
      <c r="S155" s="1394">
        <f>O155*R155</f>
        <v/>
      </c>
      <c r="T155" s="1394">
        <f>Q155-S155</f>
        <v/>
      </c>
      <c r="U155" s="458">
        <f>T155/Q155</f>
        <v/>
      </c>
      <c r="V155" s="362" t="n"/>
      <c r="W155" s="362" t="n"/>
      <c r="X155" s="362" t="n"/>
      <c r="Y155" s="362" t="n"/>
      <c r="Z155" s="362" t="n"/>
      <c r="AA155" s="362" t="inlineStr">
        <is>
          <t>3.8x3.8x15.4</t>
        </is>
      </c>
      <c r="AB155" s="1438" t="n">
        <v>0.125</v>
      </c>
      <c r="AC155" s="1384">
        <f>ROUND(O155*AB155,3)</f>
        <v/>
      </c>
      <c r="AD155" s="575"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565" t="inlineStr">
        <is>
          <t>ЕАЭС N RU Д-JP.РА01.В.69528/21 от 10.08.2021 действует до 09.08.2026</t>
        </is>
      </c>
      <c r="AF155" s="565" t="inlineStr">
        <is>
          <t>C’BON</t>
        </is>
      </c>
      <c r="AG155" s="565" t="inlineStr">
        <is>
          <t>C'BON COSMETICS Co.,Ltd</t>
        </is>
      </c>
    </row>
    <row r="156" hidden="1" ht="20.1" customFormat="1" customHeight="1" s="355" thickBot="1">
      <c r="A156" s="353" t="n"/>
      <c r="B156" s="721" t="n"/>
      <c r="C156" s="365" t="inlineStr">
        <is>
          <t>4953035047860</t>
        </is>
      </c>
      <c r="D156" s="365" t="n"/>
      <c r="E156" s="353" t="inlineStr">
        <is>
          <t>CBON</t>
        </is>
      </c>
      <c r="F156" s="353" t="inlineStr">
        <is>
          <t>A000606</t>
        </is>
      </c>
      <c r="G156" s="368" t="inlineStr">
        <is>
          <t>シーボン MEエッセンス MD</t>
        </is>
      </c>
      <c r="H156" s="358" t="inlineStr">
        <is>
          <t>《CBON》 ME ESSENCE MD</t>
        </is>
      </c>
      <c r="I156" s="358" t="inlineStr">
        <is>
          <t>ME Essence MEMD</t>
        </is>
      </c>
      <c r="J156" s="595" t="inlineStr">
        <is>
          <t>Антиоксидантная сыворотка MEMD</t>
        </is>
      </c>
      <c r="K156" s="358" t="inlineStr">
        <is>
          <t>face essence</t>
        </is>
      </c>
      <c r="L156" s="358" t="n"/>
      <c r="M156" s="1203" t="n">
        <v>30</v>
      </c>
      <c r="N156" s="1203" t="n">
        <v>30</v>
      </c>
      <c r="O156" s="455" t="n"/>
      <c r="P156" s="1386" t="n">
        <v>6344</v>
      </c>
      <c r="Q156" s="1382">
        <f>O156*P156</f>
        <v/>
      </c>
      <c r="R156" s="456" t="n">
        <v>5075</v>
      </c>
      <c r="S156" s="1394">
        <f>O156*R156</f>
        <v/>
      </c>
      <c r="T156" s="1394">
        <f>Q156-S156</f>
        <v/>
      </c>
      <c r="U156" s="458">
        <f>T156/Q156</f>
        <v/>
      </c>
      <c r="V156" s="362" t="n"/>
      <c r="W156" s="362" t="n"/>
      <c r="X156" s="362" t="n"/>
      <c r="Y156" s="362" t="n"/>
      <c r="Z156" s="362" t="n"/>
      <c r="AA156" s="362" t="inlineStr">
        <is>
          <t>3.8x3.8x15.4</t>
        </is>
      </c>
      <c r="AB156" s="1437" t="n">
        <v>0.125</v>
      </c>
      <c r="AC156" s="1397">
        <f>ROUND(O156*AB156,3)</f>
        <v/>
      </c>
      <c r="AD156" s="575"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565" t="inlineStr">
        <is>
          <t>ЕАЭС N RU Д-JP.РА01.В.69528/21 от 10.08.2021 действует до 09.08.2026</t>
        </is>
      </c>
      <c r="AF156" s="565" t="inlineStr">
        <is>
          <t>C’BON</t>
        </is>
      </c>
      <c r="AG156" s="565" t="inlineStr">
        <is>
          <t>C'BON COSMETICS Co.,Ltd</t>
        </is>
      </c>
    </row>
    <row r="157" hidden="1" ht="20.1" customFormat="1" customHeight="1" s="355" thickBot="1">
      <c r="A157" s="1203" t="n"/>
      <c r="B157" s="714" t="n"/>
      <c r="C157" s="357" t="inlineStr">
        <is>
          <t>4953035036468</t>
        </is>
      </c>
      <c r="D157" s="357" t="n"/>
      <c r="E157" s="353" t="inlineStr">
        <is>
          <t>CBON</t>
        </is>
      </c>
      <c r="F157" s="353" t="inlineStr">
        <is>
          <t>A0001801</t>
        </is>
      </c>
      <c r="G157" s="368" t="n"/>
      <c r="H157" s="696" t="inlineStr">
        <is>
          <t>《CBON》 ABILITY TREATMENT MASSER</t>
        </is>
      </c>
      <c r="I157" s="358" t="inlineStr">
        <is>
          <t>Ability Treatment Masser</t>
        </is>
      </c>
      <c r="J157" s="595" t="inlineStr">
        <is>
          <t>Крем демакияжный массажный на основе сквалана Абилити</t>
        </is>
      </c>
      <c r="K157" s="601" t="inlineStr">
        <is>
          <t>face cleansing</t>
        </is>
      </c>
      <c r="L157" s="601" t="n"/>
      <c r="M157" s="1203" t="n">
        <v>30</v>
      </c>
      <c r="N157" s="1203" t="n">
        <v>30</v>
      </c>
      <c r="O157" s="455" t="n"/>
      <c r="P157" s="1386" t="n">
        <v>2250</v>
      </c>
      <c r="Q157" s="1382">
        <f>O157*P157</f>
        <v/>
      </c>
      <c r="R157" s="456" t="n">
        <v>1800</v>
      </c>
      <c r="S157" s="1394">
        <f>O157*R157</f>
        <v/>
      </c>
      <c r="T157" s="1394">
        <f>Q157-S157</f>
        <v/>
      </c>
      <c r="U157" s="458">
        <f>T157/Q157</f>
        <v/>
      </c>
      <c r="V157" s="362" t="n"/>
      <c r="W157" s="362" t="n"/>
      <c r="X157" s="362" t="n"/>
      <c r="Y157" s="362" t="n"/>
      <c r="Z157" s="362" t="n"/>
      <c r="AA157" s="362" t="inlineStr">
        <is>
          <t>7.5x7.5x5.6</t>
        </is>
      </c>
      <c r="AB157" s="1438" t="n">
        <v>0.201</v>
      </c>
      <c r="AC157" s="1384">
        <f>ROUND(O157*AB157,3)</f>
        <v/>
      </c>
      <c r="AD157" s="575"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565" t="inlineStr">
        <is>
          <t>ЕАЭС N RU Д-JP.РА01.В.71418/21 от 11.08.2021 действует до 10.08.2026</t>
        </is>
      </c>
      <c r="AF157" s="565" t="inlineStr">
        <is>
          <t>C’BON</t>
        </is>
      </c>
      <c r="AG157" s="565" t="inlineStr">
        <is>
          <t>C'BON COSMETICS Co.,Ltd</t>
        </is>
      </c>
    </row>
    <row r="158" hidden="1" ht="20.1" customFormat="1" customHeight="1" s="355" thickBot="1">
      <c r="A158" s="353" t="n"/>
      <c r="B158" s="721" t="n"/>
      <c r="C158" s="1385" t="inlineStr">
        <is>
          <t>4953035036475</t>
        </is>
      </c>
      <c r="D158" s="1385" t="n"/>
      <c r="E158" s="353" t="inlineStr">
        <is>
          <t>CBON</t>
        </is>
      </c>
      <c r="F158" s="353" t="inlineStr">
        <is>
          <t>A0001802</t>
        </is>
      </c>
      <c r="G158" s="368" t="n"/>
      <c r="H158" s="1014" t="inlineStr">
        <is>
          <t>《CBON》ABILITY CLEAR WASH</t>
        </is>
      </c>
      <c r="I158" s="358" t="inlineStr">
        <is>
          <t>Ability Clear Wash</t>
        </is>
      </c>
      <c r="J158" s="595" t="inlineStr">
        <is>
          <t>Пенка для умывания Абилити</t>
        </is>
      </c>
      <c r="K158" s="358" t="inlineStr">
        <is>
          <t>face wash</t>
        </is>
      </c>
      <c r="L158" s="358" t="n"/>
      <c r="M158" s="1203" t="n">
        <v>30</v>
      </c>
      <c r="N158" s="1203" t="n">
        <v>30</v>
      </c>
      <c r="O158" s="455" t="n"/>
      <c r="P158" s="1386" t="n">
        <v>1688</v>
      </c>
      <c r="Q158" s="1382">
        <f>O158*P158</f>
        <v/>
      </c>
      <c r="R158" s="456" t="n">
        <v>1350</v>
      </c>
      <c r="S158" s="1394">
        <f>O158*R158</f>
        <v/>
      </c>
      <c r="T158" s="1394">
        <f>Q158-S158</f>
        <v/>
      </c>
      <c r="U158" s="458">
        <f>T158/Q158</f>
        <v/>
      </c>
      <c r="V158" s="362" t="n"/>
      <c r="W158" s="362" t="n"/>
      <c r="X158" s="362" t="n"/>
      <c r="Y158" s="362" t="n"/>
      <c r="Z158" s="362" t="n"/>
      <c r="AA158" s="362" t="inlineStr">
        <is>
          <t>5.45x5.45x18</t>
        </is>
      </c>
      <c r="AB158" s="1410" t="n">
        <v>0.276</v>
      </c>
      <c r="AC158" s="1387">
        <f>ROUND(O158*AB158,3)</f>
        <v/>
      </c>
      <c r="AD158" s="575"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565" t="inlineStr">
        <is>
          <t>ЕАЭС N RU Д-JP.РА01.В.64334/21 от 09.08.2021 действует до 08.08.2026</t>
        </is>
      </c>
      <c r="AF158" s="565" t="inlineStr">
        <is>
          <t>C’BON</t>
        </is>
      </c>
      <c r="AG158" s="565" t="inlineStr">
        <is>
          <t>C'BON COSMETICS Co.,Ltd</t>
        </is>
      </c>
    </row>
    <row r="159" hidden="1" ht="20.1" customFormat="1" customHeight="1" s="355" thickBot="1">
      <c r="A159" s="353" t="n"/>
      <c r="B159" s="721" t="n"/>
      <c r="C159" s="1385" t="inlineStr">
        <is>
          <t>4953035036482</t>
        </is>
      </c>
      <c r="D159" s="1385" t="n"/>
      <c r="E159" s="353" t="inlineStr">
        <is>
          <t>CBON</t>
        </is>
      </c>
      <c r="F159" s="353" t="inlineStr">
        <is>
          <t>A0001803</t>
        </is>
      </c>
      <c r="G159" s="368" t="n"/>
      <c r="H159" s="358" t="inlineStr">
        <is>
          <t>《CBON》 ABILITY ESSENCE LOTION</t>
        </is>
      </c>
      <c r="I159" s="358" t="inlineStr">
        <is>
          <t>Ability Essence Lotion</t>
        </is>
      </c>
      <c r="J159" s="595" t="inlineStr">
        <is>
          <t>Лосьон-эссенция Абилити</t>
        </is>
      </c>
      <c r="K159" s="358" t="inlineStr">
        <is>
          <t>face lotion</t>
        </is>
      </c>
      <c r="L159" s="358" t="n"/>
      <c r="M159" s="1203" t="n">
        <v>30</v>
      </c>
      <c r="N159" s="1203" t="n">
        <v>30</v>
      </c>
      <c r="O159" s="455" t="n">
        <v>30</v>
      </c>
      <c r="P159" s="1386" t="n">
        <v>1875</v>
      </c>
      <c r="Q159" s="1382">
        <f>O159*P159</f>
        <v/>
      </c>
      <c r="R159" s="456" t="n">
        <v>1500</v>
      </c>
      <c r="S159" s="1394">
        <f>O159*R159</f>
        <v/>
      </c>
      <c r="T159" s="1394">
        <f>Q159-S159</f>
        <v/>
      </c>
      <c r="U159" s="458">
        <f>T159/Q159</f>
        <v/>
      </c>
      <c r="V159" s="362" t="n"/>
      <c r="W159" s="362" t="n"/>
      <c r="X159" s="362" t="n"/>
      <c r="Y159" s="362" t="n"/>
      <c r="Z159" s="362" t="n"/>
      <c r="AA159" s="362" t="inlineStr">
        <is>
          <t>4.3x4.3x16.5</t>
        </is>
      </c>
      <c r="AB159" s="1410" t="n">
        <v>0.21</v>
      </c>
      <c r="AC159" s="1387">
        <f>ROUND(O159*AB159,3)</f>
        <v/>
      </c>
      <c r="AD159" s="575"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565" t="inlineStr">
        <is>
          <t>ЕАЭС N RU Д-JP.РА01.В.64697/21 от 09.08.2021 действует до 08.08.2026</t>
        </is>
      </c>
      <c r="AF159" s="565" t="inlineStr">
        <is>
          <t>C’BON</t>
        </is>
      </c>
      <c r="AG159" s="565" t="inlineStr">
        <is>
          <t>C'BON COSMETICS Co.,Ltd</t>
        </is>
      </c>
    </row>
    <row r="160" hidden="1" ht="20.1" customFormat="1" customHeight="1" s="355" thickBot="1">
      <c r="A160" s="1203" t="n"/>
      <c r="B160" s="714" t="n"/>
      <c r="C160" s="357" t="inlineStr">
        <is>
          <t>4953035036499</t>
        </is>
      </c>
      <c r="D160" s="357" t="n"/>
      <c r="E160" s="353" t="inlineStr">
        <is>
          <t>CBON</t>
        </is>
      </c>
      <c r="F160" s="353" t="inlineStr">
        <is>
          <t>A0001804</t>
        </is>
      </c>
      <c r="G160" s="368" t="n"/>
      <c r="H160" s="358" t="inlineStr">
        <is>
          <t>《CBON》 ABILITY MOIST GEL</t>
        </is>
      </c>
      <c r="I160" s="358" t="inlineStr">
        <is>
          <t>C'BON Ability Moist Gel</t>
        </is>
      </c>
      <c r="J160" s="595" t="inlineStr">
        <is>
          <t>Гель увлажняющий Абилити</t>
        </is>
      </c>
      <c r="K160" s="358" t="inlineStr">
        <is>
          <t>face gel</t>
        </is>
      </c>
      <c r="L160" s="358" t="n"/>
      <c r="M160" s="1203" t="n">
        <v>30</v>
      </c>
      <c r="N160" s="1203" t="n">
        <v>30</v>
      </c>
      <c r="O160" s="455" t="n"/>
      <c r="P160" s="1386" t="n">
        <v>2188</v>
      </c>
      <c r="Q160" s="1382">
        <f>O160*P160</f>
        <v/>
      </c>
      <c r="R160" s="456" t="n">
        <v>1750</v>
      </c>
      <c r="S160" s="1394">
        <f>O160*R160</f>
        <v/>
      </c>
      <c r="T160" s="1394">
        <f>Q160-S160</f>
        <v/>
      </c>
      <c r="U160" s="458">
        <f>T160/Q160</f>
        <v/>
      </c>
      <c r="V160" s="362" t="n"/>
      <c r="W160" s="362" t="n"/>
      <c r="X160" s="362" t="n"/>
      <c r="Y160" s="362" t="n"/>
      <c r="Z160" s="362" t="n"/>
      <c r="AA160" s="362" t="inlineStr">
        <is>
          <t>6.15x6.15x4.85</t>
        </is>
      </c>
      <c r="AB160" s="1410" t="n">
        <v>0.143</v>
      </c>
      <c r="AC160" s="1387">
        <f>ROUND(O160*AB160,3)</f>
        <v/>
      </c>
      <c r="AD160" s="575"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565" t="inlineStr">
        <is>
          <t>ЕАЭС N RU Д-JP.РА01.В.49606/21 от 02.08.2021 действует до 01.08.2026</t>
        </is>
      </c>
      <c r="AF160" s="565" t="inlineStr">
        <is>
          <t>C’BON</t>
        </is>
      </c>
      <c r="AG160" s="565" t="inlineStr">
        <is>
          <t>C'BON COSMETICS Co., Ltd</t>
        </is>
      </c>
    </row>
    <row r="161" hidden="1" ht="20.1" customFormat="1" customHeight="1" s="355" thickBot="1">
      <c r="A161" s="353" t="n"/>
      <c r="B161" s="721" t="n"/>
      <c r="C161" s="1385" t="inlineStr">
        <is>
          <t>4953035037984</t>
        </is>
      </c>
      <c r="D161" s="1385" t="n"/>
      <c r="E161" s="353" t="inlineStr">
        <is>
          <t>CBON</t>
        </is>
      </c>
      <c r="F161" s="353" t="inlineStr">
        <is>
          <t>A0001805</t>
        </is>
      </c>
      <c r="G161" s="368" t="n"/>
      <c r="H161" s="358" t="inlineStr">
        <is>
          <t>《CBON》 ABILITY C LOTION</t>
        </is>
      </c>
      <c r="I161" s="358" t="inlineStr">
        <is>
          <t>Ability C Lotion</t>
        </is>
      </c>
      <c r="J161" s="595" t="inlineStr">
        <is>
          <t>Лосьон с витамином С Абилити</t>
        </is>
      </c>
      <c r="K161" s="358" t="inlineStr">
        <is>
          <t>face serum</t>
        </is>
      </c>
      <c r="L161" s="358" t="n"/>
      <c r="M161" s="1203" t="n">
        <v>30</v>
      </c>
      <c r="N161" s="1203" t="n">
        <v>30</v>
      </c>
      <c r="O161" s="455" t="n">
        <v>30</v>
      </c>
      <c r="P161" s="1386" t="n">
        <v>3000</v>
      </c>
      <c r="Q161" s="1382">
        <f>O161*P161</f>
        <v/>
      </c>
      <c r="R161" s="456" t="n">
        <v>2400</v>
      </c>
      <c r="S161" s="1394">
        <f>O161*R161</f>
        <v/>
      </c>
      <c r="T161" s="1394">
        <f>Q161-S161</f>
        <v/>
      </c>
      <c r="U161" s="458">
        <f>T161/Q161</f>
        <v/>
      </c>
      <c r="V161" s="362" t="n"/>
      <c r="W161" s="362" t="n"/>
      <c r="X161" s="362" t="n"/>
      <c r="Y161" s="362" t="n"/>
      <c r="Z161" s="362" t="n"/>
      <c r="AA161" s="362" t="inlineStr">
        <is>
          <t>3.7x3.7x11.5</t>
        </is>
      </c>
      <c r="AB161" s="1438" t="n">
        <v>0.101</v>
      </c>
      <c r="AC161" s="1384">
        <f>ROUND(O161*AB161,3)</f>
        <v/>
      </c>
      <c r="AD161" s="575"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565" t="inlineStr">
        <is>
          <t>ЕАЭС N RU Д-JP.РА01.В.64697/21 от 09.08.2021 действует до 08.08.2026</t>
        </is>
      </c>
      <c r="AF161" s="565" t="inlineStr">
        <is>
          <t>C’BON</t>
        </is>
      </c>
      <c r="AG161" s="565" t="inlineStr">
        <is>
          <t>C'BON COSMETICS Co.,Ltd</t>
        </is>
      </c>
    </row>
    <row r="162" hidden="1" ht="20.1" customFormat="1" customHeight="1" s="355" thickBot="1">
      <c r="A162" s="1203" t="n"/>
      <c r="B162" s="714" t="n"/>
      <c r="C162" s="1385" t="inlineStr">
        <is>
          <t>4953035037991</t>
        </is>
      </c>
      <c r="D162" s="1385" t="n"/>
      <c r="E162" s="353" t="inlineStr">
        <is>
          <t>CBON</t>
        </is>
      </c>
      <c r="F162" s="353" t="inlineStr">
        <is>
          <t>A0001806</t>
        </is>
      </c>
      <c r="G162" s="368" t="n"/>
      <c r="H162" s="369" t="inlineStr">
        <is>
          <t>《CBON》 ABILITY UV PROTECT BASE WILL END OF SALE</t>
        </is>
      </c>
      <c r="I162" s="369" t="inlineStr">
        <is>
          <t>C'BON Ability UV Protect Base</t>
        </is>
      </c>
      <c r="J162" s="595" t="inlineStr">
        <is>
          <t>Солнцезащитная база Абилити С'БОН</t>
        </is>
      </c>
      <c r="K162" s="358" t="inlineStr">
        <is>
          <t>sunscreen</t>
        </is>
      </c>
      <c r="L162" s="358" t="n"/>
      <c r="M162" s="1203" t="n">
        <v>30</v>
      </c>
      <c r="N162" s="1203" t="n">
        <v>30</v>
      </c>
      <c r="O162" s="455" t="n"/>
      <c r="P162" s="1386" t="n">
        <v>1563</v>
      </c>
      <c r="Q162" s="1382">
        <f>O162*P162</f>
        <v/>
      </c>
      <c r="R162" s="456" t="n">
        <v>1250</v>
      </c>
      <c r="S162" s="1394">
        <f>O162*R162</f>
        <v/>
      </c>
      <c r="T162" s="1394">
        <f>Q162-S162</f>
        <v/>
      </c>
      <c r="U162" s="458">
        <f>T162/Q162</f>
        <v/>
      </c>
      <c r="V162" s="362" t="n"/>
      <c r="W162" s="362" t="n"/>
      <c r="X162" s="362" t="n"/>
      <c r="Y162" s="362" t="n"/>
      <c r="Z162" s="362" t="n"/>
      <c r="AA162" s="362" t="inlineStr">
        <is>
          <t>2.25x3.6x11.1</t>
        </is>
      </c>
      <c r="AB162" s="1438" t="n">
        <v>0.05</v>
      </c>
      <c r="AC162" s="1384">
        <f>ROUND(O162*AB162,3)</f>
        <v/>
      </c>
      <c r="AD162" s="577"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565" t="inlineStr">
        <is>
          <t>ЕАЭС N RU Д-JP.РА06.В.88496/24  от 07.08.2024 действует до 06.08.2029</t>
        </is>
      </c>
      <c r="AF162" s="565" t="inlineStr">
        <is>
          <t>С'BON</t>
        </is>
      </c>
      <c r="AG162" s="565" t="inlineStr">
        <is>
          <t>C'BON COSMETICS Co.,Ltd</t>
        </is>
      </c>
    </row>
    <row r="163" hidden="1" ht="30" customFormat="1" customHeight="1" s="355" thickBot="1">
      <c r="A163" s="1203" t="n"/>
      <c r="B163" s="714" t="n"/>
      <c r="C163" s="1385" t="inlineStr">
        <is>
          <t>4953035062702</t>
        </is>
      </c>
      <c r="D163" s="1385" t="n"/>
      <c r="E163" s="353" t="inlineStr">
        <is>
          <t>CBON</t>
        </is>
      </c>
      <c r="F163" s="353" t="inlineStr">
        <is>
          <t>A0001116</t>
        </is>
      </c>
      <c r="G163" s="368" t="n"/>
      <c r="H163" s="1013" t="inlineStr">
        <is>
          <t>《CBON》FACIALIST TREATMENT MASSERa 230g</t>
        </is>
      </c>
      <c r="I163" s="369" t="inlineStr">
        <is>
          <t xml:space="preserve">CBON FACIALIST TREATMENT MASSERa. </t>
        </is>
      </c>
      <c r="J163" s="595" t="inlineStr">
        <is>
          <t>CBON FACIALIST TREATMENT MASSERa. Демакияжный массажный крем Фэшиалист CBON.</t>
        </is>
      </c>
      <c r="K163" s="696" t="inlineStr">
        <is>
          <t>face cleansing</t>
        </is>
      </c>
      <c r="L163" s="358" t="n"/>
      <c r="M163" s="1203" t="n"/>
      <c r="N163" s="1203" t="n"/>
      <c r="O163" s="455" t="n">
        <v>30</v>
      </c>
      <c r="P163" s="1386" t="n">
        <v>4375</v>
      </c>
      <c r="Q163" s="1382">
        <f>O163*P163</f>
        <v/>
      </c>
      <c r="R163" s="456" t="n">
        <v>3500</v>
      </c>
      <c r="S163" s="1394">
        <f>O163*R163</f>
        <v/>
      </c>
      <c r="T163" s="1394">
        <f>Q163-S163</f>
        <v/>
      </c>
      <c r="U163" s="458">
        <f>T163/Q163</f>
        <v/>
      </c>
      <c r="V163" s="362" t="n"/>
      <c r="W163" s="362" t="n"/>
      <c r="X163" s="362" t="n"/>
      <c r="Y163" s="362" t="n"/>
      <c r="Z163" s="362" t="n"/>
      <c r="AA163" s="362" t="n"/>
      <c r="AB163" s="1438" t="n">
        <v>0.337</v>
      </c>
      <c r="AC163" s="1384">
        <f>ROUND(O163*AB163,3)</f>
        <v/>
      </c>
      <c r="AD163" s="57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565" t="inlineStr">
        <is>
          <t>письмо 1068/24 от «19» декабря 2024 г.</t>
        </is>
      </c>
      <c r="AF163" s="565" t="inlineStr">
        <is>
          <t>CBON</t>
        </is>
      </c>
      <c r="AG163" s="565" t="inlineStr">
        <is>
          <t>C'BON COSMETICS Co.,Ltd</t>
        </is>
      </c>
    </row>
    <row r="164" hidden="1" ht="30" customFormat="1" customHeight="1" s="355" thickBot="1">
      <c r="A164" s="1203" t="n"/>
      <c r="B164" s="714" t="n"/>
      <c r="C164" s="1385" t="inlineStr">
        <is>
          <t>4953035062719</t>
        </is>
      </c>
      <c r="D164" s="1385" t="n"/>
      <c r="E164" s="353" t="inlineStr">
        <is>
          <t>CBON</t>
        </is>
      </c>
      <c r="F164" s="353" t="inlineStr">
        <is>
          <t>A0001117</t>
        </is>
      </c>
      <c r="G164" s="368" t="n"/>
      <c r="H164" s="369" t="inlineStr">
        <is>
          <t xml:space="preserve">《CBON》FACIALIST TREATMENT MASSERa 110g </t>
        </is>
      </c>
      <c r="I164" s="369" t="inlineStr">
        <is>
          <t xml:space="preserve">CBON FACIALIST TREATMENT MASSERa. </t>
        </is>
      </c>
      <c r="J164" s="595" t="inlineStr">
        <is>
          <t>CBON FACIALIST TREATMENT MASSERa. Демакияжный массажный крем Фэшиалист CBON.</t>
        </is>
      </c>
      <c r="K164" s="696" t="inlineStr">
        <is>
          <t>face cleansing</t>
        </is>
      </c>
      <c r="L164" s="358" t="n"/>
      <c r="M164" s="1203" t="n"/>
      <c r="N164" s="1203" t="n"/>
      <c r="O164" s="455" t="n">
        <v>30</v>
      </c>
      <c r="P164" s="1386" t="n">
        <v>2406.25</v>
      </c>
      <c r="Q164" s="1382">
        <f>O164*P164</f>
        <v/>
      </c>
      <c r="R164" s="456" t="n">
        <v>1925</v>
      </c>
      <c r="S164" s="1394">
        <f>O164*R164</f>
        <v/>
      </c>
      <c r="T164" s="1394">
        <f>Q164-S164</f>
        <v/>
      </c>
      <c r="U164" s="458">
        <f>T164/Q164</f>
        <v/>
      </c>
      <c r="V164" s="362" t="n"/>
      <c r="W164" s="362" t="n"/>
      <c r="X164" s="362" t="n"/>
      <c r="Y164" s="362" t="n"/>
      <c r="Z164" s="362" t="n"/>
      <c r="AA164" s="362" t="n"/>
      <c r="AB164" s="1438" t="n">
        <v>0.184</v>
      </c>
      <c r="AC164" s="1384">
        <f>ROUND(O164*AB164,3)</f>
        <v/>
      </c>
      <c r="AD164" s="57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565" t="inlineStr">
        <is>
          <t>письмо 1068/24 от «19» декабря 2024 г.</t>
        </is>
      </c>
      <c r="AF164" s="565" t="inlineStr">
        <is>
          <t>CBON</t>
        </is>
      </c>
      <c r="AG164" s="565" t="inlineStr">
        <is>
          <t>C'BON COSMETICS Co.,Ltd</t>
        </is>
      </c>
    </row>
    <row r="165" hidden="1" ht="30" customFormat="1" customHeight="1" s="355" thickBot="1">
      <c r="A165" s="1203" t="n"/>
      <c r="B165" s="714" t="n"/>
      <c r="C165" s="1385" t="inlineStr">
        <is>
          <t>4953035062726</t>
        </is>
      </c>
      <c r="D165" s="1385" t="n"/>
      <c r="E165" s="353" t="inlineStr">
        <is>
          <t>CBON</t>
        </is>
      </c>
      <c r="F165" s="353" t="inlineStr">
        <is>
          <t>A0001118</t>
        </is>
      </c>
      <c r="G165" s="368" t="n"/>
      <c r="H165" s="1013" t="inlineStr">
        <is>
          <t>《CBON》FACIALIST TREATMENT BRIGHT MASSER 230g</t>
        </is>
      </c>
      <c r="I165" s="369" t="inlineStr">
        <is>
          <t xml:space="preserve">CBON FACIALIST TREATMENT BRIGHT MASSER. </t>
        </is>
      </c>
      <c r="J165" s="595" t="inlineStr">
        <is>
          <t>CBON FACIALIST TREATMENT BRIGHT MASSER. Демакияжный массажный крем выравнивающий цвет кожи лица Фэшиалист CBON</t>
        </is>
      </c>
      <c r="K165" s="696" t="inlineStr">
        <is>
          <t>face cleansing</t>
        </is>
      </c>
      <c r="L165" s="358" t="n"/>
      <c r="M165" s="1203" t="n"/>
      <c r="N165" s="1203" t="n"/>
      <c r="O165" s="455" t="n">
        <v>30</v>
      </c>
      <c r="P165" s="1386" t="n">
        <v>4812.499999999999</v>
      </c>
      <c r="Q165" s="1382">
        <f>O165*P165</f>
        <v/>
      </c>
      <c r="R165" s="456" t="n">
        <v>3850</v>
      </c>
      <c r="S165" s="1394">
        <f>O165*R165</f>
        <v/>
      </c>
      <c r="T165" s="1394">
        <f>Q165-S165</f>
        <v/>
      </c>
      <c r="U165" s="458">
        <f>T165/Q165</f>
        <v/>
      </c>
      <c r="V165" s="362" t="n"/>
      <c r="W165" s="362" t="n"/>
      <c r="X165" s="362" t="n"/>
      <c r="Y165" s="362" t="n"/>
      <c r="Z165" s="362" t="n"/>
      <c r="AA165" s="362" t="n"/>
      <c r="AB165" s="1438" t="n">
        <v>0.34</v>
      </c>
      <c r="AC165" s="1384">
        <f>ROUND(O165*AB165,3)</f>
        <v/>
      </c>
      <c r="AD165" s="57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565" t="inlineStr">
        <is>
          <t>письмо 1068/24 от «19» декабря 2024 г.</t>
        </is>
      </c>
      <c r="AF165" s="565" t="inlineStr">
        <is>
          <t>CBON</t>
        </is>
      </c>
      <c r="AG165" s="565" t="inlineStr">
        <is>
          <t>C'BON COSMETICS Co.,Ltd</t>
        </is>
      </c>
    </row>
    <row r="166" hidden="1" ht="30" customFormat="1" customHeight="1" s="355" thickBot="1">
      <c r="A166" s="1203" t="n"/>
      <c r="B166" s="714" t="n"/>
      <c r="C166" s="1385" t="inlineStr">
        <is>
          <t>4953035062733</t>
        </is>
      </c>
      <c r="D166" s="1385" t="n"/>
      <c r="E166" s="353" t="inlineStr">
        <is>
          <t>CBON</t>
        </is>
      </c>
      <c r="F166" s="353" t="inlineStr">
        <is>
          <t>A0001119</t>
        </is>
      </c>
      <c r="G166" s="368" t="n"/>
      <c r="H166" s="1013" t="inlineStr">
        <is>
          <t>《CBON》FACIALIST ADVANCED RUBY MASSER 150g</t>
        </is>
      </c>
      <c r="I166" s="369" t="inlineStr">
        <is>
          <t xml:space="preserve">CBON FACIALIST ADVANCED RUBY MASSER. </t>
        </is>
      </c>
      <c r="J166" s="595" t="inlineStr">
        <is>
          <t>CBON FACIALIST ADVANCED RUBY MASSER. Антивозрастной рубиновый демакияжный массажный крем Фшиалист CBON.</t>
        </is>
      </c>
      <c r="K166" s="696" t="inlineStr">
        <is>
          <t>face cleansing</t>
        </is>
      </c>
      <c r="L166" s="358" t="n"/>
      <c r="M166" s="1203" t="n"/>
      <c r="N166" s="1203" t="n"/>
      <c r="O166" s="455" t="n"/>
      <c r="P166" s="1386" t="n">
        <v>3062.5</v>
      </c>
      <c r="Q166" s="1382">
        <f>O166*P166</f>
        <v/>
      </c>
      <c r="R166" s="456" t="n">
        <v>2450</v>
      </c>
      <c r="S166" s="1394">
        <f>O166*R166</f>
        <v/>
      </c>
      <c r="T166" s="1394">
        <f>Q166-S166</f>
        <v/>
      </c>
      <c r="U166" s="458">
        <f>T166/Q166</f>
        <v/>
      </c>
      <c r="V166" s="362" t="n"/>
      <c r="W166" s="362" t="n"/>
      <c r="X166" s="362" t="n"/>
      <c r="Y166" s="362" t="n"/>
      <c r="Z166" s="362" t="n"/>
      <c r="AA166" s="362" t="n"/>
      <c r="AB166" s="1438" t="n">
        <v>0.27</v>
      </c>
      <c r="AC166" s="1384">
        <f>ROUND(O166*AB166,3)</f>
        <v/>
      </c>
      <c r="AD166" s="576"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070" t="inlineStr">
        <is>
          <t>ЕАЭС N RU Д-JP.РА03.В.40396/25 от 07.04.2025 действует до 03.04.2030</t>
        </is>
      </c>
      <c r="AF166" s="565" t="inlineStr">
        <is>
          <t>CBON</t>
        </is>
      </c>
      <c r="AG166" s="565" t="inlineStr">
        <is>
          <t>C'BON COSMETICS Co.,Ltd</t>
        </is>
      </c>
    </row>
    <row r="167" hidden="1" ht="30" customFormat="1" customHeight="1" s="355" thickBot="1">
      <c r="A167" s="1203" t="n"/>
      <c r="B167" s="714" t="n"/>
      <c r="C167" s="1385" t="inlineStr">
        <is>
          <t>4953035062757</t>
        </is>
      </c>
      <c r="D167" s="1385" t="n"/>
      <c r="E167" s="353" t="inlineStr">
        <is>
          <t>CBON</t>
        </is>
      </c>
      <c r="F167" s="353" t="inlineStr">
        <is>
          <t>A0001121</t>
        </is>
      </c>
      <c r="G167" s="368" t="n"/>
      <c r="H167" s="1013" t="inlineStr">
        <is>
          <t>《CBON》FACIALIST MOIST VEIL WASH 130g</t>
        </is>
      </c>
      <c r="I167" s="369" t="inlineStr">
        <is>
          <t xml:space="preserve">CBON FACIALIST MOIST VEIL WASH. </t>
        </is>
      </c>
      <c r="J167" s="595" t="inlineStr">
        <is>
          <t>CBON FACIALIST MOIST VEIL WASH. Увлажняющая пенка Фэшиалист CBON.</t>
        </is>
      </c>
      <c r="K167" s="696" t="inlineStr">
        <is>
          <t>face wash</t>
        </is>
      </c>
      <c r="L167" s="358" t="n"/>
      <c r="M167" s="1203" t="n"/>
      <c r="N167" s="1203" t="n"/>
      <c r="O167" s="455" t="n">
        <v>30</v>
      </c>
      <c r="P167" s="1386" t="n">
        <v>2187.5</v>
      </c>
      <c r="Q167" s="1382">
        <f>O167*P167</f>
        <v/>
      </c>
      <c r="R167" s="456" t="n">
        <v>1750</v>
      </c>
      <c r="S167" s="1394">
        <f>O167*R167</f>
        <v/>
      </c>
      <c r="T167" s="1394">
        <f>Q167-S167</f>
        <v/>
      </c>
      <c r="U167" s="458">
        <f>T167/Q167</f>
        <v/>
      </c>
      <c r="V167" s="362" t="n"/>
      <c r="W167" s="362" t="n"/>
      <c r="X167" s="362" t="n"/>
      <c r="Y167" s="362" t="n"/>
      <c r="Z167" s="362" t="n"/>
      <c r="AA167" s="362" t="n"/>
      <c r="AB167" s="1438" t="n">
        <v>0.146</v>
      </c>
      <c r="AC167" s="1384">
        <f>ROUND(O167*AB167,3)</f>
        <v/>
      </c>
      <c r="AD167" s="576"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070" t="inlineStr">
        <is>
          <t>ЕАЭС N RU Д-JP.РА03.В.41536/25 от 07.04.2025 действует до 06.04.2030</t>
        </is>
      </c>
      <c r="AF167" s="565" t="inlineStr">
        <is>
          <t>CBON</t>
        </is>
      </c>
      <c r="AG167" s="565" t="inlineStr">
        <is>
          <t>C'BON COSMETICS Co.,Ltd</t>
        </is>
      </c>
    </row>
    <row r="168" hidden="1" ht="30" customFormat="1" customHeight="1" s="355" thickBot="1">
      <c r="A168" s="1203" t="n"/>
      <c r="B168" s="714" t="n"/>
      <c r="C168" s="1385" t="inlineStr">
        <is>
          <t>4953035062764</t>
        </is>
      </c>
      <c r="D168" s="1385" t="n"/>
      <c r="E168" s="353" t="inlineStr">
        <is>
          <t>CBON</t>
        </is>
      </c>
      <c r="F168" s="353" t="inlineStr">
        <is>
          <t>A0001122</t>
        </is>
      </c>
      <c r="G168" s="368" t="n"/>
      <c r="H168" s="1013" t="inlineStr">
        <is>
          <t>《CBON》FACIALIST CLEAR CLAY WASH 130g</t>
        </is>
      </c>
      <c r="I168" s="369" t="inlineStr">
        <is>
          <t xml:space="preserve">CBON FACIALIST CLEAR CLAY WASH. </t>
        </is>
      </c>
      <c r="J168" s="595" t="inlineStr">
        <is>
          <t>CBON FACIALIST CLEAR CLAY WASH. Пенка на основе глины Фэшиалист CBON.</t>
        </is>
      </c>
      <c r="K168" s="696" t="inlineStr">
        <is>
          <t>face wash</t>
        </is>
      </c>
      <c r="L168" s="358" t="n"/>
      <c r="M168" s="1203" t="n"/>
      <c r="N168" s="1203" t="n"/>
      <c r="O168" s="455" t="n"/>
      <c r="P168" s="1439" t="n">
        <v>2187.5</v>
      </c>
      <c r="Q168" s="1388">
        <f>O168*P168</f>
        <v/>
      </c>
      <c r="R168" s="456" t="n">
        <v>1750</v>
      </c>
      <c r="S168" s="1394">
        <f>O168*R168</f>
        <v/>
      </c>
      <c r="T168" s="1394">
        <f>Q168-S168</f>
        <v/>
      </c>
      <c r="U168" s="458">
        <f>T168/Q168</f>
        <v/>
      </c>
      <c r="V168" s="362" t="n"/>
      <c r="W168" s="362" t="n"/>
      <c r="X168" s="362" t="n"/>
      <c r="Y168" s="362" t="n"/>
      <c r="Z168" s="362" t="n"/>
      <c r="AA168" s="362" t="n"/>
      <c r="AB168" s="1438" t="n">
        <v>0.151</v>
      </c>
      <c r="AC168" s="1384">
        <f>ROUND(O168*AB168,3)</f>
        <v/>
      </c>
      <c r="AD168" s="576"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066" t="inlineStr">
        <is>
          <t>ЕАЭС N RU Д-JP.РА03.В.41536/25 от 07.04.2025 действует до 06.04.2030</t>
        </is>
      </c>
      <c r="AF168" s="565" t="inlineStr">
        <is>
          <t>CBON</t>
        </is>
      </c>
      <c r="AG168" s="565" t="inlineStr">
        <is>
          <t>C'BON COSMETICS Co.,Ltd</t>
        </is>
      </c>
    </row>
    <row r="169" hidden="1" ht="30" customFormat="1" customHeight="1" s="355" thickBot="1">
      <c r="A169" s="1203" t="n"/>
      <c r="B169" s="714" t="n"/>
      <c r="C169" s="1385" t="inlineStr">
        <is>
          <t>4953035062771</t>
        </is>
      </c>
      <c r="D169" s="1385" t="n"/>
      <c r="E169" s="353" t="inlineStr">
        <is>
          <t>CBON</t>
        </is>
      </c>
      <c r="F169" s="353" t="inlineStr">
        <is>
          <t>A0001123</t>
        </is>
      </c>
      <c r="G169" s="368" t="n"/>
      <c r="H169" s="1013" t="inlineStr">
        <is>
          <t>《CBON》FACIALIST SHINY WHIP WASH  200ml</t>
        </is>
      </c>
      <c r="I169" s="369" t="inlineStr">
        <is>
          <t xml:space="preserve">CBON FACIALIST SHINY WHIP WASH. </t>
        </is>
      </c>
      <c r="J169" s="595" t="inlineStr">
        <is>
          <t>CBON FACIALIST SHINY WHIP WASH. Шёлковая пенка-мусс Фэшиалист CBON.</t>
        </is>
      </c>
      <c r="K169" s="696" t="inlineStr">
        <is>
          <t>face wash</t>
        </is>
      </c>
      <c r="L169" s="358" t="n"/>
      <c r="M169" s="1203" t="n"/>
      <c r="N169" s="1203" t="n"/>
      <c r="O169" s="455" t="n"/>
      <c r="P169" s="1439" t="n">
        <v>2187.5</v>
      </c>
      <c r="Q169" s="1388">
        <f>O169*P169</f>
        <v/>
      </c>
      <c r="R169" s="456" t="n">
        <v>1750</v>
      </c>
      <c r="S169" s="1394">
        <f>O169*R169</f>
        <v/>
      </c>
      <c r="T169" s="1394">
        <f>Q169-S169</f>
        <v/>
      </c>
      <c r="U169" s="458">
        <f>T169/Q169</f>
        <v/>
      </c>
      <c r="V169" s="362" t="n"/>
      <c r="W169" s="362" t="n"/>
      <c r="X169" s="362" t="n"/>
      <c r="Y169" s="362" t="n"/>
      <c r="Z169" s="362" t="n"/>
      <c r="AA169" s="362" t="n"/>
      <c r="AB169" s="1438" t="n">
        <v>0.277</v>
      </c>
      <c r="AC169" s="1384">
        <f>ROUND(O169*AB169,3)</f>
        <v/>
      </c>
      <c r="AD169" s="576"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86" t="inlineStr">
        <is>
          <t>ЕАЭС N RU Д-JP.РА03.В.41536/25 от 07.04.2025 действует до 06.04.2030</t>
        </is>
      </c>
      <c r="AF169" s="565" t="inlineStr">
        <is>
          <t>CBON</t>
        </is>
      </c>
      <c r="AG169" s="565" t="inlineStr">
        <is>
          <t>C'BON COSMETICS Co.,Ltd</t>
        </is>
      </c>
    </row>
    <row r="170" hidden="1" ht="30" customFormat="1" customHeight="1" s="355" thickBot="1">
      <c r="A170" s="1203" t="n"/>
      <c r="B170" s="714" t="n"/>
      <c r="C170" s="1385" t="inlineStr">
        <is>
          <t>4953035062740</t>
        </is>
      </c>
      <c r="D170" s="1385" t="n"/>
      <c r="E170" s="353" t="inlineStr">
        <is>
          <t>CBON</t>
        </is>
      </c>
      <c r="F170" s="353" t="inlineStr">
        <is>
          <t>A0001120</t>
        </is>
      </c>
      <c r="G170" s="368" t="n"/>
      <c r="H170" s="1013" t="inlineStr">
        <is>
          <t>《CBON》FACIALIST REFRESHING MASSER 80g</t>
        </is>
      </c>
      <c r="I170" s="369" t="inlineStr">
        <is>
          <t xml:space="preserve">CBON FACIALIST REFRESHING MASSER. </t>
        </is>
      </c>
      <c r="J170" s="595" t="inlineStr">
        <is>
          <t>CBON FACIALIST REFRESHING MASSER. Освежающий демакияжный массажный крем Фэшиалист CBON.</t>
        </is>
      </c>
      <c r="K170" s="358" t="inlineStr">
        <is>
          <t>face cleansing</t>
        </is>
      </c>
      <c r="L170" s="358" t="n"/>
      <c r="M170" s="1203" t="n"/>
      <c r="N170" s="1203" t="n"/>
      <c r="O170" s="455" t="n"/>
      <c r="P170" s="1439" t="n">
        <v>2406.25</v>
      </c>
      <c r="Q170" s="1388">
        <f>O170*P170</f>
        <v/>
      </c>
      <c r="R170" s="456" t="n">
        <v>1925</v>
      </c>
      <c r="S170" s="1394">
        <f>O170*R170</f>
        <v/>
      </c>
      <c r="T170" s="1394">
        <f>Q170-S170</f>
        <v/>
      </c>
      <c r="U170" s="458">
        <f>T170/Q170</f>
        <v/>
      </c>
      <c r="V170" s="362" t="n"/>
      <c r="W170" s="362" t="n"/>
      <c r="X170" s="362" t="n"/>
      <c r="Y170" s="362" t="n"/>
      <c r="Z170" s="362" t="n"/>
      <c r="AA170" s="362" t="n"/>
      <c r="AB170" s="1438" t="n">
        <v>0.102</v>
      </c>
      <c r="AC170" s="1384">
        <f>ROUND(O170*AB170,3)</f>
        <v/>
      </c>
      <c r="AD170" s="576"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565" t="inlineStr">
        <is>
          <t>письмо 1068/24 от «19» декабря 2024 г.</t>
        </is>
      </c>
      <c r="AF170" s="565" t="inlineStr">
        <is>
          <t>CBON</t>
        </is>
      </c>
      <c r="AG170" s="565" t="inlineStr">
        <is>
          <t>C'BON COSMETICS Co.,Ltd</t>
        </is>
      </c>
    </row>
    <row r="171" hidden="1" ht="20.1" customFormat="1" customHeight="1" s="355" thickBot="1">
      <c r="A171" s="1203" t="n"/>
      <c r="B171" s="714" t="n"/>
      <c r="C171" s="1385" t="inlineStr">
        <is>
          <t>4953035053434</t>
        </is>
      </c>
      <c r="D171" s="1385" t="n"/>
      <c r="E171" s="353" t="inlineStr">
        <is>
          <t>CBON</t>
        </is>
      </c>
      <c r="F171" s="353" t="inlineStr">
        <is>
          <t>A0000724</t>
        </is>
      </c>
      <c r="G171" s="368" t="n"/>
      <c r="H171" s="369" t="inlineStr">
        <is>
          <t>《CBON》FACIALIST Ferment FERMENT POWDER a 168P</t>
        </is>
      </c>
      <c r="I171" s="369">
        <f>I176</f>
        <v/>
      </c>
      <c r="J171" s="595" t="n"/>
      <c r="K171" s="358" t="inlineStr">
        <is>
          <t>face wash</t>
        </is>
      </c>
      <c r="L171" s="358" t="n"/>
      <c r="M171" s="1203" t="n"/>
      <c r="N171" s="1203" t="n"/>
      <c r="O171" s="455" t="n"/>
      <c r="P171" s="1439" t="n">
        <v>11982</v>
      </c>
      <c r="Q171" s="1388" t="n"/>
      <c r="R171" s="456" t="n">
        <v>10185</v>
      </c>
      <c r="S171" s="1394" t="n"/>
      <c r="T171" s="1394" t="n"/>
      <c r="U171" s="458" t="n"/>
      <c r="V171" s="362" t="n"/>
      <c r="W171" s="362" t="n"/>
      <c r="X171" s="362" t="n"/>
      <c r="Y171" s="362" t="n"/>
      <c r="Z171" s="362" t="n"/>
      <c r="AA171" s="362" t="n"/>
      <c r="AB171" s="1438" t="n"/>
      <c r="AC171" s="1384">
        <f>ROUND(O171*AB171,3)</f>
        <v/>
      </c>
      <c r="AD171" s="576" t="inlineStr">
        <is>
          <t>マンニトール、リン酸2Na、リン酸K、プロテアーゼ、グリチルリチン酸2K</t>
        </is>
      </c>
      <c r="AE171" s="565" t="inlineStr">
        <is>
          <t>ЕАЭС N RU Д-JP.РА01.В.64334/21 от 09.08.2021 действует до 08.08.2026</t>
        </is>
      </c>
      <c r="AF171" s="565" t="inlineStr">
        <is>
          <t>С'BON</t>
        </is>
      </c>
      <c r="AG171" s="565" t="inlineStr">
        <is>
          <t>C'BON COSMETICS Co.,Ltd</t>
        </is>
      </c>
    </row>
    <row r="172" hidden="1" ht="20.1" customFormat="1" customHeight="1" s="355" thickBot="1">
      <c r="A172" s="1203" t="n"/>
      <c r="B172" s="714" t="n"/>
      <c r="C172" s="1385" t="inlineStr">
        <is>
          <t>4953035053441</t>
        </is>
      </c>
      <c r="D172" s="1385" t="n"/>
      <c r="E172" s="353" t="inlineStr">
        <is>
          <t>CBON</t>
        </is>
      </c>
      <c r="F172" s="353" t="inlineStr">
        <is>
          <t>A0000725</t>
        </is>
      </c>
      <c r="G172" s="368" t="n"/>
      <c r="H172" s="369" t="inlineStr">
        <is>
          <t>《CBON》FACIALIST Ferment FERMENT POWDER a 56P</t>
        </is>
      </c>
      <c r="I172" s="358" t="inlineStr">
        <is>
          <t>Facialist Ferment Powder</t>
        </is>
      </c>
      <c r="J172" s="595" t="n"/>
      <c r="K172" s="358" t="inlineStr">
        <is>
          <t>face wash</t>
        </is>
      </c>
      <c r="L172" s="358" t="n"/>
      <c r="M172" s="1203" t="n"/>
      <c r="N172" s="1203" t="n"/>
      <c r="O172" s="455" t="n"/>
      <c r="P172" s="1439" t="n">
        <v>4118</v>
      </c>
      <c r="Q172" s="1388" t="n"/>
      <c r="R172" s="456" t="n">
        <v>3500</v>
      </c>
      <c r="S172" s="1394" t="n"/>
      <c r="T172" s="1394" t="n"/>
      <c r="U172" s="458" t="n"/>
      <c r="V172" s="362" t="n"/>
      <c r="W172" s="362" t="n"/>
      <c r="X172" s="362" t="n"/>
      <c r="Y172" s="362" t="n"/>
      <c r="Z172" s="362" t="n"/>
      <c r="AA172" s="362" t="n"/>
      <c r="AB172" s="1438" t="n"/>
      <c r="AC172" s="1384">
        <f>ROUND(O172*AB172,3)</f>
        <v/>
      </c>
      <c r="AD172" s="576" t="inlineStr">
        <is>
          <t>マンニトール、リン酸2Na、リン酸K、プロテアーゼ、グリチルリチン酸2K</t>
        </is>
      </c>
      <c r="AE172" s="565" t="inlineStr">
        <is>
          <t>ЕАЭС N RU Д-JP.РА01.В.64334/21 от 09.08.2021 действует до 08.08.2026</t>
        </is>
      </c>
      <c r="AF172" s="565" t="inlineStr">
        <is>
          <t>С'BON</t>
        </is>
      </c>
      <c r="AG172" s="565" t="inlineStr">
        <is>
          <t>C'BON COSMETICS Co.,Ltd</t>
        </is>
      </c>
    </row>
    <row r="173" hidden="1" ht="20.1" customFormat="1" customHeight="1" s="355" thickBot="1">
      <c r="A173" s="1203" t="n"/>
      <c r="B173" s="714" t="n"/>
      <c r="C173" s="1381" t="n">
        <v>4953035050082</v>
      </c>
      <c r="D173" s="1381" t="n"/>
      <c r="E173" s="353" t="inlineStr">
        <is>
          <t>CBON</t>
        </is>
      </c>
      <c r="F173" s="353" t="inlineStr">
        <is>
          <t>A000702</t>
        </is>
      </c>
      <c r="G173" s="368" t="n"/>
      <c r="H173" s="696" t="inlineStr">
        <is>
          <t>《CBON》 FACIALIST TREATMENT MASSER R (230g)</t>
        </is>
      </c>
      <c r="I173" s="358" t="inlineStr">
        <is>
          <t>Facialist Treatment Masser</t>
        </is>
      </c>
      <c r="J173" s="595" t="inlineStr">
        <is>
          <t>Крем демакияжный массажный Фэшиалист</t>
        </is>
      </c>
      <c r="K173" s="601" t="inlineStr">
        <is>
          <t>face cleansing</t>
        </is>
      </c>
      <c r="L173" s="601" t="n"/>
      <c r="M173" s="1203" t="n">
        <v>30</v>
      </c>
      <c r="N173" s="1203" t="n">
        <v>30</v>
      </c>
      <c r="O173" s="455" t="n"/>
      <c r="P173" s="1386" t="n">
        <v>4375</v>
      </c>
      <c r="Q173" s="1388">
        <f>O173*P173</f>
        <v/>
      </c>
      <c r="R173" s="456" t="n">
        <v>3500</v>
      </c>
      <c r="S173" s="1394">
        <f>O173*R173</f>
        <v/>
      </c>
      <c r="T173" s="1394">
        <f>Q173-S173</f>
        <v/>
      </c>
      <c r="U173" s="458">
        <f>T173/Q173</f>
        <v/>
      </c>
      <c r="V173" s="362" t="n"/>
      <c r="W173" s="362" t="n"/>
      <c r="X173" s="362" t="n"/>
      <c r="Y173" s="362" t="n"/>
      <c r="Z173" s="362" t="n"/>
      <c r="AA173" s="362" t="inlineStr">
        <is>
          <t>8.8x8.8x7.3</t>
        </is>
      </c>
      <c r="AB173" s="1410" t="n">
        <v>0.337</v>
      </c>
      <c r="AC173" s="1387">
        <f>ROUND(O173*AB173,3)</f>
        <v/>
      </c>
      <c r="AD173" s="577"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565" t="inlineStr">
        <is>
          <t>ЕАЭС N RU Д-JP.РА01.В.71418/21 от 11.08.2021 действует до 10.08.2026</t>
        </is>
      </c>
      <c r="AF173" s="565" t="inlineStr">
        <is>
          <t>C’BON</t>
        </is>
      </c>
      <c r="AG173" s="565" t="inlineStr">
        <is>
          <t>C'BON COSMETICS Co.,Ltd</t>
        </is>
      </c>
    </row>
    <row r="174" hidden="1" ht="20.1" customFormat="1" customHeight="1" s="355" thickBot="1">
      <c r="A174" s="1203" t="n"/>
      <c r="B174" s="714" t="n"/>
      <c r="C174" s="1385" t="inlineStr">
        <is>
          <t xml:space="preserve">4953035050099 </t>
        </is>
      </c>
      <c r="D174" s="1385" t="inlineStr">
        <is>
          <t>A0001109</t>
        </is>
      </c>
      <c r="E174" s="353" t="inlineStr">
        <is>
          <t>CBON</t>
        </is>
      </c>
      <c r="F174" s="353" t="inlineStr">
        <is>
          <t>A0001109</t>
        </is>
      </c>
      <c r="G174" s="368" t="n"/>
      <c r="H174" s="696" t="inlineStr">
        <is>
          <t>《CBON》 FACIALIST TREATMENT MASSER R (110g)</t>
        </is>
      </c>
      <c r="I174" s="358" t="inlineStr">
        <is>
          <t>Facialist Treatment Masser</t>
        </is>
      </c>
      <c r="J174" s="595" t="inlineStr">
        <is>
          <t>Крем демакияжный массажный Фэшиалист</t>
        </is>
      </c>
      <c r="K174" s="601" t="inlineStr">
        <is>
          <t>face cleansing</t>
        </is>
      </c>
      <c r="L174" s="601" t="n"/>
      <c r="M174" s="1203" t="n"/>
      <c r="N174" s="1203" t="n"/>
      <c r="O174" s="455" t="n"/>
      <c r="P174" s="1386" t="n">
        <v>2406</v>
      </c>
      <c r="Q174" s="1388">
        <f>O174*P174</f>
        <v/>
      </c>
      <c r="R174" s="456" t="n">
        <v>1925</v>
      </c>
      <c r="S174" s="1394">
        <f>O174*R174</f>
        <v/>
      </c>
      <c r="T174" s="1394">
        <f>Q174-S174</f>
        <v/>
      </c>
      <c r="U174" s="458">
        <f>T174/Q174</f>
        <v/>
      </c>
      <c r="V174" s="362" t="n"/>
      <c r="W174" s="362" t="n"/>
      <c r="X174" s="362" t="n"/>
      <c r="Y174" s="362" t="n"/>
      <c r="Z174" s="362" t="n"/>
      <c r="AA174" s="368" t="n"/>
      <c r="AB174" s="1418" t="n">
        <v>0.23</v>
      </c>
      <c r="AC174" s="1387">
        <f>ROUND(O174*AB174,3)</f>
        <v/>
      </c>
      <c r="AD174" s="577">
        <f>AD173</f>
        <v/>
      </c>
      <c r="AE174" s="565" t="inlineStr">
        <is>
          <t>ЕАЭС N RU Д-JP.РА01.В.71418/21 от 11.08.2021 действует до 10.08.2026</t>
        </is>
      </c>
      <c r="AF174" s="565" t="inlineStr">
        <is>
          <t>C’BON</t>
        </is>
      </c>
      <c r="AG174" s="565" t="inlineStr">
        <is>
          <t>C'BON COSMETICS Co.,Ltd</t>
        </is>
      </c>
    </row>
    <row r="175" hidden="1" ht="20.1" customFormat="1" customHeight="1" s="355" thickBot="1">
      <c r="A175" s="353" t="n"/>
      <c r="B175" s="721" t="n"/>
      <c r="C175" s="1385" t="inlineStr">
        <is>
          <t>4953035050112</t>
        </is>
      </c>
      <c r="D175" s="1385" t="n"/>
      <c r="E175" s="353" t="inlineStr">
        <is>
          <t>CBON</t>
        </is>
      </c>
      <c r="F175" s="353" t="inlineStr">
        <is>
          <t>A000704</t>
        </is>
      </c>
      <c r="G175" s="368" t="n"/>
      <c r="H175" s="358" t="inlineStr">
        <is>
          <t>《CBON》 FACIALIST TREATMENT FOAM S</t>
        </is>
      </c>
      <c r="I175" s="358" t="inlineStr">
        <is>
          <t>FACIALIST TREATMENT FOAM S</t>
        </is>
      </c>
      <c r="J175" s="595" t="inlineStr">
        <is>
          <t>Пенка для лица Фэшиалист</t>
        </is>
      </c>
      <c r="K175" s="358" t="inlineStr">
        <is>
          <t>face wash</t>
        </is>
      </c>
      <c r="L175" s="358" t="n"/>
      <c r="M175" s="1203" t="n">
        <v>30</v>
      </c>
      <c r="N175" s="1203" t="n">
        <v>30</v>
      </c>
      <c r="O175" s="455" t="n"/>
      <c r="P175" s="1386" t="n">
        <v>2188</v>
      </c>
      <c r="Q175" s="1388">
        <f>O175*P175</f>
        <v/>
      </c>
      <c r="R175" s="456" t="n">
        <v>1750</v>
      </c>
      <c r="S175" s="1394">
        <f>O175*R175</f>
        <v/>
      </c>
      <c r="T175" s="1394">
        <f>Q175-S175</f>
        <v/>
      </c>
      <c r="U175" s="458">
        <f>T175/Q175</f>
        <v/>
      </c>
      <c r="V175" s="362" t="n"/>
      <c r="W175" s="362" t="n"/>
      <c r="X175" s="362" t="n"/>
      <c r="Y175" s="362" t="n"/>
      <c r="Z175" s="362" t="n"/>
      <c r="AA175" s="362" t="n"/>
      <c r="AB175" s="1438" t="n"/>
      <c r="AC175" s="1384">
        <f>ROUND(O175*AB175,3)</f>
        <v/>
      </c>
      <c r="AD175" s="575"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565" t="inlineStr">
        <is>
          <t>ЕАЭС N RU Д-JP.РА01.В.64334/21 от 09.08.2021 действует до 08.08.2026</t>
        </is>
      </c>
      <c r="AF175" s="565" t="inlineStr">
        <is>
          <t>C’BON</t>
        </is>
      </c>
      <c r="AG175" s="565" t="inlineStr">
        <is>
          <t>C'BON COSMETICS Co.,Ltd</t>
        </is>
      </c>
    </row>
    <row r="176" hidden="1" ht="20.1" customFormat="1" customHeight="1" s="756" thickBot="1">
      <c r="A176" s="705" t="n"/>
      <c r="B176" s="706" t="n"/>
      <c r="C176" s="1400" t="inlineStr">
        <is>
          <t>4953035025745</t>
        </is>
      </c>
      <c r="D176" s="1400" t="n"/>
      <c r="E176" s="705" t="inlineStr">
        <is>
          <t>CBON</t>
        </is>
      </c>
      <c r="F176" s="705" t="inlineStr">
        <is>
          <t>A1000705</t>
        </is>
      </c>
      <c r="G176" s="688" t="n"/>
      <c r="H176" s="708" t="inlineStr">
        <is>
          <t>《CBON》 FACIALIST FIRMENT POWDER</t>
        </is>
      </c>
      <c r="I176" s="708" t="inlineStr">
        <is>
          <t>Facialist Ferment Powder</t>
        </is>
      </c>
      <c r="J176" s="709" t="inlineStr">
        <is>
          <t>Пенка для умывания Фэшиалист</t>
        </is>
      </c>
      <c r="K176" s="708" t="inlineStr">
        <is>
          <t>face wash</t>
        </is>
      </c>
      <c r="L176" s="708" t="n"/>
      <c r="M176" s="710" t="n">
        <v>30</v>
      </c>
      <c r="N176" s="710" t="n">
        <v>30</v>
      </c>
      <c r="O176" s="455" t="n"/>
      <c r="P176" s="1408" t="n">
        <v>13227</v>
      </c>
      <c r="Q176" s="1403">
        <f>O176*P176</f>
        <v/>
      </c>
      <c r="R176" s="690" t="n">
        <v>10185</v>
      </c>
      <c r="S176" s="1403">
        <f>O176*R176</f>
        <v/>
      </c>
      <c r="T176" s="1403">
        <f>Q176-S176</f>
        <v/>
      </c>
      <c r="U176" s="691">
        <f>T176/Q176</f>
        <v/>
      </c>
      <c r="V176" s="711" t="n"/>
      <c r="W176" s="711" t="n"/>
      <c r="X176" s="711" t="n"/>
      <c r="Y176" s="711" t="n"/>
      <c r="Z176" s="711" t="n"/>
      <c r="AA176" s="711" t="n"/>
      <c r="AB176" s="1440" t="n"/>
      <c r="AC176" s="1441">
        <f>ROUND(O176*AB176,3)</f>
        <v/>
      </c>
      <c r="AD176" s="755" t="inlineStr">
        <is>
          <t>マンニトール、リン酸2Na、リン酸K、プロテアーゼ、塩化リゾチーム</t>
        </is>
      </c>
      <c r="AE176" s="581" t="inlineStr">
        <is>
          <t>ЕАЭС N RU Д-JP.РА01.В.64334/21 от 09.08.2021 действует до 08.08.2026</t>
        </is>
      </c>
      <c r="AF176" s="581" t="inlineStr">
        <is>
          <t>C’BON</t>
        </is>
      </c>
      <c r="AG176" s="581" t="inlineStr">
        <is>
          <t>C'BON COSMETICS Co.,Ltd</t>
        </is>
      </c>
    </row>
    <row r="177" hidden="1" ht="20.1" customFormat="1" customHeight="1" s="756" thickBot="1">
      <c r="A177" s="705" t="n"/>
      <c r="B177" s="706" t="n"/>
      <c r="C177" s="1400" t="inlineStr">
        <is>
          <t>4953035040533</t>
        </is>
      </c>
      <c r="D177" s="1400" t="n"/>
      <c r="E177" s="705" t="inlineStr">
        <is>
          <t>CBON</t>
        </is>
      </c>
      <c r="F177" s="705" t="inlineStr">
        <is>
          <t>A1000705</t>
        </is>
      </c>
      <c r="G177" s="688" t="n"/>
      <c r="H177" s="708" t="inlineStr">
        <is>
          <t>《CBON》 FACIALIST FIRMENT POWDER</t>
        </is>
      </c>
      <c r="I177" s="708" t="inlineStr">
        <is>
          <t>Facialist Ferment Powder</t>
        </is>
      </c>
      <c r="J177" s="709" t="inlineStr">
        <is>
          <t>Пенка для умывания Фэшиалист</t>
        </is>
      </c>
      <c r="K177" s="708" t="inlineStr">
        <is>
          <t>face wash</t>
        </is>
      </c>
      <c r="L177" s="708" t="n"/>
      <c r="M177" s="710" t="n">
        <v>30</v>
      </c>
      <c r="N177" s="710" t="n">
        <v>30</v>
      </c>
      <c r="O177" s="455" t="n"/>
      <c r="P177" s="1408" t="n">
        <v>4545</v>
      </c>
      <c r="Q177" s="1403">
        <f>O177*P177</f>
        <v/>
      </c>
      <c r="R177" s="690" t="n">
        <v>3500</v>
      </c>
      <c r="S177" s="1403">
        <f>O177*R177</f>
        <v/>
      </c>
      <c r="T177" s="1403">
        <f>Q177-S177</f>
        <v/>
      </c>
      <c r="U177" s="691">
        <f>T177/Q177</f>
        <v/>
      </c>
      <c r="V177" s="711" t="n"/>
      <c r="W177" s="711" t="n"/>
      <c r="X177" s="711" t="n"/>
      <c r="Y177" s="711" t="n"/>
      <c r="Z177" s="711" t="n"/>
      <c r="AA177" s="711" t="n"/>
      <c r="AB177" s="1440" t="n"/>
      <c r="AC177" s="1441">
        <f>ROUND(O177*AB177,3)</f>
        <v/>
      </c>
      <c r="AD177" s="755" t="inlineStr">
        <is>
          <t>マンニトール、リン酸3Na、リン酸K、プロテアーゼ、塩化リゾチーム</t>
        </is>
      </c>
      <c r="AE177" s="581" t="inlineStr">
        <is>
          <t>ЕАЭС N RU Д-JP.РА01.В.64334/21 от 09.08.2021 действует до 08.08.2026</t>
        </is>
      </c>
      <c r="AF177" s="581" t="inlineStr">
        <is>
          <t>C’BON</t>
        </is>
      </c>
      <c r="AG177" s="581" t="inlineStr">
        <is>
          <t>C'BON COSMETICS Co.,Ltd</t>
        </is>
      </c>
    </row>
    <row r="178" hidden="1" ht="20.1" customFormat="1" customHeight="1" s="355" thickBot="1">
      <c r="A178" s="1203" t="n"/>
      <c r="B178" s="714" t="n"/>
      <c r="C178" s="365" t="inlineStr">
        <is>
          <t>4953035038981</t>
        </is>
      </c>
      <c r="D178" s="365" t="inlineStr">
        <is>
          <t>A0001103</t>
        </is>
      </c>
      <c r="E178" s="353" t="inlineStr">
        <is>
          <t>CBON</t>
        </is>
      </c>
      <c r="F178" s="365" t="inlineStr">
        <is>
          <t>A0001103</t>
        </is>
      </c>
      <c r="G178" s="368" t="n"/>
      <c r="H178" s="322" t="inlineStr">
        <is>
          <t>《CBON》 FACIALIST DUAL MOIST LOTION Q  (120ml)</t>
        </is>
      </c>
      <c r="I178" s="322" t="inlineStr">
        <is>
          <t>Facialist Dual Moist Lotion</t>
        </is>
      </c>
      <c r="J178" s="406" t="inlineStr">
        <is>
          <t>Лосьон двойного увлажнения на основе сквалана Фэшиалист</t>
        </is>
      </c>
      <c r="K178" s="322" t="inlineStr">
        <is>
          <t>face lotion</t>
        </is>
      </c>
      <c r="L178" s="358" t="n"/>
      <c r="M178" s="1203" t="n">
        <v>30</v>
      </c>
      <c r="N178" s="1203" t="n">
        <v>30</v>
      </c>
      <c r="O178" s="455" t="n"/>
      <c r="P178" s="1386" t="n">
        <v>2625</v>
      </c>
      <c r="Q178" s="1382">
        <f>O178*P178</f>
        <v/>
      </c>
      <c r="R178" s="456" t="n">
        <v>2100</v>
      </c>
      <c r="S178" s="1394">
        <f>O178*R178</f>
        <v/>
      </c>
      <c r="T178" s="1394">
        <f>Q178-S178</f>
        <v/>
      </c>
      <c r="U178" s="700">
        <f>T178/Q178</f>
        <v/>
      </c>
      <c r="V178" s="362" t="n"/>
      <c r="W178" s="362" t="n"/>
      <c r="X178" s="362" t="n"/>
      <c r="Y178" s="362" t="n"/>
      <c r="Z178" s="362" t="n"/>
      <c r="AA178" s="362" t="inlineStr">
        <is>
          <t>4.6x4.6x18.3</t>
        </is>
      </c>
      <c r="AB178" s="1410" t="n">
        <v>0.272</v>
      </c>
      <c r="AC178" s="1387">
        <f>ROUND(O178*AB178,3)</f>
        <v/>
      </c>
      <c r="AD178" s="575"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565" t="inlineStr">
        <is>
          <t>ЕАЭС N RU Д-JP.РА01.В.64697/21 от 09.08.2021 действует до 08.08.2026</t>
        </is>
      </c>
      <c r="AF178" s="565" t="inlineStr">
        <is>
          <t>C’BON</t>
        </is>
      </c>
      <c r="AG178" s="565" t="inlineStr">
        <is>
          <t>C'BON COSMETICS Co.,Ltd</t>
        </is>
      </c>
    </row>
    <row r="179" hidden="1" ht="20.1" customFormat="1" customHeight="1" s="355" thickBot="1">
      <c r="A179" s="353" t="n"/>
      <c r="B179" s="721" t="n"/>
      <c r="C179" s="1385" t="inlineStr">
        <is>
          <t>4953035038998</t>
        </is>
      </c>
      <c r="D179" s="1385" t="n"/>
      <c r="E179" s="353" t="inlineStr">
        <is>
          <t>CBON</t>
        </is>
      </c>
      <c r="F179" s="365" t="inlineStr">
        <is>
          <t>A0001104</t>
        </is>
      </c>
      <c r="G179" s="368" t="n"/>
      <c r="H179" s="322" t="inlineStr">
        <is>
          <t>《CBON》 FACIALIST DUAL MOIST LOTION (300ml)</t>
        </is>
      </c>
      <c r="I179" s="322" t="inlineStr">
        <is>
          <t>Facialist Dual Moist Lotion</t>
        </is>
      </c>
      <c r="J179" s="406" t="inlineStr">
        <is>
          <t>Лосьон двойного увлажнения на основе сквалана Фэшиалист</t>
        </is>
      </c>
      <c r="K179" s="322" t="inlineStr">
        <is>
          <t>face lotion</t>
        </is>
      </c>
      <c r="L179" s="358" t="n"/>
      <c r="M179" s="1203" t="n">
        <v>30</v>
      </c>
      <c r="N179" s="1203" t="n">
        <v>30</v>
      </c>
      <c r="O179" s="790" t="n"/>
      <c r="P179" s="1386" t="n">
        <v>5688</v>
      </c>
      <c r="Q179" s="1382">
        <f>O179*P179</f>
        <v/>
      </c>
      <c r="R179" s="456" t="n">
        <v>4550</v>
      </c>
      <c r="S179" s="1394">
        <f>O179*R179</f>
        <v/>
      </c>
      <c r="T179" s="1394">
        <f>Q179-S179</f>
        <v/>
      </c>
      <c r="U179" s="700">
        <f>T179/Q179</f>
        <v/>
      </c>
      <c r="V179" s="362" t="n"/>
      <c r="W179" s="362" t="n"/>
      <c r="X179" s="362" t="n"/>
      <c r="Y179" s="362" t="n"/>
      <c r="Z179" s="362" t="n"/>
      <c r="AA179" s="362" t="n"/>
      <c r="AB179" s="1438" t="n">
        <v>0.377</v>
      </c>
      <c r="AC179" s="1384">
        <f>ROUND(O179*AB179,3)</f>
        <v/>
      </c>
      <c r="AD179" s="575"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565" t="inlineStr">
        <is>
          <t>ЕАЭС N RU Д-JP.РА01.В.64697/21 от 09.08.2021 действует до 08.08.2026</t>
        </is>
      </c>
      <c r="AF179" s="565" t="inlineStr">
        <is>
          <t>C’BON</t>
        </is>
      </c>
      <c r="AG179" s="565" t="inlineStr">
        <is>
          <t>C'BON COSMETICS Co.,Ltd</t>
        </is>
      </c>
    </row>
    <row r="180" hidden="1" ht="20.1" customFormat="1" customHeight="1" s="355" thickBot="1">
      <c r="A180" s="1203" t="n"/>
      <c r="B180" s="714" t="n"/>
      <c r="C180" s="357" t="inlineStr">
        <is>
          <t>4953035039001</t>
        </is>
      </c>
      <c r="D180" s="357" t="inlineStr">
        <is>
          <t>A0001105</t>
        </is>
      </c>
      <c r="E180" s="353" t="inlineStr">
        <is>
          <t>CBON</t>
        </is>
      </c>
      <c r="F180" s="365" t="inlineStr">
        <is>
          <t>A0001105</t>
        </is>
      </c>
      <c r="G180" s="368" t="n"/>
      <c r="H180" s="322" t="inlineStr">
        <is>
          <t>《CBON》 FACIALIST SKIN  CONDITIONER Q</t>
        </is>
      </c>
      <c r="I180" s="322" t="inlineStr">
        <is>
          <t>Facialist Skin Conditioner</t>
        </is>
      </c>
      <c r="J180" s="406" t="inlineStr">
        <is>
          <t>Крем-эмульсия для кожи лица Фэшиалист</t>
        </is>
      </c>
      <c r="K180" s="322" t="inlineStr">
        <is>
          <t>face milk</t>
        </is>
      </c>
      <c r="L180" s="358" t="n"/>
      <c r="M180" s="1203" t="n">
        <v>30</v>
      </c>
      <c r="N180" s="1203" t="n">
        <v>30</v>
      </c>
      <c r="O180" s="790" t="n"/>
      <c r="P180" s="1386" t="n">
        <v>2188</v>
      </c>
      <c r="Q180" s="1382">
        <f>O180*P180</f>
        <v/>
      </c>
      <c r="R180" s="456" t="n">
        <v>1750</v>
      </c>
      <c r="S180" s="1394">
        <f>O180*R180</f>
        <v/>
      </c>
      <c r="T180" s="1394">
        <f>Q180-S180</f>
        <v/>
      </c>
      <c r="U180" s="700">
        <f>T180/Q180</f>
        <v/>
      </c>
      <c r="V180" s="362" t="n"/>
      <c r="W180" s="362" t="n"/>
      <c r="X180" s="362" t="n"/>
      <c r="Y180" s="362" t="n"/>
      <c r="Z180" s="362" t="n"/>
      <c r="AA180" s="362" t="inlineStr">
        <is>
          <t>4.6x4.6x16.5</t>
        </is>
      </c>
      <c r="AB180" s="1410" t="n">
        <v>0.319</v>
      </c>
      <c r="AC180" s="1387">
        <f>ROUND(O180*AB180,3)</f>
        <v/>
      </c>
      <c r="AD180" s="575"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565" t="inlineStr">
        <is>
          <t>ЕАЭС N RU Д-JP.РА01.В.71418/21 от 11.08.2021 действует до 10.08.2026</t>
        </is>
      </c>
      <c r="AF180" s="565" t="inlineStr">
        <is>
          <t>C’BON</t>
        </is>
      </c>
      <c r="AG180" s="565" t="inlineStr">
        <is>
          <t>C'BON COSMETICS Co.,Ltd</t>
        </is>
      </c>
    </row>
    <row r="181" hidden="1" ht="20.1" customFormat="1" customHeight="1" s="355" thickBot="1">
      <c r="A181" s="1203" t="n"/>
      <c r="B181" s="714" t="n"/>
      <c r="C181" s="357" t="inlineStr">
        <is>
          <t>4953035046429</t>
        </is>
      </c>
      <c r="D181" s="357" t="inlineStr">
        <is>
          <t>A0001108</t>
        </is>
      </c>
      <c r="E181" s="353" t="inlineStr">
        <is>
          <t>CBON</t>
        </is>
      </c>
      <c r="F181" s="365" t="inlineStr">
        <is>
          <t>A0001106</t>
        </is>
      </c>
      <c r="G181" s="368" t="n"/>
      <c r="H181" s="322" t="inlineStr">
        <is>
          <t>《CBON》 FACIALIST MOISTURE CREAM S</t>
        </is>
      </c>
      <c r="I181" s="322" t="inlineStr">
        <is>
          <t>Facialist Moisture Cream</t>
        </is>
      </c>
      <c r="J181" s="406" t="inlineStr">
        <is>
          <t>Крем увлажняющий Фэшиалист</t>
        </is>
      </c>
      <c r="K181" s="322" t="inlineStr">
        <is>
          <t>face cream</t>
        </is>
      </c>
      <c r="L181" s="358" t="n"/>
      <c r="M181" s="1203" t="n">
        <v>30</v>
      </c>
      <c r="N181" s="1203" t="n">
        <v>30</v>
      </c>
      <c r="O181" s="790" t="n">
        <v>30</v>
      </c>
      <c r="P181" s="1386" t="n">
        <v>3500</v>
      </c>
      <c r="Q181" s="1382">
        <f>O181*P181</f>
        <v/>
      </c>
      <c r="R181" s="456" t="n">
        <v>2800</v>
      </c>
      <c r="S181" s="1394">
        <f>O181*R181</f>
        <v/>
      </c>
      <c r="T181" s="1394">
        <f>Q181-S181</f>
        <v/>
      </c>
      <c r="U181" s="700">
        <f>T181/Q181</f>
        <v/>
      </c>
      <c r="V181" s="362" t="n"/>
      <c r="W181" s="362" t="n"/>
      <c r="X181" s="362" t="n"/>
      <c r="Y181" s="362" t="n"/>
      <c r="Z181" s="362" t="n"/>
      <c r="AA181" s="362" t="inlineStr">
        <is>
          <t>6.3x6.3x5.7</t>
        </is>
      </c>
      <c r="AB181" s="1418" t="n">
        <v>0.233</v>
      </c>
      <c r="AC181" s="1387">
        <f>ROUND(O181*AB181,3)</f>
        <v/>
      </c>
      <c r="AD181" s="575"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565" t="inlineStr">
        <is>
          <t>ЕАЭС N RU Д-JP.РА01.В.71418/21 от 11.08.2021 действует до 10.08.2026</t>
        </is>
      </c>
      <c r="AF181" s="565" t="inlineStr">
        <is>
          <t>C’BON</t>
        </is>
      </c>
      <c r="AG181" s="565" t="inlineStr">
        <is>
          <t>C'BON COSMETICS Co.,Ltd</t>
        </is>
      </c>
    </row>
    <row r="182" hidden="1" ht="20.1" customFormat="1" customHeight="1" s="355" thickBot="1">
      <c r="A182" s="353" t="n"/>
      <c r="B182" s="721" t="n"/>
      <c r="C182" s="357" t="inlineStr">
        <is>
          <t>4953035050419</t>
        </is>
      </c>
      <c r="D182" s="357" t="inlineStr">
        <is>
          <t>A0001014</t>
        </is>
      </c>
      <c r="E182" s="353" t="inlineStr">
        <is>
          <t>CBON</t>
        </is>
      </c>
      <c r="F182" s="353" t="inlineStr">
        <is>
          <t>A0001014</t>
        </is>
      </c>
      <c r="G182" s="368" t="n"/>
      <c r="H182" s="322" t="inlineStr">
        <is>
          <t>《CBON》 FACIALIST WHITE TREATMENT MASSER</t>
        </is>
      </c>
      <c r="I182" s="322" t="inlineStr">
        <is>
          <t>Facialist White Treatment Masser</t>
        </is>
      </c>
      <c r="J182" s="406" t="inlineStr">
        <is>
          <t>Крем демакияжный массажный выравнивающий цвет кожи лица Фэшиалист</t>
        </is>
      </c>
      <c r="K182" s="322" t="inlineStr">
        <is>
          <t>face cleansing</t>
        </is>
      </c>
      <c r="L182" s="358" t="n"/>
      <c r="M182" s="1203" t="n">
        <v>30</v>
      </c>
      <c r="N182" s="1203" t="n">
        <v>30</v>
      </c>
      <c r="O182" s="790" t="n"/>
      <c r="P182" s="1386" t="n">
        <v>4790</v>
      </c>
      <c r="Q182" s="1382">
        <f>O182*P182</f>
        <v/>
      </c>
      <c r="R182" s="456" t="n">
        <v>3850</v>
      </c>
      <c r="S182" s="1394">
        <f>O182*R182</f>
        <v/>
      </c>
      <c r="T182" s="1394">
        <f>Q182-S182</f>
        <v/>
      </c>
      <c r="U182" s="700">
        <f>T182/Q182</f>
        <v/>
      </c>
      <c r="V182" s="362" t="n"/>
      <c r="W182" s="362" t="n"/>
      <c r="X182" s="362" t="n"/>
      <c r="Y182" s="362" t="n"/>
      <c r="Z182" s="362" t="n"/>
      <c r="AA182" s="362" t="inlineStr">
        <is>
          <t>8.9x8.9x7.3</t>
        </is>
      </c>
      <c r="AB182" s="1410" t="n">
        <v>0.23</v>
      </c>
      <c r="AC182" s="1387">
        <f>ROUND(O182*AB182,3)</f>
        <v/>
      </c>
      <c r="AD182" s="575"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565" t="inlineStr">
        <is>
          <t>ЕАЭС N RU Д-JP.РА01.В.71418/21 от 11.08.2021 действует до 10.08.2026</t>
        </is>
      </c>
      <c r="AF182" s="565" t="inlineStr">
        <is>
          <t>C’BON</t>
        </is>
      </c>
      <c r="AG182" s="565" t="inlineStr">
        <is>
          <t>C'BON COSMETICS Co.,Ltd</t>
        </is>
      </c>
    </row>
    <row r="183" hidden="1" ht="20.1" customFormat="1" customHeight="1" s="355" thickBot="1">
      <c r="A183" s="353" t="n"/>
      <c r="B183" s="721" t="n"/>
      <c r="C183" s="1385" t="n">
        <v>4953035050426</v>
      </c>
      <c r="D183" s="1385" t="inlineStr">
        <is>
          <t>A0001015</t>
        </is>
      </c>
      <c r="E183" s="353" t="inlineStr">
        <is>
          <t>CBON</t>
        </is>
      </c>
      <c r="F183" s="353" t="inlineStr">
        <is>
          <t>A0001015</t>
        </is>
      </c>
      <c r="G183" s="368" t="n"/>
      <c r="H183" s="322" t="inlineStr">
        <is>
          <t>《CBON》 FACIALIST WHITE CLEAR WASH</t>
        </is>
      </c>
      <c r="I183" s="322" t="inlineStr">
        <is>
          <t>Facialist White Clear Wash</t>
        </is>
      </c>
      <c r="J183" s="406" t="inlineStr">
        <is>
          <t>Пенка выравнивающая цвет кожи лица Фэшиалист</t>
        </is>
      </c>
      <c r="K183" s="322" t="inlineStr">
        <is>
          <t>face wash</t>
        </is>
      </c>
      <c r="L183" s="358" t="n"/>
      <c r="M183" s="1203" t="n">
        <v>30</v>
      </c>
      <c r="N183" s="1203" t="n">
        <v>30</v>
      </c>
      <c r="O183" s="790" t="n"/>
      <c r="P183" s="1386" t="n">
        <v>2188</v>
      </c>
      <c r="Q183" s="1382">
        <f>O183*P183</f>
        <v/>
      </c>
      <c r="R183" s="456" t="n">
        <v>1750</v>
      </c>
      <c r="S183" s="1394">
        <f>O183*R183</f>
        <v/>
      </c>
      <c r="T183" s="1394">
        <f>Q183-S183</f>
        <v/>
      </c>
      <c r="U183" s="700">
        <f>T183/Q183</f>
        <v/>
      </c>
      <c r="V183" s="362" t="n"/>
      <c r="W183" s="362" t="n"/>
      <c r="X183" s="362" t="n"/>
      <c r="Y183" s="362" t="n"/>
      <c r="Z183" s="362" t="n"/>
      <c r="AA183" s="362" t="inlineStr">
        <is>
          <t>4.9x4.9x11.8</t>
        </is>
      </c>
      <c r="AB183" s="1399" t="n">
        <v>0.333</v>
      </c>
      <c r="AC183" s="1387">
        <f>ROUND(O183*AB183,3)</f>
        <v/>
      </c>
      <c r="AD183" s="575"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565" t="inlineStr">
        <is>
          <t>ЕАЭС N RU Д-JP.РА01.В.64334/21 от 09.08.2021 действует до 08.08.2026</t>
        </is>
      </c>
      <c r="AF183" s="565" t="inlineStr">
        <is>
          <t>C’BON</t>
        </is>
      </c>
      <c r="AG183" s="565" t="inlineStr">
        <is>
          <t>C’BON Cosmetics Co., Ltd</t>
        </is>
      </c>
    </row>
    <row r="184" hidden="1" ht="20.1" customFormat="1" customHeight="1" s="355" thickBot="1">
      <c r="A184" s="1203" t="n"/>
      <c r="B184" s="714" t="n"/>
      <c r="C184" s="1385" t="inlineStr">
        <is>
          <t>4953035044241</t>
        </is>
      </c>
      <c r="D184" s="1385" t="inlineStr">
        <is>
          <t>A0001509</t>
        </is>
      </c>
      <c r="E184" s="353" t="inlineStr">
        <is>
          <t>CBON</t>
        </is>
      </c>
      <c r="F184" s="353" t="inlineStr">
        <is>
          <t>A0001509</t>
        </is>
      </c>
      <c r="G184" s="368" t="inlineStr">
        <is>
          <t>シーボン コンセントレートプラス ディープクリアフォーム</t>
        </is>
      </c>
      <c r="H184" s="322" t="inlineStr">
        <is>
          <t>《CBON》 CONCENTRATE PLUS DEEP CLEAR FOAM</t>
        </is>
      </c>
      <c r="I184" s="322" t="inlineStr">
        <is>
          <t>Concentrate Plus Deep Clear Foam</t>
        </is>
      </c>
      <c r="J184" s="406" t="inlineStr">
        <is>
          <t>Пенка для глубокого очищения кожи лица Концентрат Плюс</t>
        </is>
      </c>
      <c r="K184" s="322" t="inlineStr">
        <is>
          <t>face wash</t>
        </is>
      </c>
      <c r="L184" s="358" t="n"/>
      <c r="M184" s="1203" t="n">
        <v>30</v>
      </c>
      <c r="N184" s="1203" t="n">
        <v>30</v>
      </c>
      <c r="O184" s="790" t="n"/>
      <c r="P184" s="1386" t="n">
        <v>2272</v>
      </c>
      <c r="Q184" s="1382">
        <f>O184*P184</f>
        <v/>
      </c>
      <c r="R184" s="456" t="n">
        <v>1750</v>
      </c>
      <c r="S184" s="1394">
        <f>O184*R184</f>
        <v/>
      </c>
      <c r="T184" s="1394">
        <f>Q184-S184</f>
        <v/>
      </c>
      <c r="U184" s="700">
        <f>T184/Q184</f>
        <v/>
      </c>
      <c r="V184" s="362" t="n"/>
      <c r="W184" s="362" t="n"/>
      <c r="X184" s="362" t="n"/>
      <c r="Y184" s="362" t="n"/>
      <c r="Z184" s="362" t="n"/>
      <c r="AA184" s="362" t="inlineStr">
        <is>
          <t>4.2x7x18.5</t>
        </is>
      </c>
      <c r="AB184" s="1438" t="n">
        <v>0.13</v>
      </c>
      <c r="AC184" s="1384">
        <f>ROUND(O184*AB184,3)</f>
        <v/>
      </c>
      <c r="AD184" s="575"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565" t="inlineStr">
        <is>
          <t>ЕАЭС N RU Д-JP.РА01.В.64334/21 от 09.08.2021 действует до 08.08.2026</t>
        </is>
      </c>
      <c r="AF184" s="565" t="inlineStr">
        <is>
          <t>C’BON</t>
        </is>
      </c>
      <c r="AG184" s="565" t="inlineStr">
        <is>
          <t>C'BON COSMETICS Co.,Ltd</t>
        </is>
      </c>
    </row>
    <row r="185" hidden="1" ht="20.1" customFormat="1" customHeight="1" s="355" thickBot="1">
      <c r="A185" s="353" t="n"/>
      <c r="B185" s="721" t="n"/>
      <c r="C185" s="357" t="inlineStr">
        <is>
          <t>4953035041622</t>
        </is>
      </c>
      <c r="D185" s="357" t="n"/>
      <c r="E185" s="353" t="inlineStr">
        <is>
          <t>CBON</t>
        </is>
      </c>
      <c r="F185" s="353" t="inlineStr">
        <is>
          <t>A0001501</t>
        </is>
      </c>
      <c r="G185" s="368" t="n"/>
      <c r="H185" s="322" t="inlineStr">
        <is>
          <t>《CBON》 CONCENTRATE PLUS HYDRATOR</t>
        </is>
      </c>
      <c r="I185" s="322" t="inlineStr">
        <is>
          <t>Concentrate Hydrator</t>
        </is>
      </c>
      <c r="J185" s="406" t="inlineStr">
        <is>
          <t>Сыворотка-регидратор Концентрат</t>
        </is>
      </c>
      <c r="K185" s="322" t="inlineStr">
        <is>
          <t>face essence</t>
        </is>
      </c>
      <c r="L185" s="358" t="n"/>
      <c r="M185" s="1203" t="n">
        <v>30</v>
      </c>
      <c r="N185" s="1203" t="n">
        <v>30</v>
      </c>
      <c r="O185" s="790" t="n"/>
      <c r="P185" s="1386" t="n">
        <v>6125</v>
      </c>
      <c r="Q185" s="1382">
        <f>O185*P185</f>
        <v/>
      </c>
      <c r="R185" s="456" t="n">
        <v>4900</v>
      </c>
      <c r="S185" s="1394">
        <f>O185*R185</f>
        <v/>
      </c>
      <c r="T185" s="1394">
        <f>Q185-S185</f>
        <v/>
      </c>
      <c r="U185" s="700">
        <f>T185/Q185</f>
        <v/>
      </c>
      <c r="V185" s="362" t="n"/>
      <c r="W185" s="362" t="n"/>
      <c r="X185" s="362" t="n"/>
      <c r="Y185" s="362" t="n"/>
      <c r="Z185" s="362" t="n"/>
      <c r="AA185" s="362" t="n"/>
      <c r="AB185" s="1438" t="n">
        <v>0.145</v>
      </c>
      <c r="AC185" s="1384">
        <f>ROUND(O185*AB185,3)</f>
        <v/>
      </c>
      <c r="AD185" s="575"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565" t="inlineStr">
        <is>
          <t>ЕАЭС N RU Д-JP.РА01.В.69528/21 от 10.08.2021 действует до 09.08.2026</t>
        </is>
      </c>
      <c r="AF185" s="565" t="inlineStr">
        <is>
          <t>C’BON</t>
        </is>
      </c>
      <c r="AG185" s="565" t="inlineStr">
        <is>
          <t>C'BON COSMETICS Co.,Ltd</t>
        </is>
      </c>
    </row>
    <row r="186" hidden="1" ht="20.1" customFormat="1" customHeight="1" s="355" thickBot="1">
      <c r="A186" s="353" t="n"/>
      <c r="B186" s="721" t="n"/>
      <c r="C186" s="1385" t="inlineStr">
        <is>
          <t>4953035043794</t>
        </is>
      </c>
      <c r="D186" s="1385" t="n"/>
      <c r="E186" s="353" t="inlineStr">
        <is>
          <t>CBON</t>
        </is>
      </c>
      <c r="F186" s="353" t="inlineStr">
        <is>
          <t>A0001506</t>
        </is>
      </c>
      <c r="G186" s="368" t="n"/>
      <c r="H186" s="322" t="inlineStr">
        <is>
          <t>《CBON》 CONCENTRATE PLUS EYE TREATMENT WILL END OF SALE</t>
        </is>
      </c>
      <c r="I186" s="322" t="inlineStr">
        <is>
          <t>CONCENTRATE EYE TREATMENT</t>
        </is>
      </c>
      <c r="J186" s="406" t="inlineStr">
        <is>
          <t>Крем для глаз Концентрат</t>
        </is>
      </c>
      <c r="K186" s="322" t="inlineStr">
        <is>
          <t>eye treatmrnt</t>
        </is>
      </c>
      <c r="L186" s="358" t="n"/>
      <c r="M186" s="1203" t="n">
        <v>30</v>
      </c>
      <c r="N186" s="1203" t="n">
        <v>30</v>
      </c>
      <c r="O186" s="790" t="n"/>
      <c r="P186" s="1386" t="n">
        <v>7000</v>
      </c>
      <c r="Q186" s="1382">
        <f>O186*P186</f>
        <v/>
      </c>
      <c r="R186" s="456" t="n">
        <v>5600</v>
      </c>
      <c r="S186" s="1394">
        <f>O186*R186</f>
        <v/>
      </c>
      <c r="T186" s="1394">
        <f>Q186-S186</f>
        <v/>
      </c>
      <c r="U186" s="700">
        <f>T186/Q186</f>
        <v/>
      </c>
      <c r="V186" s="362" t="n"/>
      <c r="W186" s="362" t="n"/>
      <c r="X186" s="362" t="n"/>
      <c r="Y186" s="362" t="n"/>
      <c r="Z186" s="362" t="n"/>
      <c r="AA186" s="362" t="inlineStr">
        <is>
          <t>3.45x3.45x10.5</t>
        </is>
      </c>
      <c r="AB186" s="1438" t="n">
        <v>0.01</v>
      </c>
      <c r="AC186" s="1384">
        <f>ROUND(O186*AB186,3)</f>
        <v/>
      </c>
      <c r="AD186" s="575"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565" t="inlineStr">
        <is>
          <t>ЕАЭС N RU Д-JP.РА01.В.66878/21 от 09.08.2021 действует до 08.08.2026</t>
        </is>
      </c>
      <c r="AF186" s="565" t="inlineStr">
        <is>
          <t>C’BON</t>
        </is>
      </c>
      <c r="AG186" s="565" t="inlineStr">
        <is>
          <t>C'BON COSMETICS Co., Ltd</t>
        </is>
      </c>
    </row>
    <row r="187" hidden="1" ht="20.1" customFormat="1" customHeight="1" s="355" thickBot="1">
      <c r="A187" s="353" t="n"/>
      <c r="B187" s="721" t="n"/>
      <c r="C187" s="1385" t="inlineStr">
        <is>
          <t>4953035043800</t>
        </is>
      </c>
      <c r="D187" s="1385" t="n"/>
      <c r="E187" s="353" t="inlineStr">
        <is>
          <t>CBON</t>
        </is>
      </c>
      <c r="F187" s="353" t="inlineStr">
        <is>
          <t>A0001507</t>
        </is>
      </c>
      <c r="G187" s="368" t="n"/>
      <c r="H187" s="322" t="inlineStr">
        <is>
          <t>《CBON》 CONCENTRATE PLUS NIGHT SERUM WILL END OF SALE</t>
        </is>
      </c>
      <c r="I187" s="322" t="inlineStr">
        <is>
          <t>Concentrate Night Serum</t>
        </is>
      </c>
      <c r="J187" s="406" t="inlineStr">
        <is>
          <t>Ночная сыворотка для лица Концентрат</t>
        </is>
      </c>
      <c r="K187" s="322" t="inlineStr">
        <is>
          <t>face serum</t>
        </is>
      </c>
      <c r="L187" s="358" t="n"/>
      <c r="M187" s="1203" t="n">
        <v>30</v>
      </c>
      <c r="N187" s="1203" t="n">
        <v>30</v>
      </c>
      <c r="O187" s="790" t="n"/>
      <c r="P187" s="1386" t="n">
        <v>7875</v>
      </c>
      <c r="Q187" s="1382">
        <f>O187*P187</f>
        <v/>
      </c>
      <c r="R187" s="456" t="n">
        <v>6300</v>
      </c>
      <c r="S187" s="1394">
        <f>O187*R187</f>
        <v/>
      </c>
      <c r="T187" s="1394">
        <f>Q187-S187</f>
        <v/>
      </c>
      <c r="U187" s="700">
        <f>T187/Q187</f>
        <v/>
      </c>
      <c r="V187" s="362" t="n"/>
      <c r="W187" s="362" t="n"/>
      <c r="X187" s="362" t="n"/>
      <c r="Y187" s="362" t="n"/>
      <c r="Z187" s="362" t="n"/>
      <c r="AA187" s="362" t="n"/>
      <c r="AB187" s="1438" t="n">
        <v>0.145</v>
      </c>
      <c r="AC187" s="1384">
        <f>ROUND(O187*AB187,3)</f>
        <v/>
      </c>
      <c r="AD187" s="575"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565" t="inlineStr">
        <is>
          <t>ЕАЭС N RU Д-JP.РА01.В.69528/21 от 10.08.2021 действует до 09.08.2026</t>
        </is>
      </c>
      <c r="AF187" s="565" t="inlineStr">
        <is>
          <t>C’BON</t>
        </is>
      </c>
      <c r="AG187" s="565" t="inlineStr">
        <is>
          <t>C'BON COSMETICS Co.,Ltd</t>
        </is>
      </c>
    </row>
    <row r="188" hidden="1" ht="20.1" customFormat="1" customHeight="1" s="355" thickBot="1">
      <c r="A188" s="353" t="n"/>
      <c r="B188" s="721" t="n"/>
      <c r="C188" s="1385" t="inlineStr">
        <is>
          <t>4953035040571</t>
        </is>
      </c>
      <c r="D188" s="1385" t="n"/>
      <c r="E188" s="353" t="inlineStr">
        <is>
          <t>CBON</t>
        </is>
      </c>
      <c r="F188" s="353" t="inlineStr">
        <is>
          <t>WC1</t>
        </is>
      </c>
      <c r="G188" s="368" t="n"/>
      <c r="H188" s="322" t="inlineStr">
        <is>
          <t>《CBON》 CLEANSING TOWEL</t>
        </is>
      </c>
      <c r="I188" s="322" t="n"/>
      <c r="J188" s="406" t="n"/>
      <c r="K188" s="791" t="inlineStr">
        <is>
          <t>cleansing towel</t>
        </is>
      </c>
      <c r="L188" s="601" t="n"/>
      <c r="M188" s="1203" t="n">
        <v>30</v>
      </c>
      <c r="N188" s="1203" t="n">
        <v>30</v>
      </c>
      <c r="O188" s="790" t="n"/>
      <c r="P188" s="1386" t="n">
        <v>744</v>
      </c>
      <c r="Q188" s="1382">
        <f>O188*P188</f>
        <v/>
      </c>
      <c r="R188" s="456" t="n">
        <v>595</v>
      </c>
      <c r="S188" s="1394">
        <f>O188*R188</f>
        <v/>
      </c>
      <c r="T188" s="1394">
        <f>Q188-S188</f>
        <v/>
      </c>
      <c r="U188" s="700">
        <f>T188/Q188</f>
        <v/>
      </c>
      <c r="V188" s="362" t="n"/>
      <c r="W188" s="362" t="n"/>
      <c r="X188" s="362" t="n"/>
      <c r="Y188" s="362" t="n"/>
      <c r="Z188" s="362" t="n"/>
      <c r="AA188" s="362" t="n"/>
      <c r="AB188" s="1438" t="n">
        <v>0.048</v>
      </c>
      <c r="AC188" s="1384">
        <f>ROUND(O188*AB188,3)</f>
        <v/>
      </c>
      <c r="AD188" s="575" t="inlineStr">
        <is>
          <t>レーヨン：96％　ポリエステル：4％</t>
        </is>
      </c>
      <c r="AE188" s="565" t="n"/>
      <c r="AF188" s="565" t="n"/>
      <c r="AG188" s="565" t="inlineStr">
        <is>
          <t>C’BON Cosmetics Co., Ltd</t>
        </is>
      </c>
    </row>
    <row r="189" hidden="1" ht="20.1" customFormat="1" customHeight="1" s="355" thickBot="1">
      <c r="A189" s="1203" t="n"/>
      <c r="B189" s="714" t="n"/>
      <c r="C189" s="357" t="inlineStr">
        <is>
          <t>4953035022270</t>
        </is>
      </c>
      <c r="D189" s="357" t="inlineStr">
        <is>
          <t>A0000449</t>
        </is>
      </c>
      <c r="E189" s="353" t="inlineStr">
        <is>
          <t>CBON</t>
        </is>
      </c>
      <c r="F189" s="353" t="inlineStr">
        <is>
          <t>A000449</t>
        </is>
      </c>
      <c r="G189" s="368" t="n"/>
      <c r="H189" s="322" t="inlineStr">
        <is>
          <t>《CBON》 MOIST BODY SOAP</t>
        </is>
      </c>
      <c r="I189" s="322" t="inlineStr">
        <is>
          <t>Moist Body Soap</t>
        </is>
      </c>
      <c r="J189" s="406" t="inlineStr">
        <is>
          <t>Увлажняющий гель для душа</t>
        </is>
      </c>
      <c r="K189" s="322" t="inlineStr">
        <is>
          <t>body soap</t>
        </is>
      </c>
      <c r="L189" s="358" t="n"/>
      <c r="M189" s="1203" t="n">
        <v>12</v>
      </c>
      <c r="N189" s="1203" t="n">
        <v>12</v>
      </c>
      <c r="O189" s="790" t="n"/>
      <c r="P189" s="1386" t="n">
        <v>1875</v>
      </c>
      <c r="Q189" s="1382">
        <f>O189*P189</f>
        <v/>
      </c>
      <c r="R189" s="456" t="n">
        <v>1500</v>
      </c>
      <c r="S189" s="1394">
        <f>O189*R189</f>
        <v/>
      </c>
      <c r="T189" s="1394">
        <f>Q189-S189</f>
        <v/>
      </c>
      <c r="U189" s="700">
        <f>T189/Q189</f>
        <v/>
      </c>
      <c r="V189" s="362">
        <f>ROUND(0.42*0.28*0.24,3)</f>
        <v/>
      </c>
      <c r="W189" s="362" t="n">
        <v>10.63</v>
      </c>
      <c r="X189" s="362">
        <f>O189/M189</f>
        <v/>
      </c>
      <c r="Y189" s="362">
        <f>V189*X189</f>
        <v/>
      </c>
      <c r="Z189" s="362">
        <f>W189*X189</f>
        <v/>
      </c>
      <c r="AA189" s="362" t="inlineStr">
        <is>
          <t>8.6x8.6x19</t>
        </is>
      </c>
      <c r="AB189" s="1399" t="n">
        <v>0.8120000000000001</v>
      </c>
      <c r="AC189" s="1387">
        <f>ROUND(O189*AB189,3)</f>
        <v/>
      </c>
      <c r="AD189" s="575"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565" t="inlineStr">
        <is>
          <t>ЕАЭС N RU Д-JP.РА01.В.69866/23 от 09.02.2023 действует до 07.02.2028</t>
        </is>
      </c>
      <c r="AF189" s="583" t="inlineStr">
        <is>
          <t>C'BON</t>
        </is>
      </c>
      <c r="AG189" s="565" t="inlineStr">
        <is>
          <t>C'BON COSMETICS Co.,Ltd</t>
        </is>
      </c>
    </row>
    <row r="190" hidden="1" ht="20.1" customFormat="1" customHeight="1" s="355" thickBot="1">
      <c r="A190" s="353" t="n"/>
      <c r="B190" s="721" t="n"/>
      <c r="C190" s="1385" t="inlineStr">
        <is>
          <t>4953035029293</t>
        </is>
      </c>
      <c r="D190" s="1385" t="inlineStr">
        <is>
          <t>A0000635</t>
        </is>
      </c>
      <c r="E190" s="353" t="inlineStr">
        <is>
          <t>CBON</t>
        </is>
      </c>
      <c r="F190" s="353" t="inlineStr">
        <is>
          <t>A000635</t>
        </is>
      </c>
      <c r="G190" s="368" t="n"/>
      <c r="H190" s="322" t="inlineStr">
        <is>
          <t>《CBON》 MOIST HAND CREAM</t>
        </is>
      </c>
      <c r="I190" s="322" t="inlineStr">
        <is>
          <t>Moist Hand Cream</t>
        </is>
      </c>
      <c r="J190" s="406" t="inlineStr">
        <is>
          <t>Крем увлажняющий для рук</t>
        </is>
      </c>
      <c r="K190" s="791" t="inlineStr">
        <is>
          <t>hand cream</t>
        </is>
      </c>
      <c r="L190" s="601" t="n"/>
      <c r="M190" s="1203" t="n">
        <v>30</v>
      </c>
      <c r="N190" s="1203" t="n">
        <v>30</v>
      </c>
      <c r="O190" s="790" t="n">
        <v>30</v>
      </c>
      <c r="P190" s="1386" t="n">
        <v>938</v>
      </c>
      <c r="Q190" s="1382">
        <f>O190*P190</f>
        <v/>
      </c>
      <c r="R190" s="456" t="n">
        <v>750</v>
      </c>
      <c r="S190" s="1394">
        <f>O190*R190</f>
        <v/>
      </c>
      <c r="T190" s="1394">
        <f>Q190-S190</f>
        <v/>
      </c>
      <c r="U190" s="700">
        <f>T190/Q190</f>
        <v/>
      </c>
      <c r="V190" s="362" t="n"/>
      <c r="W190" s="362" t="n"/>
      <c r="X190" s="362" t="n"/>
      <c r="Y190" s="362" t="n"/>
      <c r="Z190" s="362" t="n"/>
      <c r="AA190" s="362" t="inlineStr">
        <is>
          <t>2.9x3x14</t>
        </is>
      </c>
      <c r="AB190" s="1424" t="n">
        <v>0.073</v>
      </c>
      <c r="AC190" s="1384">
        <f>ROUND(O190*AB190,3)</f>
        <v/>
      </c>
      <c r="AD190" s="575"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565" t="inlineStr">
        <is>
          <t>ЕАЭС N RU Д-JP.РА01.В.69626/21 от 10.08.2021 действует до 09.08.2026</t>
        </is>
      </c>
      <c r="AF190" s="565" t="inlineStr">
        <is>
          <t>C’BON</t>
        </is>
      </c>
      <c r="AG190" s="565" t="inlineStr">
        <is>
          <t>C'BON COSMETICS Co.,Ltd</t>
        </is>
      </c>
    </row>
    <row r="191" hidden="1" ht="20.1" customFormat="1" customHeight="1" s="756" thickBot="1">
      <c r="A191" s="705" t="n"/>
      <c r="B191" s="706" t="n"/>
      <c r="C191" s="1400" t="inlineStr">
        <is>
          <t>4953035048621</t>
        </is>
      </c>
      <c r="D191" s="1400" t="inlineStr">
        <is>
          <t>A1000476</t>
        </is>
      </c>
      <c r="E191" s="705" t="inlineStr">
        <is>
          <t>CBON</t>
        </is>
      </c>
      <c r="F191" s="705" t="inlineStr">
        <is>
          <t>A000476</t>
        </is>
      </c>
      <c r="G191" s="688" t="n"/>
      <c r="H191" s="1049" t="inlineStr">
        <is>
          <t>《CBON》 ME BODY ESSENCE 200 ml (CНЯТО С ПР-ВА, новинка будет в октябре)</t>
        </is>
      </c>
      <c r="I191" s="460" t="inlineStr">
        <is>
          <t>ME Body Essence</t>
        </is>
      </c>
      <c r="J191" s="461" t="inlineStr">
        <is>
          <t>Крем-эссенция питательная для тела</t>
        </is>
      </c>
      <c r="K191" s="460" t="inlineStr">
        <is>
          <t>body essence</t>
        </is>
      </c>
      <c r="L191" s="708" t="n"/>
      <c r="M191" s="710" t="n">
        <v>30</v>
      </c>
      <c r="N191" s="710" t="n">
        <v>30</v>
      </c>
      <c r="O191" s="1171" t="n">
        <v>0</v>
      </c>
      <c r="P191" s="1408" t="n">
        <v>4400</v>
      </c>
      <c r="Q191" s="1404">
        <f>O191*P191</f>
        <v/>
      </c>
      <c r="R191" s="1020" t="n">
        <v>3520</v>
      </c>
      <c r="S191" s="1404">
        <f>O191*R191</f>
        <v/>
      </c>
      <c r="T191" s="1404">
        <f>Q191-S191</f>
        <v/>
      </c>
      <c r="U191" s="1048">
        <f>T191/Q191</f>
        <v/>
      </c>
      <c r="V191" s="711" t="n"/>
      <c r="W191" s="711" t="n"/>
      <c r="X191" s="711" t="n"/>
      <c r="Y191" s="711" t="n"/>
      <c r="Z191" s="711" t="n"/>
      <c r="AA191" s="711" t="inlineStr">
        <is>
          <t>4.7x4.7x20.5</t>
        </is>
      </c>
      <c r="AB191" s="1440" t="n">
        <v>0.272</v>
      </c>
      <c r="AC191" s="1441">
        <f>ROUND(O191*AB191,3)</f>
        <v/>
      </c>
      <c r="AD191" s="755"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84" t="inlineStr">
        <is>
          <t>ЕАЭС N RU Д-JP.РА01.В.69626/21 от 10.08.2021 действует до 09.08.2026</t>
        </is>
      </c>
      <c r="AF191" s="584" t="inlineStr">
        <is>
          <t>C’BON</t>
        </is>
      </c>
      <c r="AG191" s="584" t="inlineStr">
        <is>
          <t>C'BON COSMETICS Co.,Ltd</t>
        </is>
      </c>
    </row>
    <row r="192" hidden="1" ht="20.1" customFormat="1" customHeight="1" s="355" thickBot="1">
      <c r="A192" s="353" t="n"/>
      <c r="B192" s="721" t="n"/>
      <c r="C192" s="1385" t="inlineStr">
        <is>
          <t>4953035022195</t>
        </is>
      </c>
      <c r="D192" s="1385" t="inlineStr">
        <is>
          <t>A0000443</t>
        </is>
      </c>
      <c r="E192" s="353" t="inlineStr">
        <is>
          <t>CBON</t>
        </is>
      </c>
      <c r="F192" s="353" t="inlineStr">
        <is>
          <t>A000443</t>
        </is>
      </c>
      <c r="G192" s="368" t="n"/>
      <c r="H192" s="322" t="inlineStr">
        <is>
          <t>《CBON》 VC BODY ESSENCE MD</t>
        </is>
      </c>
      <c r="I192" s="322" t="inlineStr">
        <is>
          <t>VC Body Essence MD</t>
        </is>
      </c>
      <c r="J192" s="406" t="inlineStr">
        <is>
          <t>Крем-эссенция для тела с витамином С MD</t>
        </is>
      </c>
      <c r="K192" s="322" t="inlineStr">
        <is>
          <t>body essence</t>
        </is>
      </c>
      <c r="L192" s="358" t="n"/>
      <c r="M192" s="1203" t="n">
        <v>30</v>
      </c>
      <c r="N192" s="1203" t="n">
        <v>30</v>
      </c>
      <c r="O192" s="790" t="n">
        <v>30</v>
      </c>
      <c r="P192" s="1386" t="n">
        <v>4400</v>
      </c>
      <c r="Q192" s="1382">
        <f>O192*P192</f>
        <v/>
      </c>
      <c r="R192" s="456" t="n">
        <v>3520</v>
      </c>
      <c r="S192" s="1394">
        <f>O192*R192</f>
        <v/>
      </c>
      <c r="T192" s="1394">
        <f>Q192-S192</f>
        <v/>
      </c>
      <c r="U192" s="700">
        <f>T192/Q192</f>
        <v/>
      </c>
      <c r="V192" s="362" t="n"/>
      <c r="W192" s="362" t="n"/>
      <c r="X192" s="362" t="n"/>
      <c r="Y192" s="362" t="n"/>
      <c r="Z192" s="362" t="n"/>
      <c r="AA192" s="362" t="inlineStr">
        <is>
          <t>4.7x4.7x20.5</t>
        </is>
      </c>
      <c r="AB192" s="1438" t="n">
        <v>0.272</v>
      </c>
      <c r="AC192" s="1384">
        <f>ROUND(O192*AB192,3)</f>
        <v/>
      </c>
      <c r="AD192" s="575"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565" t="inlineStr">
        <is>
          <t>ЕАЭС N RU Д-JP.РА01.В.69626/21 от 10.08.2021 действует до 09.08.2026</t>
        </is>
      </c>
      <c r="AF192" s="565" t="inlineStr">
        <is>
          <t>C’BON</t>
        </is>
      </c>
      <c r="AG192" s="565" t="inlineStr">
        <is>
          <t>C'BON COSMETICS Co.,Ltd</t>
        </is>
      </c>
    </row>
    <row r="193" hidden="1" ht="19.5" customFormat="1" customHeight="1" s="355" thickBot="1">
      <c r="A193" s="1203" t="n"/>
      <c r="B193" s="714" t="n"/>
      <c r="C193" s="1436" t="n">
        <v>4953035052321</v>
      </c>
      <c r="D193" s="1436" t="inlineStr">
        <is>
          <t>A0003228</t>
        </is>
      </c>
      <c r="E193" s="353" t="inlineStr">
        <is>
          <t>CBON</t>
        </is>
      </c>
      <c r="F193" s="353" t="inlineStr">
        <is>
          <t>A0003228</t>
        </is>
      </c>
      <c r="G193" s="368" t="n"/>
      <c r="H193" s="322" t="inlineStr">
        <is>
          <t>《CBON》 SQUALANE OIL</t>
        </is>
      </c>
      <c r="I193" s="322" t="inlineStr">
        <is>
          <t>C’BON Squalane Oil</t>
        </is>
      </c>
      <c r="J193" s="406" t="inlineStr">
        <is>
          <t>Сквалановое масло C’BON</t>
        </is>
      </c>
      <c r="K193" s="322" t="inlineStr">
        <is>
          <t>oil</t>
        </is>
      </c>
      <c r="L193" s="358" t="n"/>
      <c r="M193" s="1203" t="n"/>
      <c r="N193" s="1203" t="n"/>
      <c r="O193" s="790" t="n"/>
      <c r="P193" s="1386" t="n">
        <v>1563</v>
      </c>
      <c r="Q193" s="1382">
        <f>O193*P193</f>
        <v/>
      </c>
      <c r="R193" s="456" t="n">
        <v>1250</v>
      </c>
      <c r="S193" s="1394">
        <f>O193*R193</f>
        <v/>
      </c>
      <c r="T193" s="1394">
        <f>Q193-S193</f>
        <v/>
      </c>
      <c r="U193" s="700">
        <f>T193/Q193</f>
        <v/>
      </c>
      <c r="V193" s="362" t="n"/>
      <c r="W193" s="362" t="n"/>
      <c r="X193" s="362" t="n"/>
      <c r="Y193" s="362" t="n"/>
      <c r="Z193" s="362" t="n"/>
      <c r="AA193" s="362" t="inlineStr">
        <is>
          <t>4x4x11.4</t>
        </is>
      </c>
      <c r="AB193" s="1410" t="n">
        <v>0.104</v>
      </c>
      <c r="AC193" s="1387">
        <f>ROUND(O193*AB193,3)</f>
        <v/>
      </c>
      <c r="AD193" s="575" t="inlineStr">
        <is>
          <t>スクワラン</t>
        </is>
      </c>
      <c r="AE193" s="565" t="inlineStr">
        <is>
          <t>ЕАЭС N RU Д-JP.НВ32.В.13254/20 от 08.09.2020 действует до 07.09.2025</t>
        </is>
      </c>
      <c r="AF193" s="565" t="inlineStr">
        <is>
          <t>C’BON</t>
        </is>
      </c>
      <c r="AG193" s="565" t="inlineStr">
        <is>
          <t>C'BON COSMETICS Co.,Ltd</t>
        </is>
      </c>
    </row>
    <row r="194" hidden="1" ht="19.5" customFormat="1" customHeight="1" s="355" thickBot="1">
      <c r="A194" s="1203" t="n"/>
      <c r="B194" s="714" t="n"/>
      <c r="C194" s="1385" t="n"/>
      <c r="D194" s="1385" t="n"/>
      <c r="E194" s="353" t="inlineStr">
        <is>
          <t>CBON</t>
        </is>
      </c>
      <c r="F194" s="353" t="inlineStr">
        <is>
          <t>TF10</t>
        </is>
      </c>
      <c r="G194" s="368" t="inlineStr">
        <is>
          <t>シーボン トリートメント ファンデーション　TF10</t>
        </is>
      </c>
      <c r="H194" s="322" t="inlineStr">
        <is>
          <t>《CBON》 TREATMENT FOUNDATION TF10</t>
        </is>
      </c>
      <c r="I194" s="322" t="inlineStr">
        <is>
          <t>Cream Beige C’BON Treatment Foundation TF10</t>
        </is>
      </c>
      <c r="J194" s="406" t="inlineStr">
        <is>
          <t>Тональный крем бежевый С'БОН TF10</t>
        </is>
      </c>
      <c r="K194" s="322" t="inlineStr">
        <is>
          <t>foundation</t>
        </is>
      </c>
      <c r="L194" s="358" t="n"/>
      <c r="M194" s="1203" t="n"/>
      <c r="N194" s="1203" t="n"/>
      <c r="O194" s="790" t="n"/>
      <c r="P194" s="1386" t="n">
        <v>2813</v>
      </c>
      <c r="Q194" s="1382">
        <f>O194*P194</f>
        <v/>
      </c>
      <c r="R194" s="456" t="n">
        <v>2250</v>
      </c>
      <c r="S194" s="1394">
        <f>O194*R194</f>
        <v/>
      </c>
      <c r="T194" s="1394">
        <f>Q194-S194</f>
        <v/>
      </c>
      <c r="U194" s="700">
        <f>T194/Q194</f>
        <v/>
      </c>
      <c r="V194" s="362" t="n"/>
      <c r="W194" s="362" t="n"/>
      <c r="X194" s="362" t="n"/>
      <c r="Y194" s="362" t="n"/>
      <c r="Z194" s="362" t="n"/>
      <c r="AA194" s="362" t="inlineStr">
        <is>
          <t>3.7x2.3x14.9</t>
        </is>
      </c>
      <c r="AB194" s="1438" t="n">
        <v>0.05</v>
      </c>
      <c r="AC194" s="1384">
        <f>ROUND(O194*AB194,3)</f>
        <v/>
      </c>
      <c r="AD194" s="57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565" t="inlineStr">
        <is>
          <t>ЕАЭС N RU Д-JP.РА01.В.64405/21 от 09.08.2021 действует до 08.08.2026</t>
        </is>
      </c>
      <c r="AF194" s="565" t="inlineStr">
        <is>
          <t>C’BON</t>
        </is>
      </c>
      <c r="AG194" s="565" t="inlineStr">
        <is>
          <t>C'BON COSMETICS Co.,Ltd</t>
        </is>
      </c>
    </row>
    <row r="195" hidden="1" ht="19.5" customFormat="1" customHeight="1" s="355" thickBot="1">
      <c r="A195" s="1203" t="n"/>
      <c r="B195" s="714" t="n"/>
      <c r="C195" s="1385" t="n"/>
      <c r="D195" s="1385" t="n"/>
      <c r="E195" s="353" t="inlineStr">
        <is>
          <t>CBON</t>
        </is>
      </c>
      <c r="F195" s="353" t="inlineStr">
        <is>
          <t>TF11</t>
        </is>
      </c>
      <c r="G195" s="368" t="inlineStr">
        <is>
          <t>シーボン トリートメント ファンデーション　TF11</t>
        </is>
      </c>
      <c r="H195" s="322" t="inlineStr">
        <is>
          <t>《CBON》 TREATMENT FOUNDATION TF11</t>
        </is>
      </c>
      <c r="I195" s="322" t="inlineStr">
        <is>
          <t>Fresh Beige C’BON Treatment Foundation TF11</t>
        </is>
      </c>
      <c r="J195" s="406" t="inlineStr">
        <is>
          <t>Тональный крем натуральный С’БОН TF11</t>
        </is>
      </c>
      <c r="K195" s="322" t="inlineStr">
        <is>
          <t>foundation</t>
        </is>
      </c>
      <c r="L195" s="358" t="n"/>
      <c r="M195" s="1203" t="n"/>
      <c r="N195" s="1203" t="n"/>
      <c r="O195" s="790" t="n"/>
      <c r="P195" s="1386" t="n">
        <v>2813</v>
      </c>
      <c r="Q195" s="1382">
        <f>O195*P195</f>
        <v/>
      </c>
      <c r="R195" s="456" t="n">
        <v>2250</v>
      </c>
      <c r="S195" s="1394">
        <f>O195*R195</f>
        <v/>
      </c>
      <c r="T195" s="1394">
        <f>Q195-S195</f>
        <v/>
      </c>
      <c r="U195" s="700">
        <f>T195/Q195</f>
        <v/>
      </c>
      <c r="V195" s="362" t="n"/>
      <c r="W195" s="362" t="n"/>
      <c r="X195" s="362" t="n"/>
      <c r="Y195" s="362" t="n"/>
      <c r="Z195" s="362" t="n"/>
      <c r="AA195" s="362" t="inlineStr">
        <is>
          <t>3.7x2.3x14.9</t>
        </is>
      </c>
      <c r="AB195" s="1438" t="n">
        <v>0.05</v>
      </c>
      <c r="AC195" s="1384">
        <f>ROUND(O195*AB195,3)</f>
        <v/>
      </c>
      <c r="AD195" s="57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565" t="inlineStr">
        <is>
          <t>ЕАЭС N RU Д-JP.РА01.В.64405/21 от 09.08.2021 действует до 08.08.2026</t>
        </is>
      </c>
      <c r="AF195" s="565" t="inlineStr">
        <is>
          <t>C’BON</t>
        </is>
      </c>
      <c r="AG195" s="565" t="inlineStr">
        <is>
          <t>C'BON COSMETICS Co.,Ltd</t>
        </is>
      </c>
    </row>
    <row r="196" hidden="1" ht="19.5" customFormat="1" customHeight="1" s="355" thickBot="1">
      <c r="A196" s="1203" t="n"/>
      <c r="B196" s="714" t="n"/>
      <c r="C196" s="1385" t="n"/>
      <c r="D196" s="1385" t="n"/>
      <c r="E196" s="353" t="inlineStr">
        <is>
          <t>CBON</t>
        </is>
      </c>
      <c r="F196" s="353" t="inlineStr">
        <is>
          <t>TF12</t>
        </is>
      </c>
      <c r="G196" s="368" t="inlineStr">
        <is>
          <t>シーボン トリートメント ファンデーション　TF12</t>
        </is>
      </c>
      <c r="H196" s="322" t="inlineStr">
        <is>
          <t>《CBON》 TREATMENT FOUNDATION TF12</t>
        </is>
      </c>
      <c r="I196" s="322" t="inlineStr">
        <is>
          <t>Ivory Beige C’BON Treatment Foundation TF12</t>
        </is>
      </c>
      <c r="J196" s="406" t="inlineStr">
        <is>
          <t>Тональный крем слоновая кость С’БОН TF12</t>
        </is>
      </c>
      <c r="K196" s="322" t="inlineStr">
        <is>
          <t>foundation</t>
        </is>
      </c>
      <c r="L196" s="358" t="n"/>
      <c r="M196" s="1203" t="n"/>
      <c r="N196" s="1203" t="n"/>
      <c r="O196" s="790" t="n"/>
      <c r="P196" s="1386" t="n">
        <v>2813</v>
      </c>
      <c r="Q196" s="1382">
        <f>O196*P196</f>
        <v/>
      </c>
      <c r="R196" s="456" t="n">
        <v>2250</v>
      </c>
      <c r="S196" s="1394">
        <f>O196*R196</f>
        <v/>
      </c>
      <c r="T196" s="1394">
        <f>Q196-S196</f>
        <v/>
      </c>
      <c r="U196" s="700">
        <f>T196/Q196</f>
        <v/>
      </c>
      <c r="V196" s="362" t="n"/>
      <c r="W196" s="362" t="n"/>
      <c r="X196" s="362" t="n"/>
      <c r="Y196" s="362" t="n"/>
      <c r="Z196" s="362" t="n"/>
      <c r="AA196" s="362" t="inlineStr">
        <is>
          <t>3.7x2.3x14.9</t>
        </is>
      </c>
      <c r="AB196" s="1438" t="n">
        <v>0.05</v>
      </c>
      <c r="AC196" s="1384">
        <f>ROUND(O196*AB196,3)</f>
        <v/>
      </c>
      <c r="AD196" s="57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565" t="inlineStr">
        <is>
          <t>ЕАЭС N RU Д-JP.РА01.В.64405/21 от 09.08.2021 действует до 08.08.2026</t>
        </is>
      </c>
      <c r="AF196" s="565" t="inlineStr">
        <is>
          <t>C’BON</t>
        </is>
      </c>
      <c r="AG196" s="565" t="inlineStr">
        <is>
          <t>C'BON COSMETICS Co.,Ltd</t>
        </is>
      </c>
    </row>
    <row r="197" hidden="1" ht="19.5" customFormat="1" customHeight="1" s="355" thickBot="1">
      <c r="A197" s="1203" t="n"/>
      <c r="B197" s="714" t="n"/>
      <c r="C197" s="1385" t="n"/>
      <c r="D197" s="1385" t="n"/>
      <c r="E197" s="353" t="inlineStr">
        <is>
          <t>CBON</t>
        </is>
      </c>
      <c r="F197" s="353" t="inlineStr">
        <is>
          <t>TF13</t>
        </is>
      </c>
      <c r="G197" s="368" t="inlineStr">
        <is>
          <t>シーボン トリートメント ファンデーション　TF13</t>
        </is>
      </c>
      <c r="H197" s="322" t="inlineStr">
        <is>
          <t>《CBON》 TREATMENT FOUNDATION TF13 END OF SALE</t>
        </is>
      </c>
      <c r="I197" s="322" t="inlineStr">
        <is>
          <t>Dark Beige C’BON Treatment Foundation TF13</t>
        </is>
      </c>
      <c r="J197" s="406" t="inlineStr">
        <is>
          <t>Тональный крем темный С’БОН TF13</t>
        </is>
      </c>
      <c r="K197" s="322" t="inlineStr">
        <is>
          <t>foundation</t>
        </is>
      </c>
      <c r="L197" s="358" t="n"/>
      <c r="M197" s="1203" t="n"/>
      <c r="N197" s="1203" t="n"/>
      <c r="O197" s="790" t="n"/>
      <c r="P197" s="1386" t="n">
        <v>2813</v>
      </c>
      <c r="Q197" s="1382">
        <f>O197*P197</f>
        <v/>
      </c>
      <c r="R197" s="456" t="n">
        <v>2250</v>
      </c>
      <c r="S197" s="1394">
        <f>O197*R197</f>
        <v/>
      </c>
      <c r="T197" s="1394">
        <f>Q197-S197</f>
        <v/>
      </c>
      <c r="U197" s="700">
        <f>T197/Q197</f>
        <v/>
      </c>
      <c r="V197" s="362" t="n"/>
      <c r="W197" s="362" t="n"/>
      <c r="X197" s="362" t="n"/>
      <c r="Y197" s="362" t="n"/>
      <c r="Z197" s="362" t="n"/>
      <c r="AA197" s="362" t="inlineStr">
        <is>
          <t>3.7x2.3x14.9</t>
        </is>
      </c>
      <c r="AB197" s="1438" t="n">
        <v>0.05</v>
      </c>
      <c r="AC197" s="1384">
        <f>ROUND(O197*AB197,3)</f>
        <v/>
      </c>
      <c r="AD197" s="57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565" t="inlineStr">
        <is>
          <t>ЕАЭС N RU Д-JP.РА01.В.64405/21 от 09.08.2021 действует до 08.08.2026</t>
        </is>
      </c>
      <c r="AF197" s="565" t="inlineStr">
        <is>
          <t>C’BON</t>
        </is>
      </c>
      <c r="AG197" s="565" t="inlineStr">
        <is>
          <t>C'BON COSMETICS Co.,Ltd</t>
        </is>
      </c>
    </row>
    <row r="198" hidden="1" ht="19.5" customFormat="1" customHeight="1" s="355" thickBot="1">
      <c r="A198" s="1203" t="n"/>
      <c r="B198" s="714" t="n"/>
      <c r="C198" s="1385" t="n"/>
      <c r="D198" s="1385" t="n"/>
      <c r="E198" s="353" t="inlineStr">
        <is>
          <t>CBON</t>
        </is>
      </c>
      <c r="F198" s="353" t="inlineStr">
        <is>
          <t>TF14</t>
        </is>
      </c>
      <c r="G198" s="368" t="inlineStr">
        <is>
          <t>シーボン トリートメント ファンデーション　TF14</t>
        </is>
      </c>
      <c r="H198" s="322" t="inlineStr">
        <is>
          <t>《CBON》　TREATMENT FOUNDATION TF14</t>
        </is>
      </c>
      <c r="I198" s="322" t="n"/>
      <c r="J198" s="406" t="inlineStr">
        <is>
          <t>Тональный крем темный TF14</t>
        </is>
      </c>
      <c r="K198" s="322" t="inlineStr">
        <is>
          <t>foundation</t>
        </is>
      </c>
      <c r="L198" s="358" t="n"/>
      <c r="M198" s="1203" t="n"/>
      <c r="N198" s="1203" t="n"/>
      <c r="O198" s="790" t="n"/>
      <c r="P198" s="1386" t="n">
        <v>2813</v>
      </c>
      <c r="Q198" s="1382">
        <f>O198*P198</f>
        <v/>
      </c>
      <c r="R198" s="456" t="n">
        <v>2250</v>
      </c>
      <c r="S198" s="1394">
        <f>O198*R198</f>
        <v/>
      </c>
      <c r="T198" s="1394">
        <f>Q198-S198</f>
        <v/>
      </c>
      <c r="U198" s="700">
        <f>T198/Q198</f>
        <v/>
      </c>
      <c r="V198" s="362" t="n"/>
      <c r="W198" s="362" t="n"/>
      <c r="X198" s="362" t="n"/>
      <c r="Y198" s="362" t="n"/>
      <c r="Z198" s="362" t="n"/>
      <c r="AA198" s="362" t="inlineStr">
        <is>
          <t>3.7x2.3x14.9</t>
        </is>
      </c>
      <c r="AB198" s="1438" t="n">
        <v>0.05</v>
      </c>
      <c r="AC198" s="1384">
        <f>ROUND(O198*AB198,3)</f>
        <v/>
      </c>
      <c r="AD198" s="57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565" t="inlineStr">
        <is>
          <t>ЕАЭС N RU Д-JP.РА01.В.64405/21 от 09.08.2021 действует до 08.08.2026</t>
        </is>
      </c>
      <c r="AF198" s="565" t="inlineStr">
        <is>
          <t>C’BON</t>
        </is>
      </c>
      <c r="AG198" s="565" t="inlineStr">
        <is>
          <t>C'BON COSMETICS Co.,Ltd</t>
        </is>
      </c>
    </row>
    <row r="199" hidden="1" ht="19.5" customFormat="1" customHeight="1" s="355" thickBot="1">
      <c r="A199" s="353" t="n"/>
      <c r="B199" s="721" t="n"/>
      <c r="C199" s="1385" t="n">
        <v>4953035056138</v>
      </c>
      <c r="D199" s="1385" t="inlineStr">
        <is>
          <t>2905</t>
        </is>
      </c>
      <c r="E199" s="353" t="inlineStr">
        <is>
          <t>CBON</t>
        </is>
      </c>
      <c r="F199" s="353" t="inlineStr">
        <is>
          <t>A0002905</t>
        </is>
      </c>
      <c r="G199" s="368" t="n"/>
      <c r="H199" s="322" t="inlineStr">
        <is>
          <t>《CBON》 BELLEER REPAIR SHAMPOO SMOOTH LIGHT</t>
        </is>
      </c>
      <c r="I199" s="322" t="inlineStr">
        <is>
          <t>Repair Shampoo Smooth Light</t>
        </is>
      </c>
      <c r="J199" s="406" t="inlineStr">
        <is>
          <t>Шампунь восстанавливающий для роста волос BELLER</t>
        </is>
      </c>
      <c r="K199" s="322" t="inlineStr">
        <is>
          <t>hair shampoo</t>
        </is>
      </c>
      <c r="L199" s="358" t="n"/>
      <c r="M199" s="1203" t="n"/>
      <c r="N199" s="1203" t="n"/>
      <c r="O199" s="790" t="n"/>
      <c r="P199" s="1386" t="n">
        <v>1250</v>
      </c>
      <c r="Q199" s="1382">
        <f>O199*P199</f>
        <v/>
      </c>
      <c r="R199" s="456" t="n">
        <v>1000</v>
      </c>
      <c r="S199" s="1394">
        <f>O199*R199</f>
        <v/>
      </c>
      <c r="T199" s="1394">
        <f>Q199-S199</f>
        <v/>
      </c>
      <c r="U199" s="700">
        <f>T199/Q199</f>
        <v/>
      </c>
      <c r="V199" s="362" t="n"/>
      <c r="W199" s="362" t="n"/>
      <c r="X199" s="362" t="n"/>
      <c r="Y199" s="362" t="n"/>
      <c r="Z199" s="362" t="n"/>
      <c r="AA199" s="362" t="inlineStr">
        <is>
          <t>4.7x4.7x19.6</t>
        </is>
      </c>
      <c r="AB199" s="1438" t="n">
        <v>0.27</v>
      </c>
      <c r="AC199" s="1384">
        <f>ROUND(O199*AB199,3)</f>
        <v/>
      </c>
      <c r="AD199" s="575"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565" t="inlineStr">
        <is>
          <t>ЕАЭС N RU Д-JP.РА01.В.49634/21 от 03.08.2021 действует до 02.08.2026</t>
        </is>
      </c>
      <c r="AF199" s="565" t="inlineStr">
        <is>
          <t>C’BON</t>
        </is>
      </c>
      <c r="AG199" s="565" t="inlineStr">
        <is>
          <t>C'BON COSMETICS Co.,Ltd</t>
        </is>
      </c>
    </row>
    <row r="200" hidden="1" ht="19.5" customFormat="1" customHeight="1" s="355" thickBot="1">
      <c r="A200" s="353" t="n"/>
      <c r="B200" s="721" t="n"/>
      <c r="C200" s="1385" t="n">
        <v>4953035056145</v>
      </c>
      <c r="D200" s="1385" t="n">
        <v>2906</v>
      </c>
      <c r="E200" s="353" t="inlineStr">
        <is>
          <t>CBON</t>
        </is>
      </c>
      <c r="F200" s="353" t="inlineStr">
        <is>
          <t>A0002906</t>
        </is>
      </c>
      <c r="G200" s="368" t="n"/>
      <c r="H200" s="322" t="inlineStr">
        <is>
          <t>《CBON》 BELLEER REPAIR TREATMENT SMOOTH LIGHT</t>
        </is>
      </c>
      <c r="I200" s="322" t="inlineStr">
        <is>
          <t>Repair Treatment Smooth Light BELLER</t>
        </is>
      </c>
      <c r="J200" s="406" t="inlineStr">
        <is>
          <t>Кондиционер восстанавливающий для роста волос BELLER</t>
        </is>
      </c>
      <c r="K200" s="322" t="inlineStr">
        <is>
          <t>hair treatment</t>
        </is>
      </c>
      <c r="L200" s="358" t="n"/>
      <c r="M200" s="1203" t="n"/>
      <c r="N200" s="1203" t="n"/>
      <c r="O200" s="790" t="n"/>
      <c r="P200" s="1386" t="n">
        <v>1350</v>
      </c>
      <c r="Q200" s="1382">
        <f>O200*P200</f>
        <v/>
      </c>
      <c r="R200" s="456" t="n">
        <v>1080</v>
      </c>
      <c r="S200" s="1394">
        <f>O200*R200</f>
        <v/>
      </c>
      <c r="T200" s="1394">
        <f>Q200-S200</f>
        <v/>
      </c>
      <c r="U200" s="700">
        <f>T200/Q200</f>
        <v/>
      </c>
      <c r="V200" s="362" t="n"/>
      <c r="W200" s="362" t="n"/>
      <c r="X200" s="362" t="n"/>
      <c r="Y200" s="362" t="n"/>
      <c r="Z200" s="362" t="n"/>
      <c r="AA200" s="362" t="inlineStr">
        <is>
          <t>5x7.9x20.2</t>
        </is>
      </c>
      <c r="AB200" s="1438" t="n">
        <v>0.24</v>
      </c>
      <c r="AC200" s="1384">
        <f>ROUND(O200*AB200,3)</f>
        <v/>
      </c>
      <c r="AD200" s="575"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565" t="inlineStr">
        <is>
          <t>ЕАЭС N RU Д-JP.РА01.В.52554/21 от 03.08.2021 действует до 02.08.2026</t>
        </is>
      </c>
      <c r="AF200" s="565" t="inlineStr">
        <is>
          <t>C’BON</t>
        </is>
      </c>
      <c r="AG200" s="565" t="inlineStr">
        <is>
          <t>C'BON COSMETICS Co.,Ltd</t>
        </is>
      </c>
    </row>
    <row r="201" hidden="1" ht="19.5" customFormat="1" customHeight="1" s="355" thickBot="1">
      <c r="A201" s="353" t="n"/>
      <c r="B201" s="721" t="n"/>
      <c r="C201" s="1385" t="n">
        <v>4953035056152</v>
      </c>
      <c r="D201" s="1385" t="n">
        <v>2907</v>
      </c>
      <c r="E201" s="353" t="inlineStr">
        <is>
          <t>CBON</t>
        </is>
      </c>
      <c r="F201" s="353" t="inlineStr">
        <is>
          <t>A0002907</t>
        </is>
      </c>
      <c r="G201" s="368" t="n"/>
      <c r="H201" s="322" t="inlineStr">
        <is>
          <t>《CBON》 BELLEER REPAIR SHAMPOO SILKY MOIST</t>
        </is>
      </c>
      <c r="I201" s="322" t="inlineStr">
        <is>
          <t>Repair Shampoo Silky Moist</t>
        </is>
      </c>
      <c r="J201" s="406" t="inlineStr">
        <is>
          <t>Шампунь-шёлк восстанавливающий увлажняющий BELLER</t>
        </is>
      </c>
      <c r="K201" s="322" t="inlineStr">
        <is>
          <t>hair shampoo</t>
        </is>
      </c>
      <c r="L201" s="358" t="n"/>
      <c r="M201" s="1203" t="n"/>
      <c r="N201" s="1203" t="n"/>
      <c r="O201" s="790" t="n"/>
      <c r="P201" s="1386" t="n">
        <v>1250</v>
      </c>
      <c r="Q201" s="1382">
        <f>O201*P201</f>
        <v/>
      </c>
      <c r="R201" s="456" t="n">
        <v>1000</v>
      </c>
      <c r="S201" s="1394">
        <f>O201*R201</f>
        <v/>
      </c>
      <c r="T201" s="1394">
        <f>Q201-S201</f>
        <v/>
      </c>
      <c r="U201" s="700">
        <f>T201/Q201</f>
        <v/>
      </c>
      <c r="V201" s="362" t="n"/>
      <c r="W201" s="362" t="n"/>
      <c r="X201" s="362" t="n"/>
      <c r="Y201" s="362" t="n"/>
      <c r="Z201" s="362" t="n"/>
      <c r="AA201" s="362" t="inlineStr">
        <is>
          <t>4.7x4.7x19.6</t>
        </is>
      </c>
      <c r="AB201" s="1438" t="n">
        <v>0.27</v>
      </c>
      <c r="AC201" s="1384">
        <f>ROUND(O201*AB201,3)</f>
        <v/>
      </c>
      <c r="AD201" s="575"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565" t="inlineStr">
        <is>
          <t>ЕАЭС N RU Д-JP.РА01.В.49634/21 от 03.08.2021 действует до 02.08.2026</t>
        </is>
      </c>
      <c r="AF201" s="565" t="inlineStr">
        <is>
          <t>C’BON</t>
        </is>
      </c>
      <c r="AG201" s="565" t="inlineStr">
        <is>
          <t>C'BON COSMETICS Co.,Ltd</t>
        </is>
      </c>
    </row>
    <row r="202" hidden="1" ht="19.5" customFormat="1" customHeight="1" s="355" thickBot="1">
      <c r="A202" s="353" t="n"/>
      <c r="B202" s="721" t="n"/>
      <c r="C202" s="1385" t="n">
        <v>4953035056169</v>
      </c>
      <c r="D202" s="1385" t="n">
        <v>2908</v>
      </c>
      <c r="E202" s="353" t="inlineStr">
        <is>
          <t>CBON</t>
        </is>
      </c>
      <c r="F202" s="353" t="inlineStr">
        <is>
          <t>A0002908</t>
        </is>
      </c>
      <c r="G202" s="368" t="n"/>
      <c r="H202" s="322" t="inlineStr">
        <is>
          <t>《CBON》 BELLEER REPAIR TREATMENT SILKY MOIST</t>
        </is>
      </c>
      <c r="I202" s="322" t="inlineStr">
        <is>
          <t>Repair Treatment Silky Moist BELLER</t>
        </is>
      </c>
      <c r="J202" s="406" t="inlineStr">
        <is>
          <t>Кондиционер-шёлк увлажняющий восстанавливающий для волос BELLER</t>
        </is>
      </c>
      <c r="K202" s="322" t="inlineStr">
        <is>
          <t>hair treatment</t>
        </is>
      </c>
      <c r="L202" s="358" t="n"/>
      <c r="M202" s="1203" t="n"/>
      <c r="N202" s="1203" t="n"/>
      <c r="O202" s="790" t="n"/>
      <c r="P202" s="1386" t="n">
        <v>1350</v>
      </c>
      <c r="Q202" s="1382">
        <f>O202*P202</f>
        <v/>
      </c>
      <c r="R202" s="456" t="n">
        <v>1080</v>
      </c>
      <c r="S202" s="1394">
        <f>O202*R202</f>
        <v/>
      </c>
      <c r="T202" s="1394">
        <f>Q202-S202</f>
        <v/>
      </c>
      <c r="U202" s="700">
        <f>T202/Q202</f>
        <v/>
      </c>
      <c r="V202" s="362" t="n"/>
      <c r="W202" s="362" t="n"/>
      <c r="X202" s="362" t="n"/>
      <c r="Y202" s="362" t="n"/>
      <c r="Z202" s="362" t="n"/>
      <c r="AA202" s="362" t="inlineStr">
        <is>
          <t>5x7.9x20.2</t>
        </is>
      </c>
      <c r="AB202" s="1438" t="n">
        <v>0.24</v>
      </c>
      <c r="AC202" s="1384">
        <f>ROUND(O202*AB202,3)</f>
        <v/>
      </c>
      <c r="AD202" s="575"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565" t="inlineStr">
        <is>
          <t>ЕАЭС N RU Д-JP.РА01.В.52554/21 от 03.08.2021 действует до 02.08.2026</t>
        </is>
      </c>
      <c r="AF202" s="565" t="inlineStr">
        <is>
          <t>C’BON</t>
        </is>
      </c>
      <c r="AG202" s="565" t="inlineStr">
        <is>
          <t>C'BON COSMETICS Co.,Ltd</t>
        </is>
      </c>
    </row>
    <row r="203" hidden="1" ht="19.5" customFormat="1" customHeight="1" s="355" thickBot="1">
      <c r="A203" s="353" t="n"/>
      <c r="B203" s="721" t="n"/>
      <c r="C203" s="1425" t="n">
        <v>4953035056299</v>
      </c>
      <c r="D203" s="1381" t="inlineStr">
        <is>
          <t>A0003255</t>
        </is>
      </c>
      <c r="E203" s="792" t="inlineStr">
        <is>
          <t>CBON</t>
        </is>
      </c>
      <c r="F203" s="792" t="n"/>
      <c r="G203" s="793" t="n"/>
      <c r="H203" s="322" t="inlineStr">
        <is>
          <t>《CBON》 BRIGHT VEIL UV PROTECTOR</t>
        </is>
      </c>
      <c r="I203" s="322" t="n"/>
      <c r="J203" s="406" t="n"/>
      <c r="K203" s="322" t="inlineStr">
        <is>
          <t>sunscreen</t>
        </is>
      </c>
      <c r="L203" s="358" t="n"/>
      <c r="M203" s="1203" t="n"/>
      <c r="N203" s="1203" t="n"/>
      <c r="O203" s="790" t="n"/>
      <c r="P203" s="1386" t="n">
        <v>3100</v>
      </c>
      <c r="Q203" s="1382">
        <f>O203*P203</f>
        <v/>
      </c>
      <c r="R203" s="456" t="n">
        <v>2400</v>
      </c>
      <c r="S203" s="1394">
        <f>O203*R203</f>
        <v/>
      </c>
      <c r="T203" s="1394">
        <f>Q203-S203</f>
        <v/>
      </c>
      <c r="U203" s="700">
        <f>T203/Q203</f>
        <v/>
      </c>
      <c r="V203" s="362" t="n"/>
      <c r="W203" s="362" t="n"/>
      <c r="X203" s="362" t="n"/>
      <c r="Y203" s="362" t="n"/>
      <c r="Z203" s="362" t="n"/>
      <c r="AA203" s="362" t="n"/>
      <c r="AB203" s="1438" t="n"/>
      <c r="AC203" s="1384">
        <f>ROUND(O203*AB203,3)</f>
        <v/>
      </c>
      <c r="AD203" s="575"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565" t="n"/>
      <c r="AF203" s="565" t="n"/>
      <c r="AG203" s="565" t="n"/>
    </row>
    <row r="204" hidden="1" ht="20.1" customFormat="1" customHeight="1" s="355" thickBot="1">
      <c r="A204" s="353" t="n"/>
      <c r="B204" s="721" t="n"/>
      <c r="C204" s="1385" t="n"/>
      <c r="D204" s="1385" t="n"/>
      <c r="E204" s="353" t="inlineStr">
        <is>
          <t>CBON</t>
        </is>
      </c>
      <c r="F204" s="353" t="inlineStr">
        <is>
          <t>A000710</t>
        </is>
      </c>
      <c r="G204" s="368" t="n"/>
      <c r="H204" s="322" t="inlineStr">
        <is>
          <t>《CBON》 TRIAL SET</t>
        </is>
      </c>
      <c r="I204" s="322" t="n"/>
      <c r="J204" s="406" t="n"/>
      <c r="K204" s="322" t="inlineStr">
        <is>
          <t>face　 wash,lotion, cream</t>
        </is>
      </c>
      <c r="L204" s="358" t="n"/>
      <c r="M204" s="1203" t="n"/>
      <c r="N204" s="1203" t="n"/>
      <c r="O204" s="790" t="n"/>
      <c r="P204" s="1386" t="n">
        <v>2300</v>
      </c>
      <c r="Q204" s="1382">
        <f>O204*P204</f>
        <v/>
      </c>
      <c r="R204" s="456" t="n">
        <v>1840</v>
      </c>
      <c r="S204" s="1394">
        <f>O204*R204</f>
        <v/>
      </c>
      <c r="T204" s="1394">
        <f>Q204-S204</f>
        <v/>
      </c>
      <c r="U204" s="700">
        <f>T204/Q204</f>
        <v/>
      </c>
      <c r="V204" s="362" t="n"/>
      <c r="W204" s="362" t="n"/>
      <c r="X204" s="362" t="n"/>
      <c r="Y204" s="362" t="n"/>
      <c r="Z204" s="362" t="n"/>
      <c r="AA204" s="362" t="n"/>
      <c r="AB204" s="1438" t="n"/>
      <c r="AC204" s="1384">
        <f>ROUND(O204*AB204,3)</f>
        <v/>
      </c>
      <c r="AD204" s="575"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83" t="n"/>
      <c r="AF204" s="565" t="n"/>
      <c r="AG204" s="565" t="n"/>
    </row>
    <row r="205" hidden="1" ht="20.1" customFormat="1" customHeight="1" s="355" thickBot="1">
      <c r="A205" s="353" t="n"/>
      <c r="B205" s="721" t="n"/>
      <c r="C205" s="1385" t="n">
        <v>4953035055568</v>
      </c>
      <c r="D205" s="1385" t="inlineStr">
        <is>
          <t>A0003501</t>
        </is>
      </c>
      <c r="E205" s="353" t="inlineStr">
        <is>
          <t>CBON</t>
        </is>
      </c>
      <c r="F205" s="353" t="inlineStr">
        <is>
          <t>A0003501</t>
        </is>
      </c>
      <c r="G205" s="368" t="inlineStr">
        <is>
          <t xml:space="preserve">シーボン カラフルール モイスチャー3Dセラム </t>
        </is>
      </c>
      <c r="H205" s="322" t="inlineStr">
        <is>
          <t>《CBON》CALLAFLEUR MOISTURE 3D SERUM</t>
        </is>
      </c>
      <c r="I205" s="322" t="inlineStr">
        <is>
          <t>C'BON CALLAFLEURE</t>
        </is>
      </c>
      <c r="J205" s="406" t="inlineStr">
        <is>
          <t>Сыворотка для упругости и увлажнения кожи лица "Калла Флёр" С'БОН</t>
        </is>
      </c>
      <c r="K205" s="322" t="inlineStr">
        <is>
          <t>face serum</t>
        </is>
      </c>
      <c r="L205" s="358" t="n"/>
      <c r="M205" s="1203" t="n"/>
      <c r="N205" s="1203" t="n"/>
      <c r="O205" s="790" t="n"/>
      <c r="P205" s="1386" t="n">
        <v>2700</v>
      </c>
      <c r="Q205" s="1382">
        <f>O205*P205</f>
        <v/>
      </c>
      <c r="R205" s="456" t="n">
        <v>2160</v>
      </c>
      <c r="S205" s="1394">
        <f>O205*R205</f>
        <v/>
      </c>
      <c r="T205" s="1394">
        <f>Q205-S205</f>
        <v/>
      </c>
      <c r="U205" s="700">
        <f>T205/Q205</f>
        <v/>
      </c>
      <c r="V205" s="362" t="n"/>
      <c r="W205" s="362" t="n"/>
      <c r="X205" s="362" t="n"/>
      <c r="Y205" s="362" t="n"/>
      <c r="Z205" s="362" t="n"/>
      <c r="AA205" s="362" t="inlineStr">
        <is>
          <t>4.2x4.2x13.1</t>
        </is>
      </c>
      <c r="AB205" s="1438" t="n">
        <v>0.125</v>
      </c>
      <c r="AC205" s="1384">
        <f>ROUND(O205*AB205,3)</f>
        <v/>
      </c>
      <c r="AD205" s="575"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565" t="inlineStr">
        <is>
          <t>ЕАЭС N RU Д-JP.РА02.В.31535/22 от 09.03.2022 действует до 08.03.2027</t>
        </is>
      </c>
      <c r="AF205" s="565" t="inlineStr">
        <is>
          <t>C’BON Cosmetics</t>
        </is>
      </c>
      <c r="AG205" s="565" t="inlineStr">
        <is>
          <t>C'BON COSMETICS Co.,Ltd</t>
        </is>
      </c>
    </row>
    <row r="206" hidden="1" ht="19.5" customFormat="1" customHeight="1" s="355" thickBot="1">
      <c r="A206" s="353" t="n"/>
      <c r="B206" s="721" t="n"/>
      <c r="C206" s="1385" t="n">
        <v>4953035066908</v>
      </c>
      <c r="D206" s="1385" t="inlineStr">
        <is>
          <t>A0002301</t>
        </is>
      </c>
      <c r="E206" s="353" t="inlineStr">
        <is>
          <t>CBON</t>
        </is>
      </c>
      <c r="F206" s="353" t="inlineStr">
        <is>
          <t>A0002301</t>
        </is>
      </c>
      <c r="G206" s="368" t="n"/>
      <c r="H206" s="322" t="inlineStr">
        <is>
          <t>《CBON》 ETOWAL CLARITY UV ESSENCE SPF35/PA+++ 35ml</t>
        </is>
      </c>
      <c r="I206" s="322" t="inlineStr">
        <is>
          <t>C'BON ETOWAL CLARITY UV ESSENCE SPF 35/PA+++</t>
        </is>
      </c>
      <c r="J206" s="322" t="inlineStr">
        <is>
          <t>Эссенция-база под макияж с солнцезащитным эффектом SPF 35/PA +++ Этуаль</t>
        </is>
      </c>
      <c r="K206" s="322" t="inlineStr">
        <is>
          <t>sunscreen</t>
        </is>
      </c>
      <c r="L206" s="358" t="n"/>
      <c r="M206" s="1203" t="n"/>
      <c r="N206" s="1203" t="n"/>
      <c r="O206" s="790" t="n"/>
      <c r="P206" s="1386" t="n">
        <v>3000</v>
      </c>
      <c r="Q206" s="1382">
        <f>O206*P206</f>
        <v/>
      </c>
      <c r="R206" s="456" t="n">
        <v>2400</v>
      </c>
      <c r="S206" s="1394">
        <f>O206*R206</f>
        <v/>
      </c>
      <c r="T206" s="1394">
        <f>Q206-S206</f>
        <v/>
      </c>
      <c r="U206" s="700">
        <f>T206/Q206</f>
        <v/>
      </c>
      <c r="V206" s="362" t="n"/>
      <c r="W206" s="362" t="n"/>
      <c r="X206" s="362" t="n"/>
      <c r="Y206" s="362" t="n"/>
      <c r="Z206" s="362" t="n"/>
      <c r="AA206" s="362" t="n"/>
      <c r="AB206" s="1438" t="n">
        <v>0.055</v>
      </c>
      <c r="AC206" s="1384">
        <f>ROUND(O206*AB206,3)</f>
        <v/>
      </c>
      <c r="AD206" s="575"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565" t="inlineStr">
        <is>
          <t>письмо № 531/25 от 25.07.2025 г</t>
        </is>
      </c>
      <c r="AF206" s="565" t="inlineStr">
        <is>
          <t>C’BON Cosmetics</t>
        </is>
      </c>
      <c r="AG206" s="565" t="inlineStr">
        <is>
          <t>C'BON Co., Ltd.</t>
        </is>
      </c>
    </row>
    <row r="207" hidden="1" ht="20.1" customFormat="1" customHeight="1" s="355" thickBot="1">
      <c r="A207" s="353" t="n"/>
      <c r="B207" s="721" t="n"/>
      <c r="C207" s="1385" t="n">
        <v>4953035066922</v>
      </c>
      <c r="D207" s="1385" t="inlineStr">
        <is>
          <t>A0002303</t>
        </is>
      </c>
      <c r="E207" s="353" t="inlineStr">
        <is>
          <t>CBON</t>
        </is>
      </c>
      <c r="F207" s="353" t="inlineStr">
        <is>
          <t>A0002303</t>
        </is>
      </c>
      <c r="G207" s="368" t="n"/>
      <c r="H207" s="322" t="inlineStr">
        <is>
          <t>《CBON》 ETOWAL SEAMLESS GLOW BB SPF45/PA+++ 35g（Ochre）</t>
        </is>
      </c>
      <c r="I207" s="322" t="inlineStr">
        <is>
          <t>C'BON ETOWAL SEAMLESS GLOW BB SPF45/PA+++（Ochre</t>
        </is>
      </c>
      <c r="J207" s="322" t="inlineStr">
        <is>
          <t>Тональныый-крем Этуаль с солнцезащитным эффектом SPF 45/PA +++ Этуаль тон: Охра</t>
        </is>
      </c>
      <c r="K207" s="322" t="inlineStr">
        <is>
          <t>treatment foundation</t>
        </is>
      </c>
      <c r="L207" s="358" t="n"/>
      <c r="M207" s="1203" t="n"/>
      <c r="N207" s="1203" t="n"/>
      <c r="O207" s="790" t="n"/>
      <c r="P207" s="1386" t="n">
        <v>3000</v>
      </c>
      <c r="Q207" s="1382">
        <f>O207*P207</f>
        <v/>
      </c>
      <c r="R207" s="456" t="n">
        <v>2400</v>
      </c>
      <c r="S207" s="1394">
        <f>O207*R207</f>
        <v/>
      </c>
      <c r="T207" s="1394">
        <f>Q207-S207</f>
        <v/>
      </c>
      <c r="U207" s="700">
        <f>T207/Q207</f>
        <v/>
      </c>
      <c r="V207" s="362" t="n"/>
      <c r="W207" s="362" t="n"/>
      <c r="X207" s="362" t="n"/>
      <c r="Y207" s="362" t="n"/>
      <c r="Z207" s="362" t="n"/>
      <c r="AA207" s="362" t="n"/>
      <c r="AB207" s="1438" t="n">
        <v>0.035</v>
      </c>
      <c r="AC207" s="1384">
        <f>ROUND(O207*AB207,3)</f>
        <v/>
      </c>
      <c r="AD207" s="575"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565" t="inlineStr">
        <is>
          <t>письмо № 531/25 от 25.07.2025 г</t>
        </is>
      </c>
      <c r="AF207" s="565" t="inlineStr">
        <is>
          <t>C’BON Cosmetics</t>
        </is>
      </c>
      <c r="AG207" s="565" t="inlineStr">
        <is>
          <t>C'BON Co., Ltd.</t>
        </is>
      </c>
    </row>
    <row r="208" hidden="1" ht="20.1" customFormat="1" customHeight="1" s="355" thickBot="1">
      <c r="A208" s="353" t="n"/>
      <c r="B208" s="721" t="n"/>
      <c r="C208" s="1385" t="n">
        <v>4953035066915</v>
      </c>
      <c r="D208" s="1385" t="inlineStr">
        <is>
          <t>A0002302</t>
        </is>
      </c>
      <c r="E208" s="353" t="inlineStr">
        <is>
          <t>CBON</t>
        </is>
      </c>
      <c r="F208" s="353" t="inlineStr">
        <is>
          <t>A0002302</t>
        </is>
      </c>
      <c r="G208" s="368" t="n"/>
      <c r="H208" s="322" t="inlineStr">
        <is>
          <t>《CBON》 ETOWAL SEAMLESS GLOW BB SPF45/PA+++ 35g（Light Ochre）</t>
        </is>
      </c>
      <c r="I208" s="322" t="inlineStr">
        <is>
          <t>C'BON ETOWAL SEAMLESS GLOW BB SPF45/PA+++（Light Ochre）</t>
        </is>
      </c>
      <c r="J208" s="322" t="inlineStr">
        <is>
          <t>Тональный-крем Этуаль с солнцезащитным эффектом SPF 45/PA +++ Этуаль тон: Светлая Охра</t>
        </is>
      </c>
      <c r="K208" s="322" t="inlineStr">
        <is>
          <t>treatment foundation</t>
        </is>
      </c>
      <c r="L208" s="358" t="n"/>
      <c r="M208" s="1203" t="n"/>
      <c r="N208" s="1203" t="n"/>
      <c r="O208" s="790" t="n"/>
      <c r="P208" s="1386" t="n">
        <v>3000</v>
      </c>
      <c r="Q208" s="1382">
        <f>O208*P208</f>
        <v/>
      </c>
      <c r="R208" s="456" t="n">
        <v>2400</v>
      </c>
      <c r="S208" s="1394">
        <f>O208*R208</f>
        <v/>
      </c>
      <c r="T208" s="1394">
        <f>Q208-S208</f>
        <v/>
      </c>
      <c r="U208" s="700">
        <f>T208/Q208</f>
        <v/>
      </c>
      <c r="V208" s="362" t="n"/>
      <c r="W208" s="362" t="n"/>
      <c r="X208" s="362" t="n"/>
      <c r="Y208" s="362" t="n"/>
      <c r="Z208" s="362" t="n"/>
      <c r="AA208" s="362" t="n"/>
      <c r="AB208" s="1438" t="n">
        <v>0.035</v>
      </c>
      <c r="AC208" s="1384">
        <f>ROUND(O208*AB208,3)</f>
        <v/>
      </c>
      <c r="AD208" s="575"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565" t="inlineStr">
        <is>
          <t>письмо № 531/25 от 25.07.2025 г</t>
        </is>
      </c>
      <c r="AF208" s="565" t="inlineStr">
        <is>
          <t>C’BON Cosmetics</t>
        </is>
      </c>
      <c r="AG208" s="565" t="inlineStr">
        <is>
          <t>C'BON Co., Ltd.</t>
        </is>
      </c>
    </row>
    <row r="209" hidden="1" ht="20.1" customFormat="1" customHeight="1" s="355" thickBot="1">
      <c r="A209" s="353" t="n"/>
      <c r="B209" s="721" t="n"/>
      <c r="C209" s="1385" t="n">
        <v>4953035066939</v>
      </c>
      <c r="D209" s="1385" t="inlineStr">
        <is>
          <t>A0002304</t>
        </is>
      </c>
      <c r="E209" s="353" t="inlineStr">
        <is>
          <t>CBON</t>
        </is>
      </c>
      <c r="F209" s="353" t="inlineStr">
        <is>
          <t>A0002304</t>
        </is>
      </c>
      <c r="G209" s="368" t="n"/>
      <c r="H209" s="322" t="inlineStr">
        <is>
          <t>《CBON》 ETOWAL SILKY LUCENT POWDER 35g</t>
        </is>
      </c>
      <c r="I209" s="322" t="inlineStr">
        <is>
          <t>C'BON ETOWAL SILKY LUCENT POWDER</t>
        </is>
      </c>
      <c r="J209" s="322" t="inlineStr">
        <is>
          <t>Рассыпчатая пудра с эффектом Сияния, без запаха</t>
        </is>
      </c>
      <c r="K209" s="322" t="inlineStr">
        <is>
          <t>face powder</t>
        </is>
      </c>
      <c r="L209" s="358" t="n"/>
      <c r="M209" s="1203" t="n"/>
      <c r="N209" s="1203" t="n"/>
      <c r="O209" s="790" t="n"/>
      <c r="P209" s="1386" t="n">
        <v>2100</v>
      </c>
      <c r="Q209" s="1382">
        <f>O209*P209</f>
        <v/>
      </c>
      <c r="R209" s="456" t="n">
        <v>1680</v>
      </c>
      <c r="S209" s="1394">
        <f>O209*R209</f>
        <v/>
      </c>
      <c r="T209" s="1394">
        <f>Q209-S209</f>
        <v/>
      </c>
      <c r="U209" s="700">
        <f>T209/Q209</f>
        <v/>
      </c>
      <c r="V209" s="362" t="n"/>
      <c r="W209" s="362" t="n"/>
      <c r="X209" s="362" t="n"/>
      <c r="Y209" s="362" t="n"/>
      <c r="Z209" s="362" t="n"/>
      <c r="AA209" s="362" t="n"/>
      <c r="AB209" s="1438" t="n">
        <v>0.035</v>
      </c>
      <c r="AC209" s="1384">
        <f>ROUND(O209*AB209,3)</f>
        <v/>
      </c>
      <c r="AD209" s="575"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565" t="inlineStr">
        <is>
          <t>письмо № 531/25 от 25.07.2025 г</t>
        </is>
      </c>
      <c r="AF209" s="565" t="inlineStr">
        <is>
          <t>C’BON Cosmetics</t>
        </is>
      </c>
      <c r="AG209" s="565" t="inlineStr">
        <is>
          <t>C'BON Co., Ltd.</t>
        </is>
      </c>
    </row>
    <row r="210" hidden="1" ht="20.1" customFormat="1" customHeight="1" s="355" thickBot="1">
      <c r="A210" s="353" t="n"/>
      <c r="B210" s="721" t="n"/>
      <c r="C210" s="1385" t="n"/>
      <c r="D210" s="1385" t="n"/>
      <c r="E210" s="353" t="inlineStr">
        <is>
          <t>CBON</t>
        </is>
      </c>
      <c r="F210" s="353" t="n">
        <v>1708</v>
      </c>
      <c r="G210" s="368" t="n"/>
      <c r="H210" s="322" t="inlineStr">
        <is>
          <t>《CBON》 AC4 KODOU　ESSENCE LOTION 90ml</t>
        </is>
      </c>
      <c r="I210" s="322" t="inlineStr">
        <is>
          <t>НЕ ОТПРАВЛЯЛИ ТЕСТЕРЫ</t>
        </is>
      </c>
      <c r="J210" s="322" t="inlineStr">
        <is>
          <t>НЕ ОТПРАВЛЯЛИ ТЕСТЕРЫ</t>
        </is>
      </c>
      <c r="K210" s="322" t="inlineStr">
        <is>
          <t>face lotion</t>
        </is>
      </c>
      <c r="L210" s="358" t="n"/>
      <c r="M210" s="1203" t="n"/>
      <c r="N210" s="1203" t="n"/>
      <c r="O210" s="790" t="n"/>
      <c r="P210" s="1386" t="n">
        <v>7875</v>
      </c>
      <c r="Q210" s="1382">
        <f>O210*P210</f>
        <v/>
      </c>
      <c r="R210" s="456" t="n">
        <v>6300</v>
      </c>
      <c r="S210" s="1394">
        <f>O210*R210</f>
        <v/>
      </c>
      <c r="T210" s="1394">
        <f>Q210-S210</f>
        <v/>
      </c>
      <c r="U210" s="700">
        <f>T210/Q210</f>
        <v/>
      </c>
      <c r="V210" s="362" t="n"/>
      <c r="W210" s="362" t="n"/>
      <c r="X210" s="362" t="n"/>
      <c r="Y210" s="362" t="n"/>
      <c r="Z210" s="362" t="n"/>
      <c r="AA210" s="362" t="n"/>
      <c r="AB210" s="1438" t="n"/>
      <c r="AC210" s="1384">
        <f>ROUND(O210*AB210,3)</f>
        <v/>
      </c>
      <c r="AD210" s="575"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565" t="inlineStr">
        <is>
          <t>НЕ РЕГИСТРИРОВАЛИ</t>
        </is>
      </c>
      <c r="AF210" s="565" t="inlineStr">
        <is>
          <t>C’BON Cosmetics</t>
        </is>
      </c>
      <c r="AG210" s="565" t="inlineStr">
        <is>
          <t>C'BON COSMETICS Co.,Ltd</t>
        </is>
      </c>
    </row>
    <row r="211" hidden="1" ht="20.1" customFormat="1" customHeight="1" s="355" thickBot="1">
      <c r="A211" s="353" t="n"/>
      <c r="B211" s="721" t="n"/>
      <c r="C211" s="1385" t="n"/>
      <c r="D211" s="1385" t="n"/>
      <c r="E211" s="353" t="inlineStr">
        <is>
          <t>CBON</t>
        </is>
      </c>
      <c r="F211" s="353" t="n">
        <v>1709</v>
      </c>
      <c r="G211" s="368" t="n"/>
      <c r="H211" s="322" t="inlineStr">
        <is>
          <t>《CBON》 AC4 KODOU　VITAL SERUM 35ml</t>
        </is>
      </c>
      <c r="I211" s="322" t="inlineStr">
        <is>
          <t>НЕ ОТПРАВЛЯЛИ ТЕСТЕРЫ</t>
        </is>
      </c>
      <c r="J211" s="322" t="inlineStr">
        <is>
          <t>НЕ ОТПРАВЛЯЛИ ТЕСТЕРЫ</t>
        </is>
      </c>
      <c r="K211" s="322" t="inlineStr">
        <is>
          <t>face serum</t>
        </is>
      </c>
      <c r="L211" s="358" t="n"/>
      <c r="M211" s="1203" t="n"/>
      <c r="N211" s="1203" t="n"/>
      <c r="O211" s="790" t="n"/>
      <c r="P211" s="1386" t="n">
        <v>10938</v>
      </c>
      <c r="Q211" s="1382">
        <f>O211*P211</f>
        <v/>
      </c>
      <c r="R211" s="456" t="n">
        <v>8750</v>
      </c>
      <c r="S211" s="1394">
        <f>O211*R211</f>
        <v/>
      </c>
      <c r="T211" s="1394">
        <f>Q211-S211</f>
        <v/>
      </c>
      <c r="U211" s="700">
        <f>T211/Q211</f>
        <v/>
      </c>
      <c r="V211" s="362" t="n"/>
      <c r="W211" s="362" t="n"/>
      <c r="X211" s="362" t="n"/>
      <c r="Y211" s="362" t="n"/>
      <c r="Z211" s="362" t="n"/>
      <c r="AA211" s="362" t="n"/>
      <c r="AB211" s="1438" t="n"/>
      <c r="AC211" s="1384">
        <f>ROUND(O211*AB211,3)</f>
        <v/>
      </c>
      <c r="AD211" s="575"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565" t="inlineStr">
        <is>
          <t>НЕ РЕГИСТРИРОВАЛИ</t>
        </is>
      </c>
      <c r="AF211" s="565" t="inlineStr">
        <is>
          <t>C’BON Cosmetics</t>
        </is>
      </c>
      <c r="AG211" s="565" t="inlineStr">
        <is>
          <t>C'BON COSMETICS Co.,Ltd</t>
        </is>
      </c>
    </row>
    <row r="212" hidden="1" ht="20.1" customFormat="1" customHeight="1" s="355" thickBot="1">
      <c r="A212" s="353" t="n"/>
      <c r="B212" s="721" t="n"/>
      <c r="C212" s="1385" t="n"/>
      <c r="D212" s="1385" t="n"/>
      <c r="E212" s="353" t="inlineStr">
        <is>
          <t>CBON</t>
        </is>
      </c>
      <c r="F212" s="353" t="n">
        <v>1710</v>
      </c>
      <c r="G212" s="368" t="n"/>
      <c r="H212" s="322" t="inlineStr">
        <is>
          <t>《CBON》 AC4 KODOU　MOISTURE CREAM 30g</t>
        </is>
      </c>
      <c r="I212" s="322" t="inlineStr">
        <is>
          <t>НЕ ОТПРАВЛЯЛИ ТЕСТЕРЫ</t>
        </is>
      </c>
      <c r="J212" s="322" t="inlineStr">
        <is>
          <t>НЕ ОТПРАВЛЯЛИ ТЕСТЕРЫ</t>
        </is>
      </c>
      <c r="K212" s="322" t="inlineStr">
        <is>
          <t>face cream</t>
        </is>
      </c>
      <c r="L212" s="358" t="n"/>
      <c r="M212" s="1203" t="n"/>
      <c r="N212" s="1203" t="n"/>
      <c r="O212" s="790" t="n"/>
      <c r="P212" s="1386" t="n">
        <v>17500</v>
      </c>
      <c r="Q212" s="1382">
        <f>O212*P212</f>
        <v/>
      </c>
      <c r="R212" s="456" t="n">
        <v>14000</v>
      </c>
      <c r="S212" s="1394">
        <f>O212*R212</f>
        <v/>
      </c>
      <c r="T212" s="1394">
        <f>Q212-S212</f>
        <v/>
      </c>
      <c r="U212" s="700">
        <f>T212/Q212</f>
        <v/>
      </c>
      <c r="V212" s="362" t="n"/>
      <c r="W212" s="362" t="n"/>
      <c r="X212" s="362" t="n"/>
      <c r="Y212" s="362" t="n"/>
      <c r="Z212" s="362" t="n"/>
      <c r="AA212" s="362" t="n"/>
      <c r="AB212" s="1438" t="n"/>
      <c r="AC212" s="1384">
        <f>ROUND(O212*AB212,3)</f>
        <v/>
      </c>
      <c r="AD212" s="575"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565" t="inlineStr">
        <is>
          <t>НЕ РЕГИСТРИРОВАЛИ</t>
        </is>
      </c>
      <c r="AF212" s="565" t="inlineStr">
        <is>
          <t>C’BON Cosmetics</t>
        </is>
      </c>
      <c r="AG212" s="565" t="inlineStr">
        <is>
          <t>C'BON COSMETICS Co.,Ltd</t>
        </is>
      </c>
    </row>
    <row r="213" hidden="1" ht="20.1" customFormat="1" customHeight="1" s="355" thickBot="1">
      <c r="A213" s="353" t="n"/>
      <c r="B213" s="721" t="n"/>
      <c r="C213" s="1385" t="n"/>
      <c r="D213" s="1385" t="n"/>
      <c r="E213" s="353" t="inlineStr">
        <is>
          <t>CBON</t>
        </is>
      </c>
      <c r="F213" s="353" t="n">
        <v>1354</v>
      </c>
      <c r="G213" s="368" t="n"/>
      <c r="H213" s="322" t="inlineStr">
        <is>
          <t>《CBON》 FOCUS MASQUERADE EFFECTOR 15g</t>
        </is>
      </c>
      <c r="I213" s="322" t="inlineStr">
        <is>
          <t>НЕ ОТПРАВЛЯЛИ ТЕСТЕРЫ</t>
        </is>
      </c>
      <c r="J213" s="322" t="inlineStr">
        <is>
          <t>НЕ ОТПРАВЛЯЛИ ТЕСТЕРЫ</t>
        </is>
      </c>
      <c r="K213" s="322" t="inlineStr">
        <is>
          <t>eye cream</t>
        </is>
      </c>
      <c r="L213" s="358" t="n"/>
      <c r="M213" s="1203" t="n"/>
      <c r="N213" s="1203" t="n"/>
      <c r="O213" s="790" t="n"/>
      <c r="P213" s="1386" t="n">
        <v>6188</v>
      </c>
      <c r="Q213" s="1382">
        <f>O213*P213</f>
        <v/>
      </c>
      <c r="R213" s="456" t="n">
        <v>4950</v>
      </c>
      <c r="S213" s="1394">
        <f>O213*R213</f>
        <v/>
      </c>
      <c r="T213" s="1394">
        <f>Q213-S213</f>
        <v/>
      </c>
      <c r="U213" s="700">
        <f>T213/Q213</f>
        <v/>
      </c>
      <c r="V213" s="362" t="n"/>
      <c r="W213" s="362" t="n"/>
      <c r="X213" s="362" t="n"/>
      <c r="Y213" s="362" t="n"/>
      <c r="Z213" s="362" t="n"/>
      <c r="AA213" s="362" t="n"/>
      <c r="AB213" s="1438" t="n"/>
      <c r="AC213" s="1384">
        <f>ROUND(O213*AB213,3)</f>
        <v/>
      </c>
      <c r="AD213" s="575"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565" t="inlineStr">
        <is>
          <t>НЕ РЕГИСТРИРОВАЛИ</t>
        </is>
      </c>
      <c r="AF213" s="565" t="inlineStr">
        <is>
          <t>C’BON Cosmetics</t>
        </is>
      </c>
      <c r="AG213" s="565" t="inlineStr">
        <is>
          <t>C'BON COSMETICS Co.,Ltd</t>
        </is>
      </c>
    </row>
    <row r="214" hidden="1" ht="20.1" customFormat="1" customHeight="1" s="355" thickBot="1">
      <c r="A214" s="353" t="n"/>
      <c r="B214" s="721" t="n"/>
      <c r="C214" s="1385" t="n"/>
      <c r="D214" s="1385" t="n"/>
      <c r="E214" s="353" t="inlineStr">
        <is>
          <t>CBON</t>
        </is>
      </c>
      <c r="F214" s="353" t="n">
        <v>1355</v>
      </c>
      <c r="G214" s="368" t="n"/>
      <c r="H214" s="322" t="inlineStr">
        <is>
          <t>《CBON》 FOCUS ALL DAY PERFECT VEIL 35g</t>
        </is>
      </c>
      <c r="I214" s="322" t="inlineStr">
        <is>
          <t>НЕ ОТПРАВЛЯЛИ ТЕСТЕРЫ</t>
        </is>
      </c>
      <c r="J214" s="322" t="inlineStr">
        <is>
          <t>НЕ ОТПРАВЛЯЛИ ТЕСТЕРЫ</t>
        </is>
      </c>
      <c r="K214" s="322" t="inlineStr">
        <is>
          <t>face serum</t>
        </is>
      </c>
      <c r="L214" s="358" t="n"/>
      <c r="M214" s="1203" t="n"/>
      <c r="N214" s="1203" t="n"/>
      <c r="O214" s="790" t="n"/>
      <c r="P214" s="1386" t="n">
        <v>7425</v>
      </c>
      <c r="Q214" s="1382">
        <f>O214*P214</f>
        <v/>
      </c>
      <c r="R214" s="456" t="n">
        <v>5940</v>
      </c>
      <c r="S214" s="1394">
        <f>O214*R214</f>
        <v/>
      </c>
      <c r="T214" s="1394">
        <f>Q214-S214</f>
        <v/>
      </c>
      <c r="U214" s="700">
        <f>T214/Q214</f>
        <v/>
      </c>
      <c r="V214" s="362" t="n"/>
      <c r="W214" s="362" t="n"/>
      <c r="X214" s="362" t="n"/>
      <c r="Y214" s="362" t="n"/>
      <c r="Z214" s="362" t="n"/>
      <c r="AA214" s="362" t="n"/>
      <c r="AB214" s="1438" t="n"/>
      <c r="AC214" s="1384">
        <f>ROUND(O214*AB214,3)</f>
        <v/>
      </c>
      <c r="AD214" s="575"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565" t="inlineStr">
        <is>
          <t>НЕ РЕГИСТРИРОВАЛИ</t>
        </is>
      </c>
      <c r="AF214" s="565" t="inlineStr">
        <is>
          <t>C’BON Cosmetics</t>
        </is>
      </c>
      <c r="AG214" s="565" t="inlineStr">
        <is>
          <t>C'BON COSMETICS Co.,Ltd</t>
        </is>
      </c>
    </row>
    <row r="215" hidden="1" ht="20.1" customFormat="1" customHeight="1" s="355">
      <c r="A215" s="1021" t="n"/>
      <c r="B215" s="1021" t="n"/>
      <c r="C215" s="1442" t="n"/>
      <c r="D215" s="1442" t="n"/>
      <c r="E215" s="353" t="inlineStr">
        <is>
          <t>CBON mini sample</t>
        </is>
      </c>
      <c r="F215" s="1021" t="n"/>
      <c r="G215" s="1028" t="n"/>
      <c r="H215" s="1025" t="inlineStr">
        <is>
          <t>《CBON》 ABILITY ESSENCE LOTION 1.5ml</t>
        </is>
      </c>
      <c r="I215" s="1025" t="inlineStr">
        <is>
          <t>Ability Essence Lotion</t>
        </is>
      </c>
      <c r="J215" s="1025" t="inlineStr">
        <is>
          <t>Лосьон-эссенция Абилити</t>
        </is>
      </c>
      <c r="K215" s="1025" t="inlineStr">
        <is>
          <t>face lotion</t>
        </is>
      </c>
      <c r="L215" s="1061" t="n"/>
      <c r="M215" s="1039" t="n"/>
      <c r="N215" s="1039" t="n"/>
      <c r="O215" s="1128" t="n"/>
      <c r="P215" s="1443" t="n">
        <v>105</v>
      </c>
      <c r="Q215" s="1382">
        <f>O215*P215</f>
        <v/>
      </c>
      <c r="R215" s="1031" t="n">
        <v>100</v>
      </c>
      <c r="S215" s="1394">
        <f>O215*R215</f>
        <v/>
      </c>
      <c r="T215" s="1394">
        <f>Q215-S215</f>
        <v/>
      </c>
      <c r="U215" s="700">
        <f>T215/Q215</f>
        <v/>
      </c>
      <c r="V215" s="1032" t="n"/>
      <c r="W215" s="1032" t="n"/>
      <c r="X215" s="1032" t="n"/>
      <c r="Y215" s="1032" t="n"/>
      <c r="Z215" s="1032" t="n"/>
      <c r="AA215" s="1032" t="n"/>
      <c r="AB215" s="1444" t="n"/>
      <c r="AC215" s="1384">
        <f>ROUND(O215*AB215,3)</f>
        <v/>
      </c>
      <c r="AD215" s="1034">
        <f>AD159</f>
        <v/>
      </c>
      <c r="AE215" s="1034">
        <f>AE159</f>
        <v/>
      </c>
      <c r="AF215" s="1034">
        <f>AF159</f>
        <v/>
      </c>
      <c r="AG215" s="1034">
        <f>AG159</f>
        <v/>
      </c>
    </row>
    <row r="216" hidden="1" ht="20.1" customFormat="1" customHeight="1" s="355">
      <c r="A216" s="1021" t="n"/>
      <c r="B216" s="1021" t="n"/>
      <c r="C216" s="1442" t="n"/>
      <c r="D216" s="1442" t="n"/>
      <c r="E216" s="353" t="inlineStr">
        <is>
          <t>CBON mini sample</t>
        </is>
      </c>
      <c r="F216" s="1021" t="n"/>
      <c r="G216" s="1028" t="n"/>
      <c r="H216" s="1025" t="inlineStr">
        <is>
          <t>《CBON》 ABILITY MOIST GEL 0.5g</t>
        </is>
      </c>
      <c r="I216" s="1025" t="inlineStr">
        <is>
          <t>C'BON Ability Moist Gel</t>
        </is>
      </c>
      <c r="J216" s="1025" t="inlineStr">
        <is>
          <t>Гель увлажняющий Абилити</t>
        </is>
      </c>
      <c r="K216" s="1025" t="inlineStr">
        <is>
          <t>face gel</t>
        </is>
      </c>
      <c r="L216" s="1061" t="n"/>
      <c r="M216" s="1039" t="n"/>
      <c r="N216" s="1039" t="n"/>
      <c r="O216" s="1128" t="n"/>
      <c r="P216" s="1443" t="n">
        <v>105</v>
      </c>
      <c r="Q216" s="1382">
        <f>O216*P216</f>
        <v/>
      </c>
      <c r="R216" s="1031" t="n">
        <v>100</v>
      </c>
      <c r="S216" s="1394">
        <f>O216*R216</f>
        <v/>
      </c>
      <c r="T216" s="1394">
        <f>Q216-S216</f>
        <v/>
      </c>
      <c r="U216" s="700">
        <f>T216/Q216</f>
        <v/>
      </c>
      <c r="V216" s="1032" t="n"/>
      <c r="W216" s="1032" t="n"/>
      <c r="X216" s="1032" t="n"/>
      <c r="Y216" s="1032" t="n"/>
      <c r="Z216" s="1032" t="n"/>
      <c r="AA216" s="1032" t="n"/>
      <c r="AB216" s="1444" t="n"/>
      <c r="AC216" s="1384">
        <f>ROUND(O216*AB216,3)</f>
        <v/>
      </c>
      <c r="AD216" s="1034">
        <f>AD160</f>
        <v/>
      </c>
      <c r="AE216" s="1034">
        <f>AE160</f>
        <v/>
      </c>
      <c r="AF216" s="1034">
        <f>AF160</f>
        <v/>
      </c>
      <c r="AG216" s="1034">
        <f>AG160</f>
        <v/>
      </c>
    </row>
    <row r="217" hidden="1" ht="19.5" customFormat="1" customHeight="1" s="355">
      <c r="A217" s="1021" t="n"/>
      <c r="B217" s="1021" t="n"/>
      <c r="C217" s="1442" t="n"/>
      <c r="D217" s="1442" t="n"/>
      <c r="E217" s="353" t="inlineStr">
        <is>
          <t>CBON mini sample</t>
        </is>
      </c>
      <c r="F217" s="1021" t="n"/>
      <c r="G217" s="1028" t="n"/>
      <c r="H217" s="1025" t="inlineStr">
        <is>
          <t>《CBON》 ABILITY C LOTION 1.5ml</t>
        </is>
      </c>
      <c r="I217" s="1025" t="inlineStr">
        <is>
          <t>Ability C Lotion</t>
        </is>
      </c>
      <c r="J217" s="1025" t="inlineStr">
        <is>
          <t>Лосьон с витамином С Абилити</t>
        </is>
      </c>
      <c r="K217" s="1025" t="inlineStr">
        <is>
          <t>face serum</t>
        </is>
      </c>
      <c r="L217" s="1061" t="n"/>
      <c r="M217" s="1039" t="n"/>
      <c r="N217" s="1039" t="n"/>
      <c r="O217" s="1128" t="n"/>
      <c r="P217" s="1443" t="n">
        <v>105</v>
      </c>
      <c r="Q217" s="1382">
        <f>O217*P217</f>
        <v/>
      </c>
      <c r="R217" s="1031" t="n">
        <v>100</v>
      </c>
      <c r="S217" s="1394">
        <f>O217*R217</f>
        <v/>
      </c>
      <c r="T217" s="1394">
        <f>Q217-S217</f>
        <v/>
      </c>
      <c r="U217" s="700">
        <f>T217/Q217</f>
        <v/>
      </c>
      <c r="V217" s="1032" t="n"/>
      <c r="W217" s="1032" t="n"/>
      <c r="X217" s="1032" t="n"/>
      <c r="Y217" s="1032" t="n"/>
      <c r="Z217" s="1032" t="n"/>
      <c r="AA217" s="1032" t="n"/>
      <c r="AB217" s="1444" t="n"/>
      <c r="AC217" s="1384">
        <f>ROUND(O217*AB217,3)</f>
        <v/>
      </c>
      <c r="AD217" s="1034">
        <f>AD161</f>
        <v/>
      </c>
      <c r="AE217" s="1034">
        <f>AE161</f>
        <v/>
      </c>
      <c r="AF217" s="1034">
        <f>AF161</f>
        <v/>
      </c>
      <c r="AG217" s="1034">
        <f>AG161</f>
        <v/>
      </c>
    </row>
    <row r="218" hidden="1" ht="20.1" customFormat="1" customHeight="1" s="355">
      <c r="A218" s="1021" t="n"/>
      <c r="B218" s="1021" t="n"/>
      <c r="C218" s="1442" t="n"/>
      <c r="D218" s="1442" t="n"/>
      <c r="E218" s="353" t="inlineStr">
        <is>
          <t>CBON mini sample</t>
        </is>
      </c>
      <c r="F218" s="1021" t="n"/>
      <c r="G218" s="1028" t="n"/>
      <c r="H218" s="1025" t="inlineStr">
        <is>
          <t>《CBON》 СH Essence Mda 1ml</t>
        </is>
      </c>
      <c r="I218" s="1025" t="inlineStr">
        <is>
          <t>CH Essence CHMD</t>
        </is>
      </c>
      <c r="J218" s="1025" t="inlineStr">
        <is>
          <t>Увлажняющая сыворотка на основе 6 видов гиалуроновой кислоты CHMD</t>
        </is>
      </c>
      <c r="K218" s="1025" t="inlineStr">
        <is>
          <t>face essence</t>
        </is>
      </c>
      <c r="L218" s="1061" t="n"/>
      <c r="M218" s="1039" t="n"/>
      <c r="N218" s="1039" t="n"/>
      <c r="O218" s="1128" t="n"/>
      <c r="P218" s="1443" t="n">
        <v>80</v>
      </c>
      <c r="Q218" s="1382">
        <f>O218*P218</f>
        <v/>
      </c>
      <c r="R218" s="1031" t="n">
        <v>75</v>
      </c>
      <c r="S218" s="1394">
        <f>O218*R218</f>
        <v/>
      </c>
      <c r="T218" s="1394">
        <f>Q218-S218</f>
        <v/>
      </c>
      <c r="U218" s="700">
        <f>T218/Q218</f>
        <v/>
      </c>
      <c r="V218" s="1032" t="n"/>
      <c r="W218" s="1032" t="n"/>
      <c r="X218" s="1032" t="n"/>
      <c r="Y218" s="1032" t="n"/>
      <c r="Z218" s="1032" t="n"/>
      <c r="AA218" s="1032" t="n"/>
      <c r="AB218" s="1444" t="n"/>
      <c r="AC218" s="1384">
        <f>ROUND(O218*AB218,3)</f>
        <v/>
      </c>
      <c r="AD218" s="1034">
        <f>AD151</f>
        <v/>
      </c>
      <c r="AE218" s="1034">
        <f>AE151</f>
        <v/>
      </c>
      <c r="AF218" s="1034">
        <f>AF151</f>
        <v/>
      </c>
      <c r="AG218" s="1034">
        <f>AG151</f>
        <v/>
      </c>
    </row>
    <row r="219" hidden="1" ht="20.1" customFormat="1" customHeight="1" s="355">
      <c r="A219" s="1021" t="n"/>
      <c r="B219" s="1021" t="n"/>
      <c r="C219" s="1442" t="n"/>
      <c r="D219" s="1442" t="n"/>
      <c r="E219" s="353" t="inlineStr">
        <is>
          <t>CBON mini sample</t>
        </is>
      </c>
      <c r="F219" s="1021" t="n"/>
      <c r="G219" s="1028" t="n"/>
      <c r="H219" s="1025" t="inlineStr">
        <is>
          <t>《CBON》 VC ESSENCE MDS 1ml</t>
        </is>
      </c>
      <c r="I219" s="1025" t="inlineStr">
        <is>
          <t>VC Essence VCMD</t>
        </is>
      </c>
      <c r="J219" s="1025" t="inlineStr">
        <is>
          <t>Сыворотка для лица с витамином С VCMD</t>
        </is>
      </c>
      <c r="K219" s="1025" t="inlineStr">
        <is>
          <t>face essence</t>
        </is>
      </c>
      <c r="L219" s="1061" t="n"/>
      <c r="M219" s="1039" t="n"/>
      <c r="N219" s="1039" t="n"/>
      <c r="O219" s="1128" t="n"/>
      <c r="P219" s="1443" t="n">
        <v>80</v>
      </c>
      <c r="Q219" s="1382">
        <f>O219*P219</f>
        <v/>
      </c>
      <c r="R219" s="1031" t="n">
        <v>75</v>
      </c>
      <c r="S219" s="1394">
        <f>O219*R219</f>
        <v/>
      </c>
      <c r="T219" s="1394">
        <f>Q219-S219</f>
        <v/>
      </c>
      <c r="U219" s="700">
        <f>T219/Q219</f>
        <v/>
      </c>
      <c r="V219" s="1032" t="n"/>
      <c r="W219" s="1032" t="n"/>
      <c r="X219" s="1032" t="n"/>
      <c r="Y219" s="1032" t="n"/>
      <c r="Z219" s="1032" t="n"/>
      <c r="AA219" s="1032" t="n"/>
      <c r="AB219" s="1444" t="n"/>
      <c r="AC219" s="1384">
        <f>ROUND(O219*AB219,3)</f>
        <v/>
      </c>
      <c r="AD219" s="1034">
        <f>AD152</f>
        <v/>
      </c>
      <c r="AE219" s="1034">
        <f>AE152</f>
        <v/>
      </c>
      <c r="AF219" s="1034">
        <f>AF152</f>
        <v/>
      </c>
      <c r="AG219" s="1034">
        <f>AG152</f>
        <v/>
      </c>
    </row>
    <row r="220" hidden="1" ht="20.1" customFormat="1" customHeight="1" s="355">
      <c r="A220" s="1021" t="n"/>
      <c r="B220" s="1021" t="n"/>
      <c r="C220" s="1442" t="n"/>
      <c r="D220" s="1442" t="n"/>
      <c r="E220" s="353" t="inlineStr">
        <is>
          <t>CBON mini sample</t>
        </is>
      </c>
      <c r="F220" s="1021" t="n"/>
      <c r="G220" s="1028" t="n"/>
      <c r="H220" s="1025" t="inlineStr">
        <is>
          <t>《CBON》ASCENDING ESSENCE MDS 1ml</t>
        </is>
      </c>
      <c r="I220" s="1025" t="inlineStr">
        <is>
          <t>Axending Essence AEMD</t>
        </is>
      </c>
      <c r="J220" s="1025" t="inlineStr">
        <is>
          <t>Сыворотка для чувствительной кожи лица AEMD</t>
        </is>
      </c>
      <c r="K220" s="1025" t="inlineStr">
        <is>
          <t>face essence</t>
        </is>
      </c>
      <c r="L220" s="1061" t="n"/>
      <c r="M220" s="1039" t="n"/>
      <c r="N220" s="1039" t="n"/>
      <c r="O220" s="1128" t="n"/>
      <c r="P220" s="1443" t="n">
        <v>80</v>
      </c>
      <c r="Q220" s="1382">
        <f>O220*P220</f>
        <v/>
      </c>
      <c r="R220" s="1031" t="n">
        <v>75</v>
      </c>
      <c r="S220" s="1394">
        <f>O220*R220</f>
        <v/>
      </c>
      <c r="T220" s="1394">
        <f>Q220-S220</f>
        <v/>
      </c>
      <c r="U220" s="700">
        <f>T220/Q220</f>
        <v/>
      </c>
      <c r="V220" s="1032" t="n"/>
      <c r="W220" s="1032" t="n"/>
      <c r="X220" s="1032" t="n"/>
      <c r="Y220" s="1032" t="n"/>
      <c r="Z220" s="1032" t="n"/>
      <c r="AA220" s="1032" t="n"/>
      <c r="AB220" s="1444" t="n"/>
      <c r="AC220" s="1384">
        <f>ROUND(O220*AB220,3)</f>
        <v/>
      </c>
      <c r="AD220" s="1034">
        <f>AD153</f>
        <v/>
      </c>
      <c r="AE220" s="1034">
        <f>AE153</f>
        <v/>
      </c>
      <c r="AF220" s="1034">
        <f>AF153</f>
        <v/>
      </c>
      <c r="AG220" s="1034">
        <f>AG153</f>
        <v/>
      </c>
    </row>
    <row r="221" hidden="1" ht="20.1" customFormat="1" customHeight="1" s="355">
      <c r="A221" s="1021" t="n"/>
      <c r="B221" s="1021" t="n"/>
      <c r="C221" s="1442" t="n"/>
      <c r="D221" s="1442" t="n"/>
      <c r="E221" s="353" t="inlineStr">
        <is>
          <t>CBON mini sample</t>
        </is>
      </c>
      <c r="F221" s="1021" t="n"/>
      <c r="G221" s="1028" t="n"/>
      <c r="H221" s="1025" t="inlineStr">
        <is>
          <t>《CBON》 SPOT DRY MD 1ml</t>
        </is>
      </c>
      <c r="I221" s="1025" t="inlineStr">
        <is>
          <t>Spot Dry SDMD</t>
        </is>
      </c>
      <c r="J221" s="1025" t="inlineStr">
        <is>
          <t>Сыворотка ультрапитательная на основе ретинола SDMD</t>
        </is>
      </c>
      <c r="K221" s="1025" t="inlineStr">
        <is>
          <t>face essence</t>
        </is>
      </c>
      <c r="L221" s="1061" t="n"/>
      <c r="M221" s="1039" t="n"/>
      <c r="N221" s="1039" t="n"/>
      <c r="O221" s="1128" t="n"/>
      <c r="P221" s="1443" t="n">
        <v>80</v>
      </c>
      <c r="Q221" s="1382">
        <f>O221*P221</f>
        <v/>
      </c>
      <c r="R221" s="1031" t="n">
        <v>75</v>
      </c>
      <c r="S221" s="1394">
        <f>O221*R221</f>
        <v/>
      </c>
      <c r="T221" s="1394">
        <f>Q221-S221</f>
        <v/>
      </c>
      <c r="U221" s="700">
        <f>T221/Q221</f>
        <v/>
      </c>
      <c r="V221" s="1032" t="n"/>
      <c r="W221" s="1032" t="n"/>
      <c r="X221" s="1032" t="n"/>
      <c r="Y221" s="1032" t="n"/>
      <c r="Z221" s="1032" t="n"/>
      <c r="AA221" s="1032" t="n"/>
      <c r="AB221" s="1444" t="n"/>
      <c r="AC221" s="1384">
        <f>ROUND(O221*AB221,3)</f>
        <v/>
      </c>
      <c r="AD221" s="1034">
        <f>AD154</f>
        <v/>
      </c>
      <c r="AE221" s="1034">
        <f>AE154</f>
        <v/>
      </c>
      <c r="AF221" s="1034">
        <f>AF154</f>
        <v/>
      </c>
      <c r="AG221" s="1034">
        <f>AG154</f>
        <v/>
      </c>
    </row>
    <row r="222" hidden="1" ht="20.1" customFormat="1" customHeight="1" s="355">
      <c r="A222" s="1021" t="n"/>
      <c r="B222" s="1021" t="n"/>
      <c r="C222" s="1442" t="n"/>
      <c r="D222" s="1442" t="n"/>
      <c r="E222" s="353" t="inlineStr">
        <is>
          <t>CBON mini sample</t>
        </is>
      </c>
      <c r="F222" s="1021" t="n"/>
      <c r="G222" s="1028" t="n"/>
      <c r="H222" s="1025" t="inlineStr">
        <is>
          <t>《CBON》 WHITE SMOOTHING ESSENCE MD 1ml</t>
        </is>
      </c>
      <c r="I222" s="1025" t="inlineStr">
        <is>
          <t>White Smoothing Essence WSMD</t>
        </is>
      </c>
      <c r="J222" s="1025" t="inlineStr">
        <is>
          <t>Сыворотка выравнивающая цвет кожи лица WSMD</t>
        </is>
      </c>
      <c r="K222" s="1025" t="inlineStr">
        <is>
          <t>face essence</t>
        </is>
      </c>
      <c r="L222" s="1061" t="n"/>
      <c r="M222" s="1039" t="n"/>
      <c r="N222" s="1039" t="n"/>
      <c r="O222" s="1128" t="n"/>
      <c r="P222" s="1443" t="n">
        <v>80</v>
      </c>
      <c r="Q222" s="1382">
        <f>O222*P222</f>
        <v/>
      </c>
      <c r="R222" s="1031" t="n">
        <v>75</v>
      </c>
      <c r="S222" s="1394">
        <f>O222*R222</f>
        <v/>
      </c>
      <c r="T222" s="1394">
        <f>Q222-S222</f>
        <v/>
      </c>
      <c r="U222" s="700">
        <f>T222/Q222</f>
        <v/>
      </c>
      <c r="V222" s="1032" t="n"/>
      <c r="W222" s="1032" t="n"/>
      <c r="X222" s="1032" t="n"/>
      <c r="Y222" s="1032" t="n"/>
      <c r="Z222" s="1032" t="n"/>
      <c r="AA222" s="1032" t="n"/>
      <c r="AB222" s="1444" t="n"/>
      <c r="AC222" s="1384">
        <f>ROUND(O222*AB222,3)</f>
        <v/>
      </c>
      <c r="AD222" s="1034">
        <f>AD155</f>
        <v/>
      </c>
      <c r="AE222" s="1034">
        <f>AE155</f>
        <v/>
      </c>
      <c r="AF222" s="1034">
        <f>AF155</f>
        <v/>
      </c>
      <c r="AG222" s="1034">
        <f>AG155</f>
        <v/>
      </c>
    </row>
    <row r="223" hidden="1" ht="20.1" customFormat="1" customHeight="1" s="355">
      <c r="A223" s="1021" t="n"/>
      <c r="B223" s="1021" t="n"/>
      <c r="C223" s="1442" t="n"/>
      <c r="D223" s="1442" t="n"/>
      <c r="E223" s="353" t="inlineStr">
        <is>
          <t>CBON mini sample</t>
        </is>
      </c>
      <c r="F223" s="1021" t="n"/>
      <c r="G223" s="1028" t="n"/>
      <c r="H223" s="1025" t="inlineStr">
        <is>
          <t>《CBON》 ME ESSENCE MD 1ml</t>
        </is>
      </c>
      <c r="I223" s="1025" t="inlineStr">
        <is>
          <t>ME Essence MEMD</t>
        </is>
      </c>
      <c r="J223" s="1025" t="inlineStr">
        <is>
          <t>Антиоксидантная сыворотка MEMD</t>
        </is>
      </c>
      <c r="K223" s="1025" t="inlineStr">
        <is>
          <t>face essence</t>
        </is>
      </c>
      <c r="L223" s="1061" t="n"/>
      <c r="M223" s="1039" t="n"/>
      <c r="N223" s="1039" t="n"/>
      <c r="O223" s="1128" t="n"/>
      <c r="P223" s="1443" t="n">
        <v>80</v>
      </c>
      <c r="Q223" s="1382">
        <f>O223*P223</f>
        <v/>
      </c>
      <c r="R223" s="1031" t="n">
        <v>75</v>
      </c>
      <c r="S223" s="1394">
        <f>O223*R223</f>
        <v/>
      </c>
      <c r="T223" s="1394">
        <f>Q223-S223</f>
        <v/>
      </c>
      <c r="U223" s="700">
        <f>T223/Q223</f>
        <v/>
      </c>
      <c r="V223" s="1032" t="n"/>
      <c r="W223" s="1032" t="n"/>
      <c r="X223" s="1032" t="n"/>
      <c r="Y223" s="1032" t="n"/>
      <c r="Z223" s="1032" t="n"/>
      <c r="AA223" s="1032" t="n"/>
      <c r="AB223" s="1444" t="n"/>
      <c r="AC223" s="1384">
        <f>ROUND(O223*AB223,3)</f>
        <v/>
      </c>
      <c r="AD223" s="1034">
        <f>AD156</f>
        <v/>
      </c>
      <c r="AE223" s="1034">
        <f>AE156</f>
        <v/>
      </c>
      <c r="AF223" s="1034">
        <f>AF156</f>
        <v/>
      </c>
      <c r="AG223" s="1034">
        <f>AG156</f>
        <v/>
      </c>
    </row>
    <row r="224" hidden="1" ht="20.1" customFormat="1" customHeight="1" s="355">
      <c r="A224" s="1021" t="n"/>
      <c r="B224" s="1021" t="n"/>
      <c r="C224" s="1442" t="n"/>
      <c r="D224" s="1442" t="n"/>
      <c r="E224" s="353" t="inlineStr">
        <is>
          <t>CBON mini sample</t>
        </is>
      </c>
      <c r="F224" s="1021" t="n"/>
      <c r="G224" s="1028" t="n"/>
      <c r="H224" s="1025" t="inlineStr">
        <is>
          <t>《CBON》FACIALIST MOIST VEIL WASH 13g</t>
        </is>
      </c>
      <c r="I224" s="1025" t="inlineStr">
        <is>
          <t xml:space="preserve">CBON FACIALIST MOIST VEIL WASH. </t>
        </is>
      </c>
      <c r="J224" s="1025" t="inlineStr">
        <is>
          <t>CBON FACIALIST MOIST VEIL WASH. Увлажняющая пенка Фэшиалист CBON.</t>
        </is>
      </c>
      <c r="K224" s="1025" t="inlineStr">
        <is>
          <t>face wash</t>
        </is>
      </c>
      <c r="L224" s="1061" t="n"/>
      <c r="M224" s="1039" t="n"/>
      <c r="N224" s="1039" t="n"/>
      <c r="O224" s="1128" t="n"/>
      <c r="P224" s="1443" t="n">
        <v>265</v>
      </c>
      <c r="Q224" s="1382">
        <f>O224*P224</f>
        <v/>
      </c>
      <c r="R224" s="1031" t="n">
        <v>250</v>
      </c>
      <c r="S224" s="1394">
        <f>O224*R224</f>
        <v/>
      </c>
      <c r="T224" s="1394">
        <f>Q224-S224</f>
        <v/>
      </c>
      <c r="U224" s="700">
        <f>T224/Q224</f>
        <v/>
      </c>
      <c r="V224" s="1032" t="n"/>
      <c r="W224" s="1032" t="n"/>
      <c r="X224" s="1032" t="n"/>
      <c r="Y224" s="1032" t="n"/>
      <c r="Z224" s="1032" t="n"/>
      <c r="AA224" s="1032" t="n"/>
      <c r="AB224" s="1444" t="n"/>
      <c r="AC224" s="1384">
        <f>ROUND(O224*AB224,3)</f>
        <v/>
      </c>
      <c r="AD224" s="1034">
        <f>AD167</f>
        <v/>
      </c>
      <c r="AE224" s="1034">
        <f>AE167</f>
        <v/>
      </c>
      <c r="AF224" s="1034">
        <f>AF167</f>
        <v/>
      </c>
      <c r="AG224" s="1034">
        <f>AG167</f>
        <v/>
      </c>
    </row>
    <row r="225" hidden="1" ht="20.1" customFormat="1" customHeight="1" s="355">
      <c r="A225" s="1021" t="n"/>
      <c r="B225" s="1021" t="n"/>
      <c r="C225" s="1442" t="n"/>
      <c r="D225" s="1442" t="n"/>
      <c r="E225" s="353" t="inlineStr">
        <is>
          <t>CBON mini sample</t>
        </is>
      </c>
      <c r="F225" s="1021" t="n"/>
      <c r="G225" s="1028" t="n"/>
      <c r="H225" s="1025" t="inlineStr">
        <is>
          <t>《CBON》FACIALIST CLEAR CLAY WASH 13g</t>
        </is>
      </c>
      <c r="I225" s="1025" t="inlineStr">
        <is>
          <t xml:space="preserve">CBON FACIALIST CLEAR CLAY WASH. </t>
        </is>
      </c>
      <c r="J225" s="1025" t="inlineStr">
        <is>
          <t>CBON FACIALIST CLEAR CLAY WASH. Пенка на основе глины Фэшиалист CBON.</t>
        </is>
      </c>
      <c r="K225" s="1025" t="inlineStr">
        <is>
          <t>face wash</t>
        </is>
      </c>
      <c r="L225" s="1061" t="n"/>
      <c r="M225" s="1039" t="n"/>
      <c r="N225" s="1039" t="n"/>
      <c r="O225" s="1128" t="n"/>
      <c r="P225" s="1443" t="n">
        <v>265</v>
      </c>
      <c r="Q225" s="1382">
        <f>O225*P225</f>
        <v/>
      </c>
      <c r="R225" s="1031" t="n">
        <v>250</v>
      </c>
      <c r="S225" s="1394">
        <f>O225*R225</f>
        <v/>
      </c>
      <c r="T225" s="1394">
        <f>Q225-S225</f>
        <v/>
      </c>
      <c r="U225" s="700">
        <f>T225/Q225</f>
        <v/>
      </c>
      <c r="V225" s="1032" t="n"/>
      <c r="W225" s="1032" t="n"/>
      <c r="X225" s="1032" t="n"/>
      <c r="Y225" s="1032" t="n"/>
      <c r="Z225" s="1032" t="n"/>
      <c r="AA225" s="1032" t="n"/>
      <c r="AB225" s="1444" t="n"/>
      <c r="AC225" s="1384">
        <f>ROUND(O225*AB225,3)</f>
        <v/>
      </c>
      <c r="AD225" s="1034">
        <f>AD168</f>
        <v/>
      </c>
      <c r="AE225" s="1034">
        <f>AE168</f>
        <v/>
      </c>
      <c r="AF225" s="1034">
        <f>AF168</f>
        <v/>
      </c>
      <c r="AG225" s="1034">
        <f>AG168</f>
        <v/>
      </c>
    </row>
    <row r="226" hidden="1" ht="20.1" customFormat="1" customHeight="1" s="355">
      <c r="A226" s="1021" t="n"/>
      <c r="B226" s="1021" t="n"/>
      <c r="C226" s="1442" t="n"/>
      <c r="D226" s="1442" t="n"/>
      <c r="E226" s="353" t="inlineStr">
        <is>
          <t>CBON mini sample</t>
        </is>
      </c>
      <c r="F226" s="1021" t="n"/>
      <c r="G226" s="1028" t="n"/>
      <c r="H226" s="1025" t="inlineStr">
        <is>
          <t xml:space="preserve">《CBON》FACIALIST TREATMENT MASSERa 10g </t>
        </is>
      </c>
      <c r="I226" s="1025" t="inlineStr">
        <is>
          <t xml:space="preserve">CBON FACIALIST TREATMENT MASSERa. </t>
        </is>
      </c>
      <c r="J226" s="1025" t="inlineStr">
        <is>
          <t>CBON FACIALIST TREATMENT MASSERa. Демакияжный массажный крем Фэшиалист CBON.</t>
        </is>
      </c>
      <c r="K226" s="1025" t="inlineStr">
        <is>
          <t>face cleansing</t>
        </is>
      </c>
      <c r="L226" s="1061" t="n"/>
      <c r="M226" s="1039" t="n"/>
      <c r="N226" s="1039" t="n"/>
      <c r="O226" s="1128" t="n"/>
      <c r="P226" s="1443" t="n">
        <v>265</v>
      </c>
      <c r="Q226" s="1382">
        <f>O226*P226</f>
        <v/>
      </c>
      <c r="R226" s="1031" t="n">
        <v>250</v>
      </c>
      <c r="S226" s="1394">
        <f>O226*R226</f>
        <v/>
      </c>
      <c r="T226" s="1394">
        <f>Q226-S226</f>
        <v/>
      </c>
      <c r="U226" s="700">
        <f>T226/Q226</f>
        <v/>
      </c>
      <c r="V226" s="1032" t="n"/>
      <c r="W226" s="1032" t="n"/>
      <c r="X226" s="1032" t="n"/>
      <c r="Y226" s="1032" t="n"/>
      <c r="Z226" s="1032" t="n"/>
      <c r="AA226" s="1032" t="n"/>
      <c r="AB226" s="1444" t="n"/>
      <c r="AC226" s="1384">
        <f>ROUND(O226*AB226,3)</f>
        <v/>
      </c>
      <c r="AD226" s="1034">
        <f>AD163</f>
        <v/>
      </c>
      <c r="AE226" s="1034">
        <f>AE163</f>
        <v/>
      </c>
      <c r="AF226" s="1034">
        <f>AF163</f>
        <v/>
      </c>
      <c r="AG226" s="1034">
        <f>AG163</f>
        <v/>
      </c>
    </row>
    <row r="227" hidden="1" ht="20.1" customFormat="1" customHeight="1" s="355">
      <c r="A227" s="1021" t="n"/>
      <c r="B227" s="1021" t="n"/>
      <c r="C227" s="1442" t="n"/>
      <c r="D227" s="1442" t="n"/>
      <c r="E227" s="353" t="inlineStr">
        <is>
          <t>CBON mini sample</t>
        </is>
      </c>
      <c r="F227" s="1021" t="n"/>
      <c r="G227" s="1028" t="n"/>
      <c r="H227" s="1025" t="inlineStr">
        <is>
          <t>《CBON》 FACIALIST DUAL MOIST LOTION Q 1.5ml</t>
        </is>
      </c>
      <c r="I227" s="1025" t="inlineStr">
        <is>
          <t>Facialist Dual Moist Lotion</t>
        </is>
      </c>
      <c r="J227" s="1025" t="inlineStr">
        <is>
          <t>Лосьон двойного увлажнения на основе сквалана Фэшиалист</t>
        </is>
      </c>
      <c r="K227" s="1025" t="inlineStr">
        <is>
          <t>face lotion</t>
        </is>
      </c>
      <c r="L227" s="1061" t="n"/>
      <c r="M227" s="1039" t="n"/>
      <c r="N227" s="1039" t="n"/>
      <c r="O227" s="1128" t="n"/>
      <c r="P227" s="1443" t="n">
        <v>55</v>
      </c>
      <c r="Q227" s="1382">
        <f>O227*P227</f>
        <v/>
      </c>
      <c r="R227" s="1031" t="n">
        <v>50</v>
      </c>
      <c r="S227" s="1394">
        <f>O227*R227</f>
        <v/>
      </c>
      <c r="T227" s="1394">
        <f>Q227-S227</f>
        <v/>
      </c>
      <c r="U227" s="700">
        <f>T227/Q227</f>
        <v/>
      </c>
      <c r="V227" s="1032" t="n"/>
      <c r="W227" s="1032" t="n"/>
      <c r="X227" s="1032" t="n"/>
      <c r="Y227" s="1032" t="n"/>
      <c r="Z227" s="1032" t="n"/>
      <c r="AA227" s="1032" t="n"/>
      <c r="AB227" s="1444" t="n"/>
      <c r="AC227" s="1384">
        <f>ROUND(O227*AB227,3)</f>
        <v/>
      </c>
      <c r="AD227" s="1034">
        <f>AD178</f>
        <v/>
      </c>
      <c r="AE227" s="1034">
        <f>AE178</f>
        <v/>
      </c>
      <c r="AF227" s="1034">
        <f>AF178</f>
        <v/>
      </c>
      <c r="AG227" s="1034">
        <f>AG178</f>
        <v/>
      </c>
    </row>
    <row r="228" hidden="1" ht="20.1" customFormat="1" customHeight="1" s="355">
      <c r="A228" s="1021" t="n"/>
      <c r="B228" s="1021" t="n"/>
      <c r="C228" s="1442" t="n"/>
      <c r="D228" s="1442" t="n"/>
      <c r="E228" s="353" t="inlineStr">
        <is>
          <t>CBON mini sample</t>
        </is>
      </c>
      <c r="F228" s="1021" t="n"/>
      <c r="G228" s="1028" t="n"/>
      <c r="H228" s="1025" t="inlineStr">
        <is>
          <t>《CBON》 FACIALIST SKIN  CONDITIONER Q 1.5ml</t>
        </is>
      </c>
      <c r="I228" s="1025" t="inlineStr">
        <is>
          <t>Facialist Skin Conditioner</t>
        </is>
      </c>
      <c r="J228" s="1025" t="inlineStr">
        <is>
          <t>Крем-эмульсия для кожи лица Фэшиалист</t>
        </is>
      </c>
      <c r="K228" s="1025" t="inlineStr">
        <is>
          <t>face milk</t>
        </is>
      </c>
      <c r="L228" s="1061" t="n"/>
      <c r="M228" s="1039" t="n"/>
      <c r="N228" s="1039" t="n"/>
      <c r="O228" s="1128" t="n"/>
      <c r="P228" s="1443" t="n">
        <v>55</v>
      </c>
      <c r="Q228" s="1382">
        <f>O228*P228</f>
        <v/>
      </c>
      <c r="R228" s="1031" t="n">
        <v>50</v>
      </c>
      <c r="S228" s="1394">
        <f>O228*R228</f>
        <v/>
      </c>
      <c r="T228" s="1394">
        <f>Q228-S228</f>
        <v/>
      </c>
      <c r="U228" s="700">
        <f>T228/Q228</f>
        <v/>
      </c>
      <c r="V228" s="1032" t="n"/>
      <c r="W228" s="1032" t="n"/>
      <c r="X228" s="1032" t="n"/>
      <c r="Y228" s="1032" t="n"/>
      <c r="Z228" s="1032" t="n"/>
      <c r="AA228" s="1032" t="n"/>
      <c r="AB228" s="1444" t="n"/>
      <c r="AC228" s="1384">
        <f>ROUND(O228*AB228,3)</f>
        <v/>
      </c>
      <c r="AD228" s="1034">
        <f>AD180</f>
        <v/>
      </c>
      <c r="AE228" s="1034">
        <f>AE180</f>
        <v/>
      </c>
      <c r="AF228" s="1034">
        <f>AF180</f>
        <v/>
      </c>
      <c r="AG228" s="1034">
        <f>AG180</f>
        <v/>
      </c>
    </row>
    <row r="229" hidden="1" ht="20.1" customFormat="1" customHeight="1" s="355" thickBot="1">
      <c r="A229" s="1021" t="n"/>
      <c r="B229" s="1021" t="n"/>
      <c r="C229" s="1442" t="n"/>
      <c r="D229" s="1442" t="n"/>
      <c r="E229" s="353" t="inlineStr">
        <is>
          <t>CBON mini sample</t>
        </is>
      </c>
      <c r="F229" s="1021" t="n"/>
      <c r="G229" s="1028" t="n"/>
      <c r="H229" s="1025" t="inlineStr">
        <is>
          <t>《CBON》 FACIALIST MOISTURE CREAM S 1.5g</t>
        </is>
      </c>
      <c r="I229" s="1025" t="inlineStr">
        <is>
          <t>Facialist Moisture Cream</t>
        </is>
      </c>
      <c r="J229" s="1025" t="inlineStr">
        <is>
          <t>Крем увлажняющий Фэшиалист</t>
        </is>
      </c>
      <c r="K229" s="1025" t="inlineStr">
        <is>
          <t>face cream</t>
        </is>
      </c>
      <c r="L229" s="1061" t="n"/>
      <c r="M229" s="1039" t="n"/>
      <c r="N229" s="1039" t="n"/>
      <c r="O229" s="1128" t="n"/>
      <c r="P229" s="1443" t="n">
        <v>55</v>
      </c>
      <c r="Q229" s="1382">
        <f>O229*P229</f>
        <v/>
      </c>
      <c r="R229" s="1031" t="n">
        <v>50</v>
      </c>
      <c r="S229" s="1394">
        <f>O229*R229</f>
        <v/>
      </c>
      <c r="T229" s="1394">
        <f>Q229-S229</f>
        <v/>
      </c>
      <c r="U229" s="700">
        <f>T229/Q229</f>
        <v/>
      </c>
      <c r="V229" s="1032" t="n"/>
      <c r="W229" s="1032" t="n"/>
      <c r="X229" s="1032" t="n"/>
      <c r="Y229" s="1032" t="n"/>
      <c r="Z229" s="1032" t="n"/>
      <c r="AA229" s="1032" t="n"/>
      <c r="AB229" s="1444" t="n"/>
      <c r="AC229" s="1384">
        <f>ROUND(O229*AB229,3)</f>
        <v/>
      </c>
      <c r="AD229" s="1034">
        <f>AD181</f>
        <v/>
      </c>
      <c r="AE229" s="1034">
        <f>AE181</f>
        <v/>
      </c>
      <c r="AF229" s="1034">
        <f>AF181</f>
        <v/>
      </c>
      <c r="AG229" s="1034">
        <f>AG181</f>
        <v/>
      </c>
    </row>
    <row r="230" hidden="1" ht="20.1" customFormat="1" customHeight="1" s="355" thickBot="1">
      <c r="A230" s="353" t="n"/>
      <c r="B230" s="721" t="n"/>
      <c r="C230" s="1385" t="inlineStr">
        <is>
          <t>4953035041431</t>
        </is>
      </c>
      <c r="D230" s="1385" t="n"/>
      <c r="E230" s="353" t="inlineStr">
        <is>
          <t>Quality 1st</t>
        </is>
      </c>
      <c r="F230" s="353" t="inlineStr">
        <is>
          <t>QF0011</t>
        </is>
      </c>
      <c r="G230" s="368" t="inlineStr">
        <is>
          <t xml:space="preserve">オールインワンシートマスク　モイストEXⅡ（50枚）　</t>
        </is>
      </c>
      <c r="H230" s="794" t="inlineStr">
        <is>
          <t>《Quality 1st》ALL　IN　ONE　SHEET　MASK　MOIST EX BOX СНЯТО С ПР-ВА</t>
        </is>
      </c>
      <c r="I230" s="358" t="inlineStr">
        <is>
          <t>All in one sheet mask Moisture</t>
        </is>
      </c>
      <c r="J230" s="595" t="inlineStr">
        <is>
          <t>Ультраувлажняющая маска «Всё в одном»</t>
        </is>
      </c>
      <c r="K230" s="601" t="inlineStr">
        <is>
          <t>face pack</t>
        </is>
      </c>
      <c r="L230" s="601" t="inlineStr">
        <is>
          <t>50 sheets</t>
        </is>
      </c>
      <c r="M230" s="1203" t="n">
        <v>20</v>
      </c>
      <c r="N230" s="1203" t="n">
        <v>20</v>
      </c>
      <c r="O230" s="455" t="n"/>
      <c r="P230" s="1386" t="n">
        <v>1065</v>
      </c>
      <c r="Q230" s="1388">
        <f>O230*P230</f>
        <v/>
      </c>
      <c r="R230" s="456" t="n">
        <v>825</v>
      </c>
      <c r="S230" s="1394">
        <f>O230*R230</f>
        <v/>
      </c>
      <c r="T230" s="1394">
        <f>Q230-S230</f>
        <v/>
      </c>
      <c r="U230" s="700">
        <f>T230/Q230</f>
        <v/>
      </c>
      <c r="V230" s="362" t="n">
        <v>0.045</v>
      </c>
      <c r="W230" s="362" t="n">
        <v>19.505</v>
      </c>
      <c r="X230" s="1445">
        <f>O230/M230</f>
        <v/>
      </c>
      <c r="Y230" s="362">
        <f>V230*X230</f>
        <v/>
      </c>
      <c r="Z230" s="362">
        <f>W230*X230</f>
        <v/>
      </c>
      <c r="AA230" s="362" t="n"/>
      <c r="AB230" s="1438" t="n">
        <v>0.905</v>
      </c>
      <c r="AC230" s="1384">
        <f>ROUND(O230*AB230,3)</f>
        <v/>
      </c>
      <c r="AD230" s="575"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565" t="inlineStr">
        <is>
          <t>ЕАЭС N RU Д-JP.РА01.В.66259/22 от 08.02.2022 действует до 06.02.2027</t>
        </is>
      </c>
      <c r="AF230" s="565" t="inlineStr">
        <is>
          <t>Quality First</t>
        </is>
      </c>
      <c r="AG230" s="565" t="inlineStr">
        <is>
          <t>Quality First Co., Ltd</t>
        </is>
      </c>
    </row>
    <row r="231" hidden="1" ht="20.1" customFormat="1" customHeight="1" s="355" thickBot="1">
      <c r="A231" s="353" t="n"/>
      <c r="B231" s="721" t="n"/>
      <c r="C231" s="1385" t="inlineStr">
        <is>
          <t>4953035041431</t>
        </is>
      </c>
      <c r="D231" s="1385" t="n"/>
      <c r="E231" s="353" t="inlineStr">
        <is>
          <t>Quality 1st</t>
        </is>
      </c>
      <c r="F231" s="353" t="inlineStr">
        <is>
          <t>QF0012</t>
        </is>
      </c>
      <c r="G231" s="368" t="inlineStr">
        <is>
          <t xml:space="preserve">オールインワンシートマスク　モイストEXⅡ（7枚）　</t>
        </is>
      </c>
      <c r="H231" s="796" t="inlineStr">
        <is>
          <t>《Quality 1st》ALL　IN　ONE　SHEET　MASK　MOIST EX 7 TESTER N.C.V</t>
        </is>
      </c>
      <c r="I231" s="708" t="inlineStr">
        <is>
          <t>All in one sheet mask Moisture</t>
        </is>
      </c>
      <c r="J231" s="709" t="inlineStr">
        <is>
          <t>Ультраувлажняющая маска «Всё в одном»</t>
        </is>
      </c>
      <c r="K231" s="763" t="inlineStr">
        <is>
          <t>face pack</t>
        </is>
      </c>
      <c r="L231" s="763" t="inlineStr">
        <is>
          <t>7 sheets</t>
        </is>
      </c>
      <c r="M231" s="710" t="n">
        <v>144</v>
      </c>
      <c r="N231" s="710" t="n">
        <v>144</v>
      </c>
      <c r="O231" s="797" t="n"/>
      <c r="P231" s="1408" t="n">
        <v>100</v>
      </c>
      <c r="Q231" s="1403">
        <f>O231*P231</f>
        <v/>
      </c>
      <c r="R231" s="456" t="n">
        <v>0</v>
      </c>
      <c r="S231" s="1383">
        <f>O231*R231</f>
        <v/>
      </c>
      <c r="T231" s="1383">
        <f>Q231-S231</f>
        <v/>
      </c>
      <c r="U231" s="458">
        <f>T231/Q231</f>
        <v/>
      </c>
      <c r="V231" s="362" t="n">
        <v>0.06</v>
      </c>
      <c r="W231" s="362" t="n">
        <v>20.918</v>
      </c>
      <c r="X231" s="1445">
        <f>O231/M231</f>
        <v/>
      </c>
      <c r="Y231" s="362">
        <f>V231*X231</f>
        <v/>
      </c>
      <c r="Z231" s="362">
        <f>W231*X231</f>
        <v/>
      </c>
      <c r="AA231" s="362" t="n"/>
      <c r="AB231" s="1437" t="n">
        <v>0.127</v>
      </c>
      <c r="AC231" s="1397">
        <f>ROUND(O231*AB231,3)</f>
        <v/>
      </c>
      <c r="AD231" s="575"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565" t="inlineStr">
        <is>
          <t>ЕАЭС N RU Д-JP.РА01.В.66259/22 от 08.02.2022 действует до 06.02.2027</t>
        </is>
      </c>
      <c r="AF231" s="565" t="inlineStr">
        <is>
          <t>Quality First</t>
        </is>
      </c>
      <c r="AG231" s="565" t="inlineStr">
        <is>
          <t>Quality First Co., Ltd</t>
        </is>
      </c>
    </row>
    <row r="232" hidden="1" ht="20.1" customFormat="1" customHeight="1" s="355" thickBot="1">
      <c r="A232" s="353" t="n"/>
      <c r="B232" s="721" t="n"/>
      <c r="C232" s="1385" t="n">
        <v>4560401460439</v>
      </c>
      <c r="D232" s="1385" t="n"/>
      <c r="E232" s="353" t="inlineStr">
        <is>
          <t>Quality 1st</t>
        </is>
      </c>
      <c r="F232" s="353" t="inlineStr">
        <is>
          <t>QF0032</t>
        </is>
      </c>
      <c r="G232" s="368" t="inlineStr">
        <is>
          <t>オールインワンシートマスク　ザ・ベストEX（20枚）</t>
        </is>
      </c>
      <c r="H232" s="794" t="inlineStr">
        <is>
          <t>《Quality 1st》ALL　IN　ONE　SHEET　MASK　THE　BEST  EX BOX 20 СНЯТО С ПР-ВА</t>
        </is>
      </c>
      <c r="I232" s="358" t="inlineStr">
        <is>
          <t>All in one sheet mask The Best</t>
        </is>
      </c>
      <c r="J232" s="595" t="inlineStr">
        <is>
          <t>Антивозрастная ультрапитательная маска «Всё в одном» The Best</t>
        </is>
      </c>
      <c r="K232" s="601" t="inlineStr">
        <is>
          <t>face pack</t>
        </is>
      </c>
      <c r="L232" s="601" t="inlineStr">
        <is>
          <t>20 sheets</t>
        </is>
      </c>
      <c r="M232" s="1203" t="n">
        <v>24</v>
      </c>
      <c r="N232" s="1203" t="n">
        <v>24</v>
      </c>
      <c r="O232" s="455" t="n"/>
      <c r="P232" s="1386" t="n">
        <v>1350</v>
      </c>
      <c r="Q232" s="1388">
        <f>O232*P232</f>
        <v/>
      </c>
      <c r="R232" s="456" t="n">
        <v>1045</v>
      </c>
      <c r="S232" s="1383">
        <f>O232*R232</f>
        <v/>
      </c>
      <c r="T232" s="1383">
        <f>Q232-S232</f>
        <v/>
      </c>
      <c r="U232" s="458">
        <f>T232/Q232</f>
        <v/>
      </c>
      <c r="V232" s="362" t="n">
        <v>0.046</v>
      </c>
      <c r="W232" s="362" t="n">
        <v>16</v>
      </c>
      <c r="X232" s="1445">
        <f>O232/M232</f>
        <v/>
      </c>
      <c r="Y232" s="362">
        <f>V232*X232</f>
        <v/>
      </c>
      <c r="Z232" s="362">
        <f>W232*X232</f>
        <v/>
      </c>
      <c r="AA232" s="362" t="n"/>
      <c r="AB232" s="1438" t="n">
        <v>0.605</v>
      </c>
      <c r="AC232" s="1384">
        <f>O232*AB232</f>
        <v/>
      </c>
      <c r="AD232" s="575"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565" t="inlineStr">
        <is>
          <t>ЕАЭС N RU Д-JP.РА01.В.66259/22 от 08.02.2022 действует до 06.02.2027</t>
        </is>
      </c>
      <c r="AF232" s="565" t="inlineStr">
        <is>
          <t>Quality First</t>
        </is>
      </c>
      <c r="AG232" s="565" t="inlineStr">
        <is>
          <t>Quality First Co., Ltd</t>
        </is>
      </c>
    </row>
    <row r="233" hidden="1" ht="30" customFormat="1" customHeight="1" s="355" thickBot="1">
      <c r="A233" s="353" t="n"/>
      <c r="B233" s="721" t="n"/>
      <c r="C233" s="1385" t="n">
        <v>4560401460491</v>
      </c>
      <c r="D233" s="1385" t="n"/>
      <c r="E233" s="353" t="inlineStr">
        <is>
          <t>Quality 1st</t>
        </is>
      </c>
      <c r="F233" s="353" t="inlineStr">
        <is>
          <t>QF0032</t>
        </is>
      </c>
      <c r="G233" s="368" t="inlineStr">
        <is>
          <t>オールインワンシートマスク　ザ・ベストEX（3枚）</t>
        </is>
      </c>
      <c r="H233" s="796" t="inlineStr">
        <is>
          <t>《Quality 1st》ALL　IN　ONE　SHEET　MASK　THE　BEST  EX 3 TESTER N.C.V</t>
        </is>
      </c>
      <c r="I233" s="708" t="inlineStr">
        <is>
          <t>All in one sheet mask The Best</t>
        </is>
      </c>
      <c r="J233" s="709" t="inlineStr">
        <is>
          <t>Антивозрастная ультрапитательная маска «Всё в одном» The Best</t>
        </is>
      </c>
      <c r="K233" s="763" t="inlineStr">
        <is>
          <t>face pack</t>
        </is>
      </c>
      <c r="L233" s="763" t="inlineStr">
        <is>
          <t>3 sheets</t>
        </is>
      </c>
      <c r="M233" s="710" t="n">
        <v>144</v>
      </c>
      <c r="N233" s="710" t="n">
        <v>144</v>
      </c>
      <c r="O233" s="797" t="n"/>
      <c r="P233" s="1408" t="n">
        <v>100</v>
      </c>
      <c r="Q233" s="1403">
        <f>O233*P233</f>
        <v/>
      </c>
      <c r="R233" s="456" t="n">
        <v>0</v>
      </c>
      <c r="S233" s="1383">
        <f>O233*R233</f>
        <v/>
      </c>
      <c r="T233" s="1383">
        <f>Q233-S233</f>
        <v/>
      </c>
      <c r="U233" s="458">
        <f>T233/Q233</f>
        <v/>
      </c>
      <c r="V233" s="362" t="n">
        <v>0.046</v>
      </c>
      <c r="W233" s="362" t="n">
        <v>15.024</v>
      </c>
      <c r="X233" s="362">
        <f>O233/M233</f>
        <v/>
      </c>
      <c r="Y233" s="362">
        <f>V233*X233</f>
        <v/>
      </c>
      <c r="Z233" s="362">
        <f>W233*X233</f>
        <v/>
      </c>
      <c r="AA233" s="362" t="n"/>
      <c r="AB233" s="1438" t="n">
        <v>0.08799999999999999</v>
      </c>
      <c r="AC233" s="1384">
        <f>O233*AB233</f>
        <v/>
      </c>
      <c r="AD233" s="575"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565" t="inlineStr">
        <is>
          <t>ЕАЭС N RU Д-JP.РА01.В.66259/22 от 08.02.2022 действует до 06.02.2027</t>
        </is>
      </c>
      <c r="AF233" s="565" t="inlineStr">
        <is>
          <t>Quality First</t>
        </is>
      </c>
      <c r="AG233" s="565" t="inlineStr">
        <is>
          <t>Quality First Co., Ltd</t>
        </is>
      </c>
    </row>
    <row r="234" hidden="1" ht="27.75" customFormat="1" customHeight="1" s="355" thickBot="1">
      <c r="A234" s="353" t="n"/>
      <c r="B234" s="721" t="n"/>
      <c r="C234" s="1385" t="n">
        <v>4560401461221</v>
      </c>
      <c r="D234" s="1385" t="n"/>
      <c r="E234" s="353" t="inlineStr">
        <is>
          <t>Quality 1st</t>
        </is>
      </c>
      <c r="F234" s="353" t="inlineStr">
        <is>
          <t>QF73</t>
        </is>
      </c>
      <c r="G234" s="368" t="n"/>
      <c r="H234" s="762" t="inlineStr">
        <is>
          <t>《Quality 1st》ALL　IN　ONE　SHEET SUPER SENSITIVE MASK 32 TESTER N.C.V</t>
        </is>
      </c>
      <c r="I234" s="762" t="inlineStr">
        <is>
          <t>Quality 1st Super Sensitive</t>
        </is>
      </c>
      <c r="J234" s="798" t="inlineStr">
        <is>
          <t>Маска для гиперчувствительной кожи лица</t>
        </is>
      </c>
      <c r="K234" s="708" t="inlineStr">
        <is>
          <t>face pack</t>
        </is>
      </c>
      <c r="L234" s="763" t="n"/>
      <c r="M234" s="710" t="n">
        <v>24</v>
      </c>
      <c r="N234" s="710" t="n"/>
      <c r="O234" s="797" t="n"/>
      <c r="P234" s="1408" t="n">
        <v>300</v>
      </c>
      <c r="Q234" s="1403">
        <f>O234*P234</f>
        <v/>
      </c>
      <c r="R234" s="456" t="n">
        <v>0</v>
      </c>
      <c r="S234" s="1383">
        <f>O234*R234</f>
        <v/>
      </c>
      <c r="T234" s="1383">
        <f>Q234-S234</f>
        <v/>
      </c>
      <c r="U234" s="458">
        <f>T234/Q234</f>
        <v/>
      </c>
      <c r="V234" s="362" t="n">
        <v>0.046</v>
      </c>
      <c r="W234" s="362" t="n">
        <v>16</v>
      </c>
      <c r="X234" s="362">
        <f>O234/M234</f>
        <v/>
      </c>
      <c r="Y234" s="362">
        <f>V234*X234</f>
        <v/>
      </c>
      <c r="Z234" s="362">
        <f>W234*X234</f>
        <v/>
      </c>
      <c r="AA234" s="362" t="n"/>
      <c r="AB234" s="1424" t="n">
        <v>0.605</v>
      </c>
      <c r="AC234" s="1384">
        <f>ROUND(O234*AB234,3)</f>
        <v/>
      </c>
      <c r="AD234" s="1204"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565" t="inlineStr">
        <is>
          <t>ЕАЭС N RU Д-JP.РА01.В.66259/22 от 08.02.2022 действует до 06.02.2027</t>
        </is>
      </c>
      <c r="AF234" s="565" t="inlineStr">
        <is>
          <t>Quality First</t>
        </is>
      </c>
      <c r="AG234" s="565" t="inlineStr">
        <is>
          <t>Quality First Co., Ltd</t>
        </is>
      </c>
    </row>
    <row r="235" hidden="1" ht="26.25" customFormat="1" customHeight="1" s="355" thickBot="1">
      <c r="A235" s="353" t="n"/>
      <c r="B235" s="721" t="n"/>
      <c r="C235" s="1385" t="n">
        <v>4560401461252</v>
      </c>
      <c r="D235" s="1385" t="n"/>
      <c r="E235" s="353" t="inlineStr">
        <is>
          <t>Quality 1st</t>
        </is>
      </c>
      <c r="F235" s="353" t="inlineStr">
        <is>
          <t>QF74</t>
        </is>
      </c>
      <c r="G235" s="368" t="n"/>
      <c r="H235" s="799" t="inlineStr">
        <is>
          <t>《Quality 1st》ALL　IN　ONE　SHEET SUPER SENSITIVE MASK 7 TESTER N.C.V</t>
        </is>
      </c>
      <c r="I235" s="762" t="inlineStr">
        <is>
          <t>Quality 1st Super Sensitive</t>
        </is>
      </c>
      <c r="J235" s="798" t="inlineStr">
        <is>
          <t>Маска для гиперчувствительной кожи лица</t>
        </is>
      </c>
      <c r="K235" s="708" t="inlineStr">
        <is>
          <t>face pack</t>
        </is>
      </c>
      <c r="L235" s="763" t="n"/>
      <c r="M235" s="710" t="n">
        <v>108</v>
      </c>
      <c r="N235" s="710" t="n"/>
      <c r="O235" s="797" t="n"/>
      <c r="P235" s="1408" t="n">
        <v>100</v>
      </c>
      <c r="Q235" s="1403">
        <f>O235*P235</f>
        <v/>
      </c>
      <c r="R235" s="456" t="n">
        <v>0</v>
      </c>
      <c r="S235" s="1383">
        <f>O235*R235</f>
        <v/>
      </c>
      <c r="T235" s="1383">
        <f>Q235-S235</f>
        <v/>
      </c>
      <c r="U235" s="458">
        <f>T235/Q235</f>
        <v/>
      </c>
      <c r="V235" s="362" t="n">
        <v>0.061</v>
      </c>
      <c r="W235" s="362" t="n">
        <v>19.5</v>
      </c>
      <c r="X235" s="362">
        <f>O235/M235</f>
        <v/>
      </c>
      <c r="Y235" s="362">
        <f>V235*X235</f>
        <v/>
      </c>
      <c r="Z235" s="362">
        <f>W235*X235</f>
        <v/>
      </c>
      <c r="AA235" s="362" t="n"/>
      <c r="AB235" s="1446" t="n">
        <v>0.153</v>
      </c>
      <c r="AC235" s="1397">
        <f>ROUND(O235*AB235,3)</f>
        <v/>
      </c>
      <c r="AD235" s="1204"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565" t="inlineStr">
        <is>
          <t>ЕАЭС N RU Д-JP.РА01.В.66259/22 от 08.02.2022 действует до 06.02.2027</t>
        </is>
      </c>
      <c r="AF235" s="565" t="inlineStr">
        <is>
          <t>Quality First</t>
        </is>
      </c>
      <c r="AG235" s="565" t="inlineStr">
        <is>
          <t>Quality First Co., Ltd</t>
        </is>
      </c>
    </row>
    <row r="236" hidden="1" ht="20.1" customFormat="1" customHeight="1" s="355" thickBot="1">
      <c r="A236" s="353" t="n"/>
      <c r="B236" s="721" t="n"/>
      <c r="C236" s="1385" t="n">
        <v>4560401460552</v>
      </c>
      <c r="D236" s="1385" t="n"/>
      <c r="E236" s="353" t="inlineStr">
        <is>
          <t>Quality 1st</t>
        </is>
      </c>
      <c r="F236" s="353" t="inlineStr">
        <is>
          <t>QF54</t>
        </is>
      </c>
      <c r="G236" s="368" t="n"/>
      <c r="H236" s="696" t="inlineStr">
        <is>
          <t>《Quality 1st》 GRANDMOIST HY100 32 will end of sale</t>
        </is>
      </c>
      <c r="I236" s="358" t="inlineStr">
        <is>
          <t>Quality 1st Grand Moist HY100</t>
        </is>
      </c>
      <c r="J236" s="595" t="inlineStr">
        <is>
          <t>Маска ультраувлажняющая на основе гиалуроновой кислоты Гранд Моист HY100</t>
        </is>
      </c>
      <c r="K236" s="358" t="inlineStr">
        <is>
          <t>face pack</t>
        </is>
      </c>
      <c r="L236" s="601" t="inlineStr">
        <is>
          <t>32 sheets</t>
        </is>
      </c>
      <c r="M236" s="1203" t="n">
        <v>24</v>
      </c>
      <c r="N236" s="1203" t="n">
        <v>24</v>
      </c>
      <c r="O236" s="455" t="n"/>
      <c r="P236" s="1386" t="n">
        <v>1080</v>
      </c>
      <c r="Q236" s="1388">
        <f>O236*P236</f>
        <v/>
      </c>
      <c r="R236" s="456" t="n">
        <v>825</v>
      </c>
      <c r="S236" s="1383">
        <f>O236*R236</f>
        <v/>
      </c>
      <c r="T236" s="1383">
        <f>Q236-S236</f>
        <v/>
      </c>
      <c r="U236" s="458">
        <f>T236/Q236</f>
        <v/>
      </c>
      <c r="V236" s="362" t="n">
        <v>0.046</v>
      </c>
      <c r="W236" s="362" t="n">
        <v>19.5</v>
      </c>
      <c r="X236" s="362">
        <f>O236/M236</f>
        <v/>
      </c>
      <c r="Y236" s="362">
        <f>V236*X236</f>
        <v/>
      </c>
      <c r="Z236" s="362">
        <f>W236*X236</f>
        <v/>
      </c>
      <c r="AA236" s="362" t="n"/>
      <c r="AB236" s="1407" t="n">
        <v>0.745</v>
      </c>
      <c r="AC236" s="1420">
        <f>ROUND(O236*AB236,3)</f>
        <v/>
      </c>
      <c r="AD236" s="1447"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565" t="inlineStr">
        <is>
          <t>ЕАЭС N RU Д-JP.РА01.В.66259/22 от 08.02.2022 действует до 06.02.2027</t>
        </is>
      </c>
      <c r="AF236" s="565" t="inlineStr">
        <is>
          <t>Quality First</t>
        </is>
      </c>
      <c r="AG236" s="565" t="inlineStr">
        <is>
          <t>Quality First Co., Ltd</t>
        </is>
      </c>
    </row>
    <row r="237" hidden="1" ht="20.1" customFormat="1" customHeight="1" s="355" thickBot="1">
      <c r="A237" s="353" t="n"/>
      <c r="B237" s="721" t="n"/>
      <c r="C237" s="1385" t="n">
        <v>4560401460583</v>
      </c>
      <c r="D237" s="1385" t="n"/>
      <c r="E237" s="353" t="inlineStr">
        <is>
          <t>Quality 1st</t>
        </is>
      </c>
      <c r="F237" s="353" t="inlineStr">
        <is>
          <t>QF53</t>
        </is>
      </c>
      <c r="G237" s="368" t="n"/>
      <c r="H237" s="796" t="inlineStr">
        <is>
          <t>《Quality 1st》 GRANDMOIST HY100　7　TESTER N.C.V</t>
        </is>
      </c>
      <c r="I237" s="708" t="inlineStr">
        <is>
          <t>Quality 1st Grand Moist HY100</t>
        </is>
      </c>
      <c r="J237" s="709" t="inlineStr">
        <is>
          <t>Маска ультраувлажняющая на основе гиалуроновой кислоты Гранд Моист HY100</t>
        </is>
      </c>
      <c r="K237" s="708" t="inlineStr">
        <is>
          <t>face pack</t>
        </is>
      </c>
      <c r="L237" s="763" t="inlineStr">
        <is>
          <t>7 sheets</t>
        </is>
      </c>
      <c r="M237" s="710" t="n">
        <v>108</v>
      </c>
      <c r="N237" s="710" t="n">
        <v>108</v>
      </c>
      <c r="O237" s="797" t="n"/>
      <c r="P237" s="1408" t="n">
        <v>100</v>
      </c>
      <c r="Q237" s="1403">
        <f>O237*P237</f>
        <v/>
      </c>
      <c r="R237" s="456" t="n">
        <v>0</v>
      </c>
      <c r="S237" s="1383">
        <f>O237*R237</f>
        <v/>
      </c>
      <c r="T237" s="1383">
        <f>Q237-S237</f>
        <v/>
      </c>
      <c r="U237" s="458">
        <f>T237/Q237</f>
        <v/>
      </c>
      <c r="V237" s="362" t="n">
        <v>0.061</v>
      </c>
      <c r="W237" s="362" t="n">
        <v>19.5</v>
      </c>
      <c r="X237" s="362">
        <f>O237/M237</f>
        <v/>
      </c>
      <c r="Y237" s="362">
        <f>V237*X237</f>
        <v/>
      </c>
      <c r="Z237" s="362">
        <f>W237*X237</f>
        <v/>
      </c>
      <c r="AA237" s="362" t="n"/>
      <c r="AB237" s="1407" t="n">
        <v>0.153</v>
      </c>
      <c r="AC237" s="1384">
        <f>ROUND(O237*AB237,3)</f>
        <v/>
      </c>
      <c r="AD237" s="1448" t="n"/>
      <c r="AE237" s="565" t="inlineStr">
        <is>
          <t>ЕАЭС N RU Д-JP.РА01.В.66259/22 от 08.02.2022 действует до 06.02.2027</t>
        </is>
      </c>
      <c r="AF237" s="565" t="inlineStr">
        <is>
          <t>Quality First</t>
        </is>
      </c>
      <c r="AG237" s="565" t="inlineStr">
        <is>
          <t>Quality First Co., Ltd</t>
        </is>
      </c>
    </row>
    <row r="238" hidden="1" ht="20.1" customFormat="1" customHeight="1" s="355" thickBot="1">
      <c r="A238" s="353" t="n"/>
      <c r="B238" s="721" t="n"/>
      <c r="C238" s="1385" t="n">
        <v>4560401460569</v>
      </c>
      <c r="D238" s="1385" t="n"/>
      <c r="E238" s="353" t="inlineStr">
        <is>
          <t>Quality 1st</t>
        </is>
      </c>
      <c r="F238" s="353" t="inlineStr">
        <is>
          <t>QF64</t>
        </is>
      </c>
      <c r="G238" s="368" t="n"/>
      <c r="H238" s="796" t="inlineStr">
        <is>
          <t>《Quality 1st》 GRANDWHITE VC100 32 TESTER N.C.V</t>
        </is>
      </c>
      <c r="I238" s="708" t="inlineStr">
        <is>
          <t>Quality 1st Grand White VC100</t>
        </is>
      </c>
      <c r="J238" s="709" t="inlineStr">
        <is>
          <t>Маска выравнивающая цвет кожи лица VC100</t>
        </is>
      </c>
      <c r="K238" s="708" t="inlineStr">
        <is>
          <t>face pack</t>
        </is>
      </c>
      <c r="L238" s="763" t="inlineStr">
        <is>
          <t>32 sheets</t>
        </is>
      </c>
      <c r="M238" s="710" t="n">
        <v>24</v>
      </c>
      <c r="N238" s="710" t="n">
        <v>24</v>
      </c>
      <c r="O238" s="797" t="n"/>
      <c r="P238" s="1408" t="n">
        <v>300</v>
      </c>
      <c r="Q238" s="1403">
        <f>O238*P238</f>
        <v/>
      </c>
      <c r="R238" s="456" t="n">
        <v>0</v>
      </c>
      <c r="S238" s="1383">
        <f>O238*R238</f>
        <v/>
      </c>
      <c r="T238" s="1383">
        <f>Q238-S238</f>
        <v/>
      </c>
      <c r="U238" s="458">
        <f>T238/Q238</f>
        <v/>
      </c>
      <c r="V238" s="362" t="n">
        <v>0.046</v>
      </c>
      <c r="W238" s="362" t="n">
        <v>19.5</v>
      </c>
      <c r="X238" s="362">
        <f>O238/M238</f>
        <v/>
      </c>
      <c r="Y238" s="362">
        <f>V238*X238</f>
        <v/>
      </c>
      <c r="Z238" s="362">
        <f>W238*X238</f>
        <v/>
      </c>
      <c r="AA238" s="362" t="n"/>
      <c r="AB238" s="1424" t="n">
        <v>0.745</v>
      </c>
      <c r="AC238" s="1384">
        <f>ROUND(O238*AB238,3)</f>
        <v/>
      </c>
      <c r="AD238" s="1447"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565" t="inlineStr">
        <is>
          <t>ЕАЭС N RU Д-JP.РА01.В.66259/22 от 08.02.2022 действует до 06.02.2027</t>
        </is>
      </c>
      <c r="AF238" s="565" t="inlineStr">
        <is>
          <t>Quality First</t>
        </is>
      </c>
      <c r="AG238" s="565" t="inlineStr">
        <is>
          <t>Quality First Co., Ltd</t>
        </is>
      </c>
    </row>
    <row r="239" hidden="1" ht="20.1" customFormat="1" customHeight="1" s="355" thickBot="1">
      <c r="A239" s="353" t="n"/>
      <c r="B239" s="721" t="n"/>
      <c r="C239" s="1385" t="n">
        <v>4560401460590</v>
      </c>
      <c r="D239" s="1385" t="n"/>
      <c r="E239" s="353" t="inlineStr">
        <is>
          <t>Quality 1st</t>
        </is>
      </c>
      <c r="F239" s="353" t="inlineStr">
        <is>
          <t>QF63</t>
        </is>
      </c>
      <c r="G239" s="368" t="n"/>
      <c r="H239" s="796" t="inlineStr">
        <is>
          <t>《Quality 1st》 GRANDWHITE VC100　7 TESTER N.C.V</t>
        </is>
      </c>
      <c r="I239" s="708" t="inlineStr">
        <is>
          <t>Quality 1st Grand White VC100</t>
        </is>
      </c>
      <c r="J239" s="709" t="inlineStr">
        <is>
          <t>Маска выравнивающая цвет кожи лица VC100</t>
        </is>
      </c>
      <c r="K239" s="708" t="inlineStr">
        <is>
          <t>face pack</t>
        </is>
      </c>
      <c r="L239" s="763" t="inlineStr">
        <is>
          <t>7 sheets</t>
        </is>
      </c>
      <c r="M239" s="710" t="n">
        <v>108</v>
      </c>
      <c r="N239" s="710" t="n">
        <v>108</v>
      </c>
      <c r="O239" s="797" t="n"/>
      <c r="P239" s="1408" t="n">
        <v>100</v>
      </c>
      <c r="Q239" s="1403">
        <f>O239*P239</f>
        <v/>
      </c>
      <c r="R239" s="456" t="n">
        <v>0</v>
      </c>
      <c r="S239" s="1383">
        <f>O239*R239</f>
        <v/>
      </c>
      <c r="T239" s="1383">
        <f>Q239-S239</f>
        <v/>
      </c>
      <c r="U239" s="458">
        <f>T239/Q239</f>
        <v/>
      </c>
      <c r="V239" s="362" t="n">
        <v>0.061</v>
      </c>
      <c r="W239" s="362" t="n">
        <v>19.5</v>
      </c>
      <c r="X239" s="362">
        <f>O239/M239</f>
        <v/>
      </c>
      <c r="Y239" s="362">
        <f>V239*X239</f>
        <v/>
      </c>
      <c r="Z239" s="362">
        <f>W239*X239</f>
        <v/>
      </c>
      <c r="AA239" s="362" t="n"/>
      <c r="AB239" s="1416" t="n">
        <v>0.153</v>
      </c>
      <c r="AC239" s="1384">
        <f>ROUND(O239*AB239,3)</f>
        <v/>
      </c>
      <c r="AD239" s="1448" t="n"/>
      <c r="AE239" s="565" t="inlineStr">
        <is>
          <t>ЕАЭС N RU Д-JP.РА01.В.66259/22 от 08.02.2022 действует до 06.02.2027</t>
        </is>
      </c>
      <c r="AF239" s="565" t="inlineStr">
        <is>
          <t>Quality First</t>
        </is>
      </c>
      <c r="AG239" s="565" t="inlineStr">
        <is>
          <t>Quality First Co., Ltd</t>
        </is>
      </c>
    </row>
    <row r="240" hidden="1" ht="20.1" customFormat="1" customHeight="1" s="355" thickBot="1">
      <c r="A240" s="1203" t="n"/>
      <c r="B240" s="714" t="n"/>
      <c r="C240" s="1385" t="n">
        <v>4560401460231</v>
      </c>
      <c r="D240" s="1385" t="n"/>
      <c r="E240" s="353" t="inlineStr">
        <is>
          <t>Quality 1st</t>
        </is>
      </c>
      <c r="F240" s="353" t="inlineStr">
        <is>
          <t>QF001</t>
        </is>
      </c>
      <c r="G240" s="368" t="n"/>
      <c r="H240" s="794" t="inlineStr">
        <is>
          <t>《Q1st》DEEP　MOIST　EYE　MASK СНЯТО С ПР-ВА</t>
        </is>
      </c>
      <c r="I240" s="358" t="inlineStr">
        <is>
          <t>Deep moist eye mask</t>
        </is>
      </c>
      <c r="J240" s="595" t="inlineStr">
        <is>
          <t xml:space="preserve"> Маска для глубокого увлажнения кожи вокруг глаз</t>
        </is>
      </c>
      <c r="K240" s="358" t="inlineStr">
        <is>
          <t>eye mask</t>
        </is>
      </c>
      <c r="L240" s="601" t="n"/>
      <c r="M240" s="1203" t="n">
        <v>24</v>
      </c>
      <c r="N240" s="1203" t="n">
        <v>24</v>
      </c>
      <c r="O240" s="455" t="n"/>
      <c r="P240" s="1386" t="n">
        <v>1200</v>
      </c>
      <c r="Q240" s="1382">
        <f>O240*P240</f>
        <v/>
      </c>
      <c r="R240" s="456" t="n">
        <v>950</v>
      </c>
      <c r="S240" s="1394">
        <f>O240*R240</f>
        <v/>
      </c>
      <c r="T240" s="1394">
        <f>Q240-S240</f>
        <v/>
      </c>
      <c r="U240" s="700">
        <f>T240/Q240</f>
        <v/>
      </c>
      <c r="V240" s="362" t="n">
        <v>0.032</v>
      </c>
      <c r="W240" s="362" t="n">
        <v>6.4</v>
      </c>
      <c r="X240" s="1445">
        <f>O240/M240</f>
        <v/>
      </c>
      <c r="Y240" s="362">
        <f>V240*X240</f>
        <v/>
      </c>
      <c r="Z240" s="362">
        <f>W240*X240</f>
        <v/>
      </c>
      <c r="AA240" s="362" t="n"/>
      <c r="AB240" s="1416" t="n">
        <v>0.2</v>
      </c>
      <c r="AC240" s="1384">
        <f>ROUND(O240*AB240,3)</f>
        <v/>
      </c>
      <c r="AD240" s="1204" t="n"/>
      <c r="AE240" s="565" t="inlineStr">
        <is>
          <t>ЕАЭС N RU Д-JP.РА01.В.66259/22 от 08.02.2022 действует до 06.02.2027</t>
        </is>
      </c>
      <c r="AF240" s="565" t="inlineStr">
        <is>
          <t>Quality First</t>
        </is>
      </c>
      <c r="AG240" s="565" t="inlineStr">
        <is>
          <t>Quality First Co., Ltd</t>
        </is>
      </c>
    </row>
    <row r="241" hidden="1" ht="20.1" customFormat="1" customHeight="1" s="355" thickBot="1">
      <c r="A241" s="353" t="n"/>
      <c r="B241" s="721" t="n"/>
      <c r="C241" s="1385" t="n">
        <v>4560401460347</v>
      </c>
      <c r="D241" s="1385" t="n"/>
      <c r="E241" s="353" t="inlineStr">
        <is>
          <t>Quality 1st</t>
        </is>
      </c>
      <c r="F241" s="365" t="inlineStr">
        <is>
          <t>QF0101</t>
        </is>
      </c>
      <c r="G241" s="368" t="inlineStr">
        <is>
          <t>クイーンズプレミアムマスク　超保湿マスク</t>
        </is>
      </c>
      <c r="H241" s="322" t="inlineStr">
        <is>
          <t>《Quality 1st》QUEEN'S PREMIUM MASK　RED will end of sale</t>
        </is>
      </c>
      <c r="I241" s="322" t="inlineStr">
        <is>
          <t>Queen’s Premium Mask RED</t>
        </is>
      </c>
      <c r="J241" s="406" t="inlineStr">
        <is>
          <t>Ультраувлажняющая антивозрастная премиальная маска «Королева Рэд»</t>
        </is>
      </c>
      <c r="K241" s="791" t="inlineStr">
        <is>
          <t>face pack</t>
        </is>
      </c>
      <c r="L241" s="601" t="n"/>
      <c r="M241" s="1203" t="n">
        <v>48</v>
      </c>
      <c r="N241" s="1203" t="n">
        <v>48</v>
      </c>
      <c r="O241" s="455" t="n"/>
      <c r="P241" s="1386" t="n">
        <v>400</v>
      </c>
      <c r="Q241" s="1382">
        <f>O241*P241</f>
        <v/>
      </c>
      <c r="R241" s="456" t="n">
        <v>310</v>
      </c>
      <c r="S241" s="1394">
        <f>O241*R241</f>
        <v/>
      </c>
      <c r="T241" s="1394">
        <f>Q241-S241</f>
        <v/>
      </c>
      <c r="U241" s="700">
        <f>T241/Q241</f>
        <v/>
      </c>
      <c r="V241" s="362" t="n">
        <v>0.041</v>
      </c>
      <c r="W241" s="362" t="n">
        <v>10.8</v>
      </c>
      <c r="X241" s="362">
        <f>O241/M241</f>
        <v/>
      </c>
      <c r="Y241" s="362">
        <f>V241*X241</f>
        <v/>
      </c>
      <c r="Z241" s="362">
        <f>W241*X241</f>
        <v/>
      </c>
      <c r="AA241" s="362" t="n"/>
      <c r="AB241" s="1437" t="n">
        <v>0.203</v>
      </c>
      <c r="AC241" s="1384">
        <f>ROUND(O241*AB241,3)</f>
        <v/>
      </c>
      <c r="AD241" s="575"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565" t="inlineStr">
        <is>
          <t>ЕАЭС N RU Д-JP.РА01.В.66259/22 от 08.02.2022 действует до 06.02.2027</t>
        </is>
      </c>
      <c r="AF241" s="565" t="inlineStr">
        <is>
          <t>Quality First</t>
        </is>
      </c>
      <c r="AG241" s="565" t="inlineStr">
        <is>
          <t>Quality First Co., Ltd</t>
        </is>
      </c>
    </row>
    <row r="242" hidden="1" ht="20.1" customFormat="1" customHeight="1" s="355" thickBot="1">
      <c r="A242" s="1203" t="n"/>
      <c r="B242" s="714" t="n"/>
      <c r="C242" s="1385" t="n">
        <v>4560401460354</v>
      </c>
      <c r="D242" s="1385" t="n"/>
      <c r="E242" s="353" t="inlineStr">
        <is>
          <t>Quality 1st</t>
        </is>
      </c>
      <c r="F242" s="353" t="inlineStr">
        <is>
          <t>QF0102</t>
        </is>
      </c>
      <c r="G242" s="368" t="n"/>
      <c r="H242" s="696" t="inlineStr">
        <is>
          <t>《Quality 1st》QUEEN'S PREMIUM MASK　WHITE will end of sale</t>
        </is>
      </c>
      <c r="I242" s="358" t="inlineStr">
        <is>
          <t>Queen’s Premium Mask WHITE</t>
        </is>
      </c>
      <c r="J242" s="595" t="inlineStr">
        <is>
          <t>Выравнивающая цвет кожи лица плацентарная маска «Королева Вайт»</t>
        </is>
      </c>
      <c r="K242" s="601" t="inlineStr">
        <is>
          <t>face pack</t>
        </is>
      </c>
      <c r="L242" s="601" t="n"/>
      <c r="M242" s="1203" t="n">
        <v>48</v>
      </c>
      <c r="N242" s="1203" t="n">
        <v>48</v>
      </c>
      <c r="O242" s="455" t="n"/>
      <c r="P242" s="1386" t="n">
        <v>400</v>
      </c>
      <c r="Q242" s="1382">
        <f>O242*P242</f>
        <v/>
      </c>
      <c r="R242" s="456" t="n">
        <v>310</v>
      </c>
      <c r="S242" s="1394">
        <f>O242*R242</f>
        <v/>
      </c>
      <c r="T242" s="1394">
        <f>Q242-S242</f>
        <v/>
      </c>
      <c r="U242" s="700">
        <f>T242/Q242</f>
        <v/>
      </c>
      <c r="V242" s="362" t="n">
        <v>0.041</v>
      </c>
      <c r="W242" s="362" t="n">
        <v>10.8</v>
      </c>
      <c r="X242" s="362">
        <f>O242/M242</f>
        <v/>
      </c>
      <c r="Y242" s="362">
        <f>V242*X242</f>
        <v/>
      </c>
      <c r="Z242" s="362">
        <f>W242*X242</f>
        <v/>
      </c>
      <c r="AA242" s="362" t="n"/>
      <c r="AB242" s="1438" t="n">
        <v>0.203</v>
      </c>
      <c r="AC242" s="1384">
        <f>ROUND(O242*AB242,3)</f>
        <v/>
      </c>
      <c r="AD242" s="575"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565" t="inlineStr">
        <is>
          <t>ЕАЭС N RU Д-JP.РА01.В.66259/22 от 08.02.2022 действует до 06.02.2027</t>
        </is>
      </c>
      <c r="AF242" s="565" t="inlineStr">
        <is>
          <t>Quality First</t>
        </is>
      </c>
      <c r="AG242" s="565" t="inlineStr">
        <is>
          <t>Quality First Co., Ltd</t>
        </is>
      </c>
    </row>
    <row r="243" hidden="1" ht="20.1" customFormat="1" customHeight="1" s="355" thickBot="1">
      <c r="A243" s="353" t="n"/>
      <c r="B243" s="721" t="n"/>
      <c r="C243" s="1385" t="n">
        <v>4560401460361</v>
      </c>
      <c r="D243" s="1385" t="n"/>
      <c r="E243" s="353" t="inlineStr">
        <is>
          <t>Quality 1st</t>
        </is>
      </c>
      <c r="F243" s="353" t="inlineStr">
        <is>
          <t>QF0103</t>
        </is>
      </c>
      <c r="G243" s="368" t="inlineStr">
        <is>
          <t>クイーンズプレミアムマスク　毛穴引き締めマスク</t>
        </is>
      </c>
      <c r="H243" s="696" t="inlineStr">
        <is>
          <t>《Quality 1st》QUEEN'S PREMIUM MASK　BLACK will end of sale</t>
        </is>
      </c>
      <c r="I243" s="358" t="inlineStr">
        <is>
          <t>Queen’s Premium Mask BLACK</t>
        </is>
      </c>
      <c r="J243" s="595" t="inlineStr">
        <is>
          <t>Маска сужающая поры лица на основе черного жемчуга и морских минералов «Королева Блэк»</t>
        </is>
      </c>
      <c r="K243" s="601" t="inlineStr">
        <is>
          <t>face pack</t>
        </is>
      </c>
      <c r="L243" s="601" t="n"/>
      <c r="M243" s="1203" t="n">
        <v>48</v>
      </c>
      <c r="N243" s="1203" t="n">
        <v>48</v>
      </c>
      <c r="O243" s="455" t="n"/>
      <c r="P243" s="1386" t="n">
        <v>400</v>
      </c>
      <c r="Q243" s="1382">
        <f>O243*P243</f>
        <v/>
      </c>
      <c r="R243" s="456" t="n">
        <v>310</v>
      </c>
      <c r="S243" s="1394">
        <f>O243*R243</f>
        <v/>
      </c>
      <c r="T243" s="1394">
        <f>Q243-S243</f>
        <v/>
      </c>
      <c r="U243" s="700">
        <f>T243/Q243</f>
        <v/>
      </c>
      <c r="V243" s="362" t="n">
        <v>0.041</v>
      </c>
      <c r="W243" s="362" t="n">
        <v>10.8</v>
      </c>
      <c r="X243" s="362">
        <f>O243/M243</f>
        <v/>
      </c>
      <c r="Y243" s="362">
        <f>V243*X243</f>
        <v/>
      </c>
      <c r="Z243" s="362">
        <f>W243*X243</f>
        <v/>
      </c>
      <c r="AA243" s="362" t="n"/>
      <c r="AB243" s="1438" t="n">
        <v>0.203</v>
      </c>
      <c r="AC243" s="1384">
        <f>ROUND(O243*AB243,3)</f>
        <v/>
      </c>
      <c r="AD243" s="575"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565" t="inlineStr">
        <is>
          <t>ЕАЭС N RU Д-JP.РА01.В.66259/22 от 08.02.2022 действует до 06.02.2027</t>
        </is>
      </c>
      <c r="AF243" s="565" t="inlineStr">
        <is>
          <t>Quality First</t>
        </is>
      </c>
      <c r="AG243" s="565" t="inlineStr">
        <is>
          <t>Quality First Co., Ltd</t>
        </is>
      </c>
    </row>
    <row r="244" hidden="1" ht="19.5" customFormat="1" customHeight="1" s="355" thickBot="1">
      <c r="A244" s="1203" t="n"/>
      <c r="B244" s="714" t="n"/>
      <c r="C244" s="1385" t="n">
        <v>4560401460514</v>
      </c>
      <c r="D244" s="1385" t="n"/>
      <c r="E244" s="353" t="inlineStr">
        <is>
          <t>Quality 1st</t>
        </is>
      </c>
      <c r="F244" s="353" t="inlineStr">
        <is>
          <t>QF81</t>
        </is>
      </c>
      <c r="G244" s="368" t="inlineStr">
        <is>
          <t>クイーンズプレミアムマスク　急速保湿レスキューマスク</t>
        </is>
      </c>
      <c r="H244" s="696" t="inlineStr">
        <is>
          <t>《Quality 1st》QUEEN'S PREMIUM MASK Speed Resque Quick Charge will end of sale</t>
        </is>
      </c>
      <c r="I244" s="358" t="inlineStr">
        <is>
          <t>Queen’s Premium Mask Moisture Speed Resque Quick Charge</t>
        </is>
      </c>
      <c r="J244" s="595" t="inlineStr">
        <is>
          <t>Премиальная увлажняющая маска мгновенного действия «Королева»</t>
        </is>
      </c>
      <c r="K244" s="358" t="inlineStr">
        <is>
          <t>face pack</t>
        </is>
      </c>
      <c r="L244" s="358" t="n"/>
      <c r="M244" s="1203" t="n">
        <v>48</v>
      </c>
      <c r="N244" s="1203" t="n">
        <v>48</v>
      </c>
      <c r="O244" s="455" t="n"/>
      <c r="P244" s="1386" t="n">
        <v>403</v>
      </c>
      <c r="Q244" s="1382">
        <f>O244*P244</f>
        <v/>
      </c>
      <c r="R244" s="456" t="n">
        <v>310</v>
      </c>
      <c r="S244" s="1394">
        <f>O244*R244</f>
        <v/>
      </c>
      <c r="T244" s="1394">
        <f>Q244-S244</f>
        <v/>
      </c>
      <c r="U244" s="700">
        <f>T244/Q244</f>
        <v/>
      </c>
      <c r="V244" s="362" t="n">
        <v>0.041</v>
      </c>
      <c r="W244" s="362" t="n">
        <v>10.8</v>
      </c>
      <c r="X244" s="362">
        <f>O244/M244</f>
        <v/>
      </c>
      <c r="Y244" s="362">
        <f>V244*X244</f>
        <v/>
      </c>
      <c r="Z244" s="362">
        <f>W244*X244</f>
        <v/>
      </c>
      <c r="AA244" s="362" t="n"/>
      <c r="AB244" s="1446" t="n">
        <v>0.187</v>
      </c>
      <c r="AC244" s="1384">
        <f>ROUND(O244*AB244,3)</f>
        <v/>
      </c>
      <c r="AD244" s="575"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565" t="inlineStr">
        <is>
          <t>ЕАЭС N RU Д-JP.РА01.В.66259/22 от 08.02.2022 действует до 06.02.2027</t>
        </is>
      </c>
      <c r="AF244" s="565" t="inlineStr">
        <is>
          <t>Quality First</t>
        </is>
      </c>
      <c r="AG244" s="565" t="inlineStr">
        <is>
          <t>Quality First Co., Ltd</t>
        </is>
      </c>
    </row>
    <row r="245" hidden="1" ht="19.5" customFormat="1" customHeight="1" s="355" thickBot="1">
      <c r="A245" s="1203" t="n"/>
      <c r="B245" s="714" t="n"/>
      <c r="C245" s="1385" t="n">
        <v>4560401460507</v>
      </c>
      <c r="D245" s="1385" t="n"/>
      <c r="E245" s="353" t="inlineStr">
        <is>
          <t>Quality 1st</t>
        </is>
      </c>
      <c r="F245" s="353" t="inlineStr">
        <is>
          <t>QF82</t>
        </is>
      </c>
      <c r="G245" s="368" t="n"/>
      <c r="H245" s="696" t="inlineStr">
        <is>
          <t>《Quality 1st》QUEEN'S PREMIUM MASK Super Moist Super Sensitive will end of sale</t>
        </is>
      </c>
      <c r="I245" s="358" t="inlineStr">
        <is>
          <t>Quality 1st Queen's Premium Mask Super Moist Super Sensitive</t>
        </is>
      </c>
      <c r="J245" s="595" t="inlineStr">
        <is>
          <t>Премиальная увлажняющая маска для гиперчувствительной кожи Quality 1st</t>
        </is>
      </c>
      <c r="K245" s="358" t="inlineStr">
        <is>
          <t>face pack</t>
        </is>
      </c>
      <c r="L245" s="358" t="n"/>
      <c r="M245" s="1203" t="n">
        <v>48</v>
      </c>
      <c r="N245" s="1203" t="n">
        <v>48</v>
      </c>
      <c r="O245" s="455" t="n"/>
      <c r="P245" s="1386" t="n">
        <v>403</v>
      </c>
      <c r="Q245" s="1382">
        <f>O245*P245</f>
        <v/>
      </c>
      <c r="R245" s="456" t="n">
        <v>310</v>
      </c>
      <c r="S245" s="1394">
        <f>O245*R245</f>
        <v/>
      </c>
      <c r="T245" s="1394">
        <f>Q245-S245</f>
        <v/>
      </c>
      <c r="U245" s="700">
        <f>T245/Q245</f>
        <v/>
      </c>
      <c r="V245" s="362" t="n">
        <v>0.041</v>
      </c>
      <c r="W245" s="362" t="n">
        <v>10.8</v>
      </c>
      <c r="X245" s="362">
        <f>O245/M245</f>
        <v/>
      </c>
      <c r="Y245" s="362">
        <f>V245*X245</f>
        <v/>
      </c>
      <c r="Z245" s="362">
        <f>W245*X245</f>
        <v/>
      </c>
      <c r="AA245" s="362" t="n"/>
      <c r="AB245" s="1424" t="n">
        <v>0.187</v>
      </c>
      <c r="AC245" s="1384">
        <f>ROUND(O245*AB245,3)</f>
        <v/>
      </c>
      <c r="AD245" s="575"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565" t="inlineStr">
        <is>
          <t>ЕАЭС N RU Д-JP.ПФ02.В.04100/19 от 18.06.2019 действует до 17.06.2024</t>
        </is>
      </c>
      <c r="AF245" s="565" t="n">
        <v>0</v>
      </c>
      <c r="AG245" s="565" t="inlineStr">
        <is>
          <t>Quality First Co., Ltd</t>
        </is>
      </c>
    </row>
    <row r="246" hidden="1" ht="20.1" customFormat="1" customHeight="1" s="355" thickBot="1">
      <c r="A246" s="353" t="n"/>
      <c r="B246" s="721" t="n"/>
      <c r="C246" s="1385" t="n">
        <v>4560401460545</v>
      </c>
      <c r="D246" s="1385" t="n"/>
      <c r="E246" s="353" t="inlineStr">
        <is>
          <t>Quality 1st</t>
        </is>
      </c>
      <c r="F246" s="353" t="inlineStr">
        <is>
          <t>QF83</t>
        </is>
      </c>
      <c r="G246" s="368" t="n"/>
      <c r="H246" s="358" t="inlineStr">
        <is>
          <t>《Quality 1st》Night Sleeping Mask</t>
        </is>
      </c>
      <c r="I246" s="358" t="inlineStr">
        <is>
          <t>Queen’s Premium Mask. Night Sleep Mask</t>
        </is>
      </c>
      <c r="J246" s="595" t="inlineStr">
        <is>
          <t>Премиальная ночная маска Quality 1st</t>
        </is>
      </c>
      <c r="K246" s="358" t="inlineStr">
        <is>
          <t>face pack</t>
        </is>
      </c>
      <c r="L246" s="358" t="inlineStr">
        <is>
          <t>80g</t>
        </is>
      </c>
      <c r="M246" s="1203" t="n">
        <v>72</v>
      </c>
      <c r="N246" s="1203" t="n">
        <v>72</v>
      </c>
      <c r="O246" s="455" t="n"/>
      <c r="P246" s="1386" t="n">
        <v>1013</v>
      </c>
      <c r="Q246" s="1382">
        <f>O246*P246</f>
        <v/>
      </c>
      <c r="R246" s="456" t="n">
        <v>780</v>
      </c>
      <c r="S246" s="1394">
        <f>O246*R246</f>
        <v/>
      </c>
      <c r="T246" s="1394">
        <f>Q246-S246</f>
        <v/>
      </c>
      <c r="U246" s="700">
        <f>T246/Q246</f>
        <v/>
      </c>
      <c r="V246" s="362" t="n">
        <v>0.03</v>
      </c>
      <c r="W246" s="362" t="n">
        <v>14.04</v>
      </c>
      <c r="X246" s="362">
        <f>O246/M246</f>
        <v/>
      </c>
      <c r="Y246" s="362">
        <f>V246*X246</f>
        <v/>
      </c>
      <c r="Z246" s="362">
        <f>W246*X246</f>
        <v/>
      </c>
      <c r="AA246" s="362" t="n"/>
      <c r="AB246" s="1438" t="n">
        <v>0.16</v>
      </c>
      <c r="AC246" s="1384">
        <f>ROUND(O246*AB246,3)</f>
        <v/>
      </c>
      <c r="AD246" s="575"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565" t="inlineStr">
        <is>
          <t>ЕАЭС N RU Д-JP.РА01.В.66263/22 от 08.02.2022 действует до 06.02.2027</t>
        </is>
      </c>
      <c r="AF246" s="565" t="inlineStr">
        <is>
          <t>Quality First</t>
        </is>
      </c>
      <c r="AG246" s="565" t="inlineStr">
        <is>
          <t>Quality First Co., Ltd</t>
        </is>
      </c>
    </row>
    <row r="247" hidden="1" ht="20.1" customFormat="1" customHeight="1" s="355" thickBot="1">
      <c r="A247" s="353" t="n"/>
      <c r="B247" s="721" t="n"/>
      <c r="C247" s="1385" t="n">
        <v>4560401460729</v>
      </c>
      <c r="D247" s="1385" t="n"/>
      <c r="E247" s="353" t="inlineStr">
        <is>
          <t>Quality 1st</t>
        </is>
      </c>
      <c r="F247" s="353" t="inlineStr">
        <is>
          <t>QF84</t>
        </is>
      </c>
      <c r="G247" s="368" t="inlineStr">
        <is>
          <t>クイーンズプレミアムマスク　ナイトスリーピングマスクプレミアム</t>
        </is>
      </c>
      <c r="H247" s="322" t="inlineStr">
        <is>
          <t>《Quality 1st》Night Sleeping Mask Premium END OF SALE!!</t>
        </is>
      </c>
      <c r="I247" s="322" t="inlineStr">
        <is>
          <t>Quality 1st Night Sleep Mask Premium</t>
        </is>
      </c>
      <c r="J247" s="595" t="inlineStr">
        <is>
          <t>Премиальная ночная маска Quality 1st Premium</t>
        </is>
      </c>
      <c r="K247" s="358" t="inlineStr">
        <is>
          <t>face pack</t>
        </is>
      </c>
      <c r="L247" s="358" t="inlineStr">
        <is>
          <t>80g</t>
        </is>
      </c>
      <c r="M247" s="1203" t="n">
        <v>72</v>
      </c>
      <c r="N247" s="1203" t="n">
        <v>72</v>
      </c>
      <c r="O247" s="455" t="n"/>
      <c r="P247" s="1386" t="n">
        <v>1210</v>
      </c>
      <c r="Q247" s="1382">
        <f>O247*P247</f>
        <v/>
      </c>
      <c r="R247" s="456" t="n">
        <v>936</v>
      </c>
      <c r="S247" s="1394">
        <f>O247*R247</f>
        <v/>
      </c>
      <c r="T247" s="1394">
        <f>Q247-S247</f>
        <v/>
      </c>
      <c r="U247" s="700">
        <f>T247/Q247</f>
        <v/>
      </c>
      <c r="V247" s="362">
        <f>ROUND(0.465*0.205*0.315,3)</f>
        <v/>
      </c>
      <c r="W247" s="362" t="n">
        <v>14.04</v>
      </c>
      <c r="X247" s="362">
        <f>O247/M247</f>
        <v/>
      </c>
      <c r="Y247" s="362">
        <f>V247*X247</f>
        <v/>
      </c>
      <c r="Z247" s="362">
        <f>W247*X247</f>
        <v/>
      </c>
      <c r="AA247" s="362" t="n"/>
      <c r="AB247" s="1438" t="n">
        <v>0.16</v>
      </c>
      <c r="AC247" s="1384">
        <f>ROUND(O247*AB247,3)</f>
        <v/>
      </c>
      <c r="AD247" s="575"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565" t="inlineStr">
        <is>
          <t>ЕАЭС N RU Д-JP.РА01.В.66263/22 от 08.02.2022 действует до 06.02.2027</t>
        </is>
      </c>
      <c r="AF247" s="565" t="inlineStr">
        <is>
          <t>Quality First</t>
        </is>
      </c>
      <c r="AG247" s="565" t="inlineStr">
        <is>
          <t>Quality First Co., Ltd</t>
        </is>
      </c>
    </row>
    <row r="248" hidden="1" ht="20.1" customFormat="1" customHeight="1" s="355" thickBot="1">
      <c r="A248" s="353" t="n"/>
      <c r="B248" s="721" t="n"/>
      <c r="C248" s="1385" t="n"/>
      <c r="D248" s="1385" t="n"/>
      <c r="E248" s="353" t="inlineStr">
        <is>
          <t>Quality 1st</t>
        </is>
      </c>
      <c r="F248" s="365" t="inlineStr">
        <is>
          <t>LE01</t>
        </is>
      </c>
      <c r="G248" s="573" t="n"/>
      <c r="H248" s="322" t="inlineStr">
        <is>
          <t>LON-EX eyelush serum</t>
        </is>
      </c>
      <c r="I248" s="322" t="inlineStr">
        <is>
          <t>LON-EX eyelush serum</t>
        </is>
      </c>
      <c r="J248" s="406" t="inlineStr">
        <is>
          <t>Серум для роста ресниц LON-EX</t>
        </is>
      </c>
      <c r="K248" s="322" t="inlineStr">
        <is>
          <t>eyelush serum</t>
        </is>
      </c>
      <c r="L248" s="358" t="n"/>
      <c r="M248" s="1203" t="n"/>
      <c r="N248" s="1203" t="n"/>
      <c r="O248" s="455" t="n"/>
      <c r="P248" s="1386" t="n">
        <v>3700</v>
      </c>
      <c r="Q248" s="1382">
        <f>O248*P248</f>
        <v/>
      </c>
      <c r="R248" s="456" t="n">
        <v>3025</v>
      </c>
      <c r="S248" s="1394">
        <f>O248*R248</f>
        <v/>
      </c>
      <c r="T248" s="1394">
        <f>Q248-S248</f>
        <v/>
      </c>
      <c r="U248" s="700">
        <f>T248/Q248</f>
        <v/>
      </c>
      <c r="V248" s="362" t="n"/>
      <c r="W248" s="362" t="n"/>
      <c r="X248" s="362" t="n"/>
      <c r="Y248" s="362" t="n"/>
      <c r="Z248" s="362" t="n"/>
      <c r="AA248" s="362" t="n"/>
      <c r="AB248" s="1438" t="n">
        <v>0.013</v>
      </c>
      <c r="AC248" s="1384">
        <f>ROUND(O248*AB248,3)</f>
        <v/>
      </c>
      <c r="AD248" s="575"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565" t="inlineStr">
        <is>
          <t>ЕАЭС N RU Д-JP.РА02.В.76839/23 от 27.03.2023 действует до 26.03.2028</t>
        </is>
      </c>
      <c r="AF248" s="565" t="n">
        <v>0</v>
      </c>
      <c r="AG248" s="565" t="inlineStr">
        <is>
          <t>FINE CHEMETICS CO., LTD</t>
        </is>
      </c>
    </row>
    <row r="249" hidden="1" ht="20.1" customFormat="1" customHeight="1" s="355" thickBot="1">
      <c r="A249" s="353" t="n"/>
      <c r="B249" s="721" t="n"/>
      <c r="C249" s="1385" t="n">
        <v>4560401460743</v>
      </c>
      <c r="D249" s="1385" t="n"/>
      <c r="E249" s="353" t="inlineStr">
        <is>
          <t>Quality 1st</t>
        </is>
      </c>
      <c r="F249" s="365" t="inlineStr">
        <is>
          <t>QF85</t>
        </is>
      </c>
      <c r="G249" s="573" t="inlineStr">
        <is>
          <t>クイーンズプレミアムマスク　モーニングマスク</t>
        </is>
      </c>
      <c r="H249" s="322" t="inlineStr">
        <is>
          <t>《Quality 1st》Morning Mask  will end of sale</t>
        </is>
      </c>
      <c r="I249" s="322" t="inlineStr">
        <is>
          <t>Quality 1st Morning &amp; Day Mask</t>
        </is>
      </c>
      <c r="J249" s="406" t="inlineStr">
        <is>
          <t>Утренняя и дневная маска для лица Quality 1st</t>
        </is>
      </c>
      <c r="K249" s="322" t="inlineStr">
        <is>
          <t>face pack</t>
        </is>
      </c>
      <c r="L249" s="358" t="inlineStr">
        <is>
          <t>80g</t>
        </is>
      </c>
      <c r="M249" s="1203" t="n">
        <v>72</v>
      </c>
      <c r="N249" s="1203" t="n">
        <v>72</v>
      </c>
      <c r="O249" s="455" t="n"/>
      <c r="P249" s="1386" t="n">
        <v>1013</v>
      </c>
      <c r="Q249" s="1382">
        <f>O249*P249</f>
        <v/>
      </c>
      <c r="R249" s="456" t="n">
        <v>780</v>
      </c>
      <c r="S249" s="1394">
        <f>O249*R249</f>
        <v/>
      </c>
      <c r="T249" s="1394">
        <f>Q249-S249</f>
        <v/>
      </c>
      <c r="U249" s="700">
        <f>T249/Q249</f>
        <v/>
      </c>
      <c r="V249" s="362">
        <f>ROUND(0.465*0.205*0.315,3)</f>
        <v/>
      </c>
      <c r="W249" s="362" t="n">
        <v>14.04</v>
      </c>
      <c r="X249" s="362">
        <f>O249/M249</f>
        <v/>
      </c>
      <c r="Y249" s="362">
        <f>V249*X249</f>
        <v/>
      </c>
      <c r="Z249" s="362">
        <f>W249*X249</f>
        <v/>
      </c>
      <c r="AA249" s="362" t="n"/>
      <c r="AB249" s="1438" t="n">
        <v>0.16</v>
      </c>
      <c r="AC249" s="1384">
        <f>ROUND(O249*AB249,3)</f>
        <v/>
      </c>
      <c r="AD249" s="575"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565" t="inlineStr">
        <is>
          <t>ЕАЭС N RU Д-JP.РА01.В.66263/22 от 08.02.2022 действует до 06.02.2027</t>
        </is>
      </c>
      <c r="AF249" s="565" t="inlineStr">
        <is>
          <t>Quality First</t>
        </is>
      </c>
      <c r="AG249" s="565" t="inlineStr">
        <is>
          <t>Quality First Co., Ltd</t>
        </is>
      </c>
    </row>
    <row r="250" hidden="1" ht="30" customFormat="1" customHeight="1" s="355" thickBot="1">
      <c r="A250" s="353" t="n"/>
      <c r="B250" s="721" t="n"/>
      <c r="C250" s="1385" t="n">
        <v>4560401461573</v>
      </c>
      <c r="D250" s="1385" t="n"/>
      <c r="E250" s="353" t="inlineStr">
        <is>
          <t>Quality 1st</t>
        </is>
      </c>
      <c r="F250" s="1428" t="inlineStr">
        <is>
          <t>Qf86-30</t>
        </is>
      </c>
      <c r="G250" s="573" t="n"/>
      <c r="H250" s="322" t="inlineStr">
        <is>
          <t>QUALITY 1st THE DERMA MASK 30</t>
        </is>
      </c>
      <c r="I250" s="322" t="inlineStr">
        <is>
          <t xml:space="preserve">QUALITY 1st THE DERMA MASK. </t>
        </is>
      </c>
      <c r="J250" s="406" t="inlineStr">
        <is>
          <t xml:space="preserve">Маска для дермы Quality 1st. 30 шт. </t>
        </is>
      </c>
      <c r="K250" s="322" t="inlineStr">
        <is>
          <t>face mask</t>
        </is>
      </c>
      <c r="L250" s="358" t="n"/>
      <c r="M250" s="1203" t="n">
        <v>24</v>
      </c>
      <c r="N250" s="1203" t="n"/>
      <c r="O250" s="455" t="n"/>
      <c r="P250" s="1386" t="n">
        <v>1066</v>
      </c>
      <c r="Q250" s="1382">
        <f>O250*P250</f>
        <v/>
      </c>
      <c r="R250" s="456" t="n">
        <v>853</v>
      </c>
      <c r="S250" s="1394">
        <f>O250*R250</f>
        <v/>
      </c>
      <c r="T250" s="1394">
        <f>Q250-S250</f>
        <v/>
      </c>
      <c r="U250" s="700">
        <f>T250/Q250</f>
        <v/>
      </c>
      <c r="V250" s="362">
        <f>ROUND(0.535*0.395*0.196,3)</f>
        <v/>
      </c>
      <c r="W250" s="1203" t="n">
        <v>19.3</v>
      </c>
      <c r="X250" s="1445">
        <f>O250/M250</f>
        <v/>
      </c>
      <c r="Y250" s="362">
        <f>V251*X250</f>
        <v/>
      </c>
      <c r="Z250" s="362">
        <f>W250*X250</f>
        <v/>
      </c>
      <c r="AA250" s="368" t="inlineStr">
        <is>
          <t>W126×D126×H85mm</t>
        </is>
      </c>
      <c r="AB250" s="1438" t="n">
        <v>0.744</v>
      </c>
      <c r="AC250" s="1384">
        <f>ROUND(O250*AB250,3)</f>
        <v/>
      </c>
      <c r="AD250" s="57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565" t="inlineStr">
        <is>
          <t>ЕАЭС N RU Д-JP.РА04.В.17053/24  от 07.05.2024 действует до 06.05.2029</t>
        </is>
      </c>
      <c r="AF250" s="565" t="inlineStr">
        <is>
          <t>Quality First</t>
        </is>
      </c>
      <c r="AG250" s="565" t="inlineStr">
        <is>
          <t xml:space="preserve">Kowa Co., Ltd. </t>
        </is>
      </c>
    </row>
    <row r="251" hidden="1" ht="20.1" customFormat="1" customHeight="1" s="355" thickBot="1">
      <c r="A251" s="353" t="n"/>
      <c r="B251" s="721" t="n"/>
      <c r="C251" s="1385" t="n">
        <v>4560401461627</v>
      </c>
      <c r="D251" s="1385" t="n"/>
      <c r="E251" s="353" t="inlineStr">
        <is>
          <t>Quality 1st</t>
        </is>
      </c>
      <c r="F251" s="1423" t="inlineStr">
        <is>
          <t>Qf86</t>
        </is>
      </c>
      <c r="G251" s="573" t="n"/>
      <c r="H251" s="322" t="inlineStr">
        <is>
          <t>QUALITY 1st THE DERMA MASK 7</t>
        </is>
      </c>
      <c r="I251" s="322" t="inlineStr">
        <is>
          <t xml:space="preserve">QUALITY 1st THE DERMA MASK. </t>
        </is>
      </c>
      <c r="J251" s="406" t="inlineStr">
        <is>
          <t>Маска для дермы Quality 1st.</t>
        </is>
      </c>
      <c r="K251" s="322" t="inlineStr">
        <is>
          <t>face mask</t>
        </is>
      </c>
      <c r="L251" s="358" t="n"/>
      <c r="M251" s="1203" t="n">
        <v>90</v>
      </c>
      <c r="N251" s="1203" t="n"/>
      <c r="O251" s="455" t="n"/>
      <c r="P251" s="1386" t="n">
        <v>314</v>
      </c>
      <c r="Q251" s="1382">
        <f>O251*P251</f>
        <v/>
      </c>
      <c r="R251" s="456" t="n">
        <v>251</v>
      </c>
      <c r="S251" s="1394">
        <f>O251*R251</f>
        <v/>
      </c>
      <c r="T251" s="1394">
        <f>Q251-S251</f>
        <v/>
      </c>
      <c r="U251" s="700">
        <f>T251/Q251</f>
        <v/>
      </c>
      <c r="V251" s="362">
        <f>ROUND(0.485*0.51*0.231,3)</f>
        <v/>
      </c>
      <c r="W251" s="362" t="n">
        <v>16.5</v>
      </c>
      <c r="X251" s="1445">
        <f>O251/M251</f>
        <v/>
      </c>
      <c r="Y251" s="362">
        <f>V252*X251</f>
        <v/>
      </c>
      <c r="Z251" s="362">
        <f>W251*X251</f>
        <v/>
      </c>
      <c r="AA251" s="362" t="inlineStr">
        <is>
          <t>W155×D14×H205mm</t>
        </is>
      </c>
      <c r="AB251" s="1410" t="n">
        <v>0.164</v>
      </c>
      <c r="AC251" s="1387">
        <f>ROUND(O251*AB251,3)</f>
        <v/>
      </c>
      <c r="AD251" s="57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565" t="inlineStr">
        <is>
          <t>ЕАЭС N RU Д-JP.РА04.В.17053/24  от 07.05.2024 действует до 06.05.2029</t>
        </is>
      </c>
      <c r="AF251" s="565" t="inlineStr">
        <is>
          <t>Quality First</t>
        </is>
      </c>
      <c r="AG251" s="565" t="inlineStr">
        <is>
          <t xml:space="preserve">Kowa Co., Ltd. </t>
        </is>
      </c>
    </row>
    <row r="252" hidden="1" ht="30" customFormat="1" customHeight="1" s="355" thickBot="1">
      <c r="A252" s="353" t="n"/>
      <c r="B252" s="721" t="n"/>
      <c r="C252" s="1385" t="n">
        <v>4560401461610</v>
      </c>
      <c r="D252" s="1385" t="n"/>
      <c r="E252" s="353" t="inlineStr">
        <is>
          <t>Quality 1st</t>
        </is>
      </c>
      <c r="F252" s="1428" t="inlineStr">
        <is>
          <t>Qf87-20</t>
        </is>
      </c>
      <c r="G252" s="573" t="n"/>
      <c r="H252" s="322" t="inlineStr">
        <is>
          <t>QUALITY 1st THE DERMA BEST VC100 +RETINOL 20</t>
        </is>
      </c>
      <c r="I252" s="322" t="inlineStr">
        <is>
          <t xml:space="preserve">QUALITY 1st THE DERMA BEST.   VC100+RETINOL. </t>
        </is>
      </c>
      <c r="J252" s="406" t="inlineStr">
        <is>
          <t>Омолаживающая маска БЭСТ для дермы с витамином С 100 + Ретинол. Quality 1st. 20 шт.</t>
        </is>
      </c>
      <c r="K252" s="322" t="inlineStr">
        <is>
          <t>face mask</t>
        </is>
      </c>
      <c r="L252" s="358" t="n"/>
      <c r="M252" s="1203" t="n">
        <v>24</v>
      </c>
      <c r="N252" s="1203" t="n"/>
      <c r="O252" s="455" t="n"/>
      <c r="P252" s="1386" t="n">
        <v>1513</v>
      </c>
      <c r="Q252" s="1382">
        <f>O252*P252</f>
        <v/>
      </c>
      <c r="R252" s="456" t="n">
        <v>1210</v>
      </c>
      <c r="S252" s="1394">
        <f>O252*R252</f>
        <v/>
      </c>
      <c r="T252" s="1394">
        <f>Q252-S252</f>
        <v/>
      </c>
      <c r="U252" s="700">
        <f>T252/Q252</f>
        <v/>
      </c>
      <c r="V252" s="362">
        <f>ROUND(0.535*0.395*0.196,3)</f>
        <v/>
      </c>
      <c r="W252" s="362" t="n">
        <v>16.5</v>
      </c>
      <c r="X252" s="362">
        <f>O252/M252</f>
        <v/>
      </c>
      <c r="Y252" s="362">
        <f>V252*X252</f>
        <v/>
      </c>
      <c r="Z252" s="362">
        <f>W252*X252</f>
        <v/>
      </c>
      <c r="AA252" s="362" t="inlineStr">
        <is>
          <t>W126×D126×H85mm</t>
        </is>
      </c>
      <c r="AB252" s="1438" t="n">
        <v>0.627</v>
      </c>
      <c r="AC252" s="1384">
        <f>ROUND(O252*AB252,3)</f>
        <v/>
      </c>
      <c r="AD252" s="575"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565" t="inlineStr">
        <is>
          <t>ЕАЭС N RU Д-JP.РА04.В.17053/24  от 07.05.2024 действует до 06.05.2029</t>
        </is>
      </c>
      <c r="AF252" s="565" t="inlineStr">
        <is>
          <t>Quality First</t>
        </is>
      </c>
      <c r="AG252" s="565" t="inlineStr">
        <is>
          <t xml:space="preserve">Kowa Co., Ltd. </t>
        </is>
      </c>
    </row>
    <row r="253" hidden="1" ht="20.1" customFormat="1" customHeight="1" s="355" thickBot="1">
      <c r="A253" s="353" t="n"/>
      <c r="B253" s="721" t="n"/>
      <c r="C253" s="1385" t="n">
        <v>4560401461665</v>
      </c>
      <c r="D253" s="1385" t="n"/>
      <c r="E253" s="353" t="inlineStr">
        <is>
          <t>Quality 1st</t>
        </is>
      </c>
      <c r="F253" s="1423" t="inlineStr">
        <is>
          <t>Qf87</t>
        </is>
      </c>
      <c r="G253" s="573" t="n"/>
      <c r="H253" s="322" t="inlineStr">
        <is>
          <t>QUALITY 1st THE DERMA BEST VC100 +RETINOL 5</t>
        </is>
      </c>
      <c r="I253" s="322" t="inlineStr">
        <is>
          <t xml:space="preserve">QUALITY 1st THE DERMA BEST VC100 +RETINOL 5. </t>
        </is>
      </c>
      <c r="J253" s="406" t="inlineStr">
        <is>
          <t xml:space="preserve">Омолаживающая маска БЭСТ для дермы с витамином С 100 + Ретинол QUALITY 1st.  </t>
        </is>
      </c>
      <c r="K253" s="322" t="inlineStr">
        <is>
          <t>face mask</t>
        </is>
      </c>
      <c r="L253" s="358" t="n"/>
      <c r="M253" s="1203" t="n">
        <v>90</v>
      </c>
      <c r="N253" s="1203" t="n"/>
      <c r="O253" s="455" t="n"/>
      <c r="P253" s="1386" t="n">
        <v>428</v>
      </c>
      <c r="Q253" s="1382">
        <f>O253*P253</f>
        <v/>
      </c>
      <c r="R253" s="456" t="n">
        <v>342</v>
      </c>
      <c r="S253" s="1394">
        <f>O253*R253</f>
        <v/>
      </c>
      <c r="T253" s="1394">
        <f>Q253-S253</f>
        <v/>
      </c>
      <c r="U253" s="700">
        <f>T253/Q253</f>
        <v/>
      </c>
      <c r="V253" s="362">
        <f>ROUND(0.485*0.435*0.231,3)</f>
        <v/>
      </c>
      <c r="W253" s="362" t="n">
        <v>15</v>
      </c>
      <c r="X253" s="362">
        <f>O253/M253</f>
        <v/>
      </c>
      <c r="Y253" s="362">
        <f>V253*X253</f>
        <v/>
      </c>
      <c r="Z253" s="362">
        <f>W253*X253</f>
        <v/>
      </c>
      <c r="AA253" s="362" t="inlineStr">
        <is>
          <t>W155×D12×H205m</t>
        </is>
      </c>
      <c r="AB253" s="1410" t="n">
        <v>0.146</v>
      </c>
      <c r="AC253" s="1387">
        <f>ROUND(O253*AB253,3)</f>
        <v/>
      </c>
      <c r="AD253" s="575"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565" t="inlineStr">
        <is>
          <t>ЕАЭС N RU Д-JP.РА04.В.17053/24  от 07.05.2024 действует до 06.05.2029</t>
        </is>
      </c>
      <c r="AF253" s="565" t="inlineStr">
        <is>
          <t>Quality First</t>
        </is>
      </c>
      <c r="AG253" s="565" t="inlineStr">
        <is>
          <t xml:space="preserve">Kowa Co., Ltd. </t>
        </is>
      </c>
    </row>
    <row r="254" hidden="1" ht="20.1" customFormat="1" customHeight="1" s="355" thickBot="1">
      <c r="A254" s="353" t="n"/>
      <c r="B254" s="721" t="n"/>
      <c r="C254" s="1385" t="n">
        <v>4560401461580</v>
      </c>
      <c r="D254" s="1385" t="n"/>
      <c r="E254" s="353" t="inlineStr">
        <is>
          <t>Quality 1st</t>
        </is>
      </c>
      <c r="F254" s="1449" t="inlineStr">
        <is>
          <t>QF88-30</t>
        </is>
      </c>
      <c r="G254" s="573" t="n"/>
      <c r="H254" s="322" t="inlineStr">
        <is>
          <t>QUALITY 1st THE DERMA SENSITIVE 30</t>
        </is>
      </c>
      <c r="I254" s="322" t="inlineStr">
        <is>
          <t xml:space="preserve">QUALITY 1st THE DERMA SENSITIVE. </t>
        </is>
      </c>
      <c r="J254" s="406" t="inlineStr">
        <is>
          <t xml:space="preserve">Маска для чувствительной дермы Quality 1 st. 30 шт. </t>
        </is>
      </c>
      <c r="K254" s="322" t="inlineStr">
        <is>
          <t>face mask</t>
        </is>
      </c>
      <c r="L254" s="358" t="n"/>
      <c r="M254" s="1203" t="n">
        <v>24</v>
      </c>
      <c r="N254" s="1203" t="n"/>
      <c r="O254" s="455" t="n"/>
      <c r="P254" s="1386" t="n">
        <v>1134</v>
      </c>
      <c r="Q254" s="1382">
        <f>O254*P254</f>
        <v/>
      </c>
      <c r="R254" s="456" t="n">
        <v>908</v>
      </c>
      <c r="S254" s="1394">
        <f>O254*R254</f>
        <v/>
      </c>
      <c r="T254" s="1394">
        <f>Q254-S254</f>
        <v/>
      </c>
      <c r="U254" s="700">
        <f>T254/Q254</f>
        <v/>
      </c>
      <c r="V254" s="362">
        <f>ROUND(0.535*0.395*0.196,3)</f>
        <v/>
      </c>
      <c r="W254" s="362" t="n">
        <v>19.3</v>
      </c>
      <c r="X254" s="1445">
        <f>O254/M254</f>
        <v/>
      </c>
      <c r="Y254" s="362">
        <f>V254*X254</f>
        <v/>
      </c>
      <c r="Z254" s="362">
        <f>W254*X254</f>
        <v/>
      </c>
      <c r="AA254" s="362" t="inlineStr">
        <is>
          <t>W126×D126×H85mm</t>
        </is>
      </c>
      <c r="AB254" s="1438" t="n">
        <v>0.744</v>
      </c>
      <c r="AC254" s="1384">
        <f>ROUND(O254*AB254,3)</f>
        <v/>
      </c>
      <c r="AD254" s="575"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565" t="inlineStr">
        <is>
          <t>ЕАЭС N RU Д-JP.РА04.В.17053/24  от 07.05.2024 действует до 06.05.2029</t>
        </is>
      </c>
      <c r="AF254" s="565" t="inlineStr">
        <is>
          <t>QUALITY 1st</t>
        </is>
      </c>
      <c r="AG254" s="565" t="inlineStr">
        <is>
          <t>«Kowa Co., Ltd.»</t>
        </is>
      </c>
    </row>
    <row r="255" hidden="1" ht="20.1" customFormat="1" customHeight="1" s="355" thickBot="1">
      <c r="A255" s="353" t="n"/>
      <c r="B255" s="721" t="n"/>
      <c r="C255" s="1385" t="n">
        <v>4560401461634</v>
      </c>
      <c r="D255" s="1385" t="n"/>
      <c r="E255" s="353" t="inlineStr">
        <is>
          <t>Quality 1st</t>
        </is>
      </c>
      <c r="F255" s="1423" t="inlineStr">
        <is>
          <t>Qf88</t>
        </is>
      </c>
      <c r="G255" s="573" t="n"/>
      <c r="H255" s="322" t="inlineStr">
        <is>
          <t>QUALITY 1st THE DERMA SENSITIVE 7</t>
        </is>
      </c>
      <c r="I255" s="322" t="inlineStr">
        <is>
          <t xml:space="preserve">QUALITY 1st THE DERMA SENSITIVE. </t>
        </is>
      </c>
      <c r="J255" s="406" t="inlineStr">
        <is>
          <t xml:space="preserve">Маска для чувствительной дермы Quality 1 st.  </t>
        </is>
      </c>
      <c r="K255" s="322" t="inlineStr">
        <is>
          <t>face mask</t>
        </is>
      </c>
      <c r="L255" s="358" t="n"/>
      <c r="M255" s="1203" t="n">
        <v>90</v>
      </c>
      <c r="N255" s="1203" t="n"/>
      <c r="O255" s="455" t="n"/>
      <c r="P255" s="1386" t="n">
        <v>335</v>
      </c>
      <c r="Q255" s="1382">
        <f>O255*P255</f>
        <v/>
      </c>
      <c r="R255" s="456" t="n">
        <v>268</v>
      </c>
      <c r="S255" s="1394">
        <f>O255*R255</f>
        <v/>
      </c>
      <c r="T255" s="1394">
        <f>Q255-S255</f>
        <v/>
      </c>
      <c r="U255" s="700">
        <f>T255/Q255</f>
        <v/>
      </c>
      <c r="V255" s="362">
        <f>ROUND(0.485*0.51*0.231,3)</f>
        <v/>
      </c>
      <c r="W255" s="362" t="n">
        <v>16.5</v>
      </c>
      <c r="X255" s="362">
        <f>O255/M255</f>
        <v/>
      </c>
      <c r="Y255" s="362">
        <f>V255*X255</f>
        <v/>
      </c>
      <c r="Z255" s="362">
        <f>W255*X255</f>
        <v/>
      </c>
      <c r="AA255" s="362" t="inlineStr">
        <is>
          <t>W155×D14×H205mm</t>
        </is>
      </c>
      <c r="AB255" s="1410" t="n">
        <v>0.164</v>
      </c>
      <c r="AC255" s="1387">
        <f>ROUND(O255*AB255,3)</f>
        <v/>
      </c>
      <c r="AD255" s="575"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565" t="inlineStr">
        <is>
          <t>ЕАЭС N RU Д-JP.РА04.В.17053/24  от 07.05.2024 действует до 06.05.2029</t>
        </is>
      </c>
      <c r="AF255" s="565" t="inlineStr">
        <is>
          <t>Quality First</t>
        </is>
      </c>
      <c r="AG255" s="565" t="inlineStr">
        <is>
          <t xml:space="preserve">Kowa Co., Ltd. </t>
        </is>
      </c>
    </row>
    <row r="256" hidden="1" ht="30" customFormat="1" customHeight="1" s="355" thickBot="1">
      <c r="A256" s="353" t="n"/>
      <c r="B256" s="721" t="n"/>
      <c r="C256" s="1385" t="n">
        <v>4560401461603</v>
      </c>
      <c r="D256" s="1385" t="n"/>
      <c r="E256" s="353" t="inlineStr">
        <is>
          <t>Quality 1st</t>
        </is>
      </c>
      <c r="F256" s="1428" t="inlineStr">
        <is>
          <t>Qf89-30</t>
        </is>
      </c>
      <c r="G256" s="573" t="n"/>
      <c r="H256" s="322" t="inlineStr">
        <is>
          <t>QUALITY 1st THE DERMA GALACTOMYCES 30</t>
        </is>
      </c>
      <c r="I256" s="322" t="inlineStr">
        <is>
          <t xml:space="preserve">QUALITY 1st THE DERMA GALACTOMYCES. </t>
        </is>
      </c>
      <c r="J256" s="406" t="inlineStr">
        <is>
          <t>Маска с галактомисисом для дермы Quality 1st. 30 шт.</t>
        </is>
      </c>
      <c r="K256" s="322" t="inlineStr">
        <is>
          <t>face mask</t>
        </is>
      </c>
      <c r="L256" s="358" t="n"/>
      <c r="M256" s="1203" t="n">
        <v>24</v>
      </c>
      <c r="N256" s="1203" t="n"/>
      <c r="O256" s="455" t="n"/>
      <c r="P256" s="1386" t="n">
        <v>1134</v>
      </c>
      <c r="Q256" s="1382">
        <f>O256*P256</f>
        <v/>
      </c>
      <c r="R256" s="456" t="n">
        <v>908</v>
      </c>
      <c r="S256" s="1394">
        <f>O256*R256</f>
        <v/>
      </c>
      <c r="T256" s="1394">
        <f>Q256-S256</f>
        <v/>
      </c>
      <c r="U256" s="700">
        <f>T256/Q256</f>
        <v/>
      </c>
      <c r="V256" s="362">
        <f>ROUND(0.535*0.395*0.196,3)</f>
        <v/>
      </c>
      <c r="W256" s="362" t="n">
        <v>19.3</v>
      </c>
      <c r="X256" s="1445">
        <f>O256/M256</f>
        <v/>
      </c>
      <c r="Y256" s="362">
        <f>V256*X256</f>
        <v/>
      </c>
      <c r="Z256" s="362">
        <f>W256*X256</f>
        <v/>
      </c>
      <c r="AA256" s="362" t="inlineStr">
        <is>
          <t>W126×D126×H85mm</t>
        </is>
      </c>
      <c r="AB256" s="1438" t="n">
        <v>0.744</v>
      </c>
      <c r="AC256" s="1384">
        <f>ROUND(O256*AB256,3)</f>
        <v/>
      </c>
      <c r="AD256" s="57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565" t="inlineStr">
        <is>
          <t>ЕАЭС N RU Д-JP.РА04.В.17053/24  от 07.05.2024 действует до 06.05.2029</t>
        </is>
      </c>
      <c r="AF256" s="565" t="inlineStr">
        <is>
          <t>Quality First</t>
        </is>
      </c>
      <c r="AG256" s="565" t="inlineStr">
        <is>
          <t xml:space="preserve">Kowa Co., Ltd. </t>
        </is>
      </c>
    </row>
    <row r="257" hidden="1" ht="20.1" customFormat="1" customHeight="1" s="355" thickBot="1">
      <c r="A257" s="353" t="n"/>
      <c r="B257" s="721" t="n"/>
      <c r="C257" s="1385" t="n">
        <v>4560401461658</v>
      </c>
      <c r="D257" s="1385" t="n"/>
      <c r="E257" s="353" t="inlineStr">
        <is>
          <t>Quality 1st</t>
        </is>
      </c>
      <c r="F257" s="1423" t="inlineStr">
        <is>
          <t>Qf89</t>
        </is>
      </c>
      <c r="G257" s="573" t="n"/>
      <c r="H257" s="322" t="inlineStr">
        <is>
          <t>QUALITY 1st THE DERMA GALACTOMYCES 7</t>
        </is>
      </c>
      <c r="I257" s="322" t="inlineStr">
        <is>
          <t xml:space="preserve">QUALITY 1st THE DERMA GALACTOMYCES. </t>
        </is>
      </c>
      <c r="J257" s="406" t="inlineStr">
        <is>
          <t xml:space="preserve">Маска с галактомисисом для дермы Quality 1st. </t>
        </is>
      </c>
      <c r="K257" s="322" t="inlineStr">
        <is>
          <t>face mask</t>
        </is>
      </c>
      <c r="L257" s="358" t="n"/>
      <c r="M257" s="1203" t="n">
        <v>90</v>
      </c>
      <c r="N257" s="1203" t="n"/>
      <c r="O257" s="455" t="n"/>
      <c r="P257" s="1386" t="n">
        <v>335</v>
      </c>
      <c r="Q257" s="1382">
        <f>O257*P257</f>
        <v/>
      </c>
      <c r="R257" s="456" t="n">
        <v>268</v>
      </c>
      <c r="S257" s="1394">
        <f>O257*R257</f>
        <v/>
      </c>
      <c r="T257" s="1394">
        <f>Q257-S257</f>
        <v/>
      </c>
      <c r="U257" s="700">
        <f>T257/Q257</f>
        <v/>
      </c>
      <c r="V257" s="362">
        <f>ROUND(0.485*0.51*0.231,3)</f>
        <v/>
      </c>
      <c r="W257" s="362" t="n">
        <v>16.5</v>
      </c>
      <c r="X257" s="362">
        <f>O257/M257</f>
        <v/>
      </c>
      <c r="Y257" s="362">
        <f>V257*X257</f>
        <v/>
      </c>
      <c r="Z257" s="362">
        <f>W257*X257</f>
        <v/>
      </c>
      <c r="AA257" s="362" t="inlineStr">
        <is>
          <t>W155×D14×H205mm</t>
        </is>
      </c>
      <c r="AB257" s="1410" t="n">
        <v>0.164</v>
      </c>
      <c r="AC257" s="1387">
        <f>ROUND(O257*AB257,3)</f>
        <v/>
      </c>
      <c r="AD257" s="57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565" t="inlineStr">
        <is>
          <t>ЕАЭС N RU Д-JP.РА04.В.17053/24  от 07.05.2024 действует до 06.05.2029</t>
        </is>
      </c>
      <c r="AF257" s="565" t="inlineStr">
        <is>
          <t>Quality First</t>
        </is>
      </c>
      <c r="AG257" s="565" t="inlineStr">
        <is>
          <t xml:space="preserve">Kowa Co., Ltd. </t>
        </is>
      </c>
    </row>
    <row r="258" hidden="1" ht="20.1" customFormat="1" customHeight="1" s="355" thickBot="1">
      <c r="A258" s="353" t="n"/>
      <c r="B258" s="721" t="n"/>
      <c r="C258" s="1385" t="n">
        <v>4560401461597</v>
      </c>
      <c r="D258" s="1385" t="n"/>
      <c r="E258" s="353" t="inlineStr">
        <is>
          <t>Quality 1st</t>
        </is>
      </c>
      <c r="F258" s="365" t="inlineStr">
        <is>
          <t>Qf92</t>
        </is>
      </c>
      <c r="G258" s="573" t="n"/>
      <c r="H258" s="322" t="inlineStr">
        <is>
          <t>QUALITY 1st THE DERMA VC100　30</t>
        </is>
      </c>
      <c r="I258" s="322" t="inlineStr">
        <is>
          <t xml:space="preserve">QUALITY 1st THE DERMA VC100. </t>
        </is>
      </c>
      <c r="J258" s="406" t="inlineStr">
        <is>
          <t xml:space="preserve">Маска витамином С для дермы VC100 Quality 1st. 30 шт. </t>
        </is>
      </c>
      <c r="K258" s="322" t="inlineStr">
        <is>
          <t>face mask</t>
        </is>
      </c>
      <c r="L258" s="358" t="n"/>
      <c r="M258" s="1203" t="n">
        <v>24</v>
      </c>
      <c r="N258" s="1203" t="n"/>
      <c r="O258" s="455" t="n"/>
      <c r="P258" s="1386" t="n">
        <v>1134</v>
      </c>
      <c r="Q258" s="1382">
        <f>O258*P258</f>
        <v/>
      </c>
      <c r="R258" s="456" t="n">
        <v>908</v>
      </c>
      <c r="S258" s="1394">
        <f>O258*R258</f>
        <v/>
      </c>
      <c r="T258" s="1394">
        <f>Q258-S258</f>
        <v/>
      </c>
      <c r="U258" s="700">
        <f>T258/Q258</f>
        <v/>
      </c>
      <c r="V258" s="362">
        <f>ROUND(0.535*0.395*0.196,3)</f>
        <v/>
      </c>
      <c r="W258" s="362" t="n">
        <v>19.3</v>
      </c>
      <c r="X258" s="362">
        <f>O258/M258</f>
        <v/>
      </c>
      <c r="Y258" s="362">
        <f>V258*X258</f>
        <v/>
      </c>
      <c r="Z258" s="362">
        <f>W258*X258</f>
        <v/>
      </c>
      <c r="AA258" s="362" t="inlineStr">
        <is>
          <t>W126×D126×H85mm</t>
        </is>
      </c>
      <c r="AB258" s="1438" t="n">
        <v>0.744</v>
      </c>
      <c r="AC258" s="1384">
        <f>ROUND(O258*AB258,3)</f>
        <v/>
      </c>
      <c r="AD258" s="575"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565" t="n"/>
      <c r="AF258" s="565" t="n"/>
      <c r="AG258" s="565" t="n"/>
    </row>
    <row r="259" hidden="1" ht="30" customFormat="1" customHeight="1" s="355" thickBot="1">
      <c r="A259" s="353" t="n"/>
      <c r="B259" s="721" t="n"/>
      <c r="C259" s="1385" t="n">
        <v>4560401461641</v>
      </c>
      <c r="D259" s="1385" t="n"/>
      <c r="E259" s="353" t="inlineStr">
        <is>
          <t>Quality 1st</t>
        </is>
      </c>
      <c r="F259" s="1423" t="inlineStr">
        <is>
          <t>Qf90</t>
        </is>
      </c>
      <c r="G259" s="573" t="n"/>
      <c r="H259" s="322" t="inlineStr">
        <is>
          <t>QUALITY 1st THE DERMA VC100　7</t>
        </is>
      </c>
      <c r="I259" s="322" t="inlineStr">
        <is>
          <t xml:space="preserve">QUALITY 1st THE DERMA VC100. </t>
        </is>
      </c>
      <c r="J259" s="406" t="inlineStr">
        <is>
          <t xml:space="preserve">Маска витамином С для дермы VC100 Quality 1st. </t>
        </is>
      </c>
      <c r="K259" s="322" t="inlineStr">
        <is>
          <t>face mask</t>
        </is>
      </c>
      <c r="L259" s="358" t="n"/>
      <c r="M259" s="1203" t="n">
        <v>90</v>
      </c>
      <c r="N259" s="1203" t="n"/>
      <c r="O259" s="455" t="n"/>
      <c r="P259" s="1386" t="n">
        <v>335</v>
      </c>
      <c r="Q259" s="1382">
        <f>O259*P259</f>
        <v/>
      </c>
      <c r="R259" s="456" t="n">
        <v>268</v>
      </c>
      <c r="S259" s="1394">
        <f>O259*R259</f>
        <v/>
      </c>
      <c r="T259" s="1394">
        <f>Q259-S259</f>
        <v/>
      </c>
      <c r="U259" s="700">
        <f>T259/Q259</f>
        <v/>
      </c>
      <c r="V259" s="362">
        <f>ROUND(0.485*0.51*0.231,3)</f>
        <v/>
      </c>
      <c r="W259" s="362" t="n">
        <v>16.5</v>
      </c>
      <c r="X259" s="362">
        <f>O259/M259</f>
        <v/>
      </c>
      <c r="Y259" s="362">
        <f>V259*X259</f>
        <v/>
      </c>
      <c r="Z259" s="362">
        <f>W259*X259</f>
        <v/>
      </c>
      <c r="AA259" s="362" t="inlineStr">
        <is>
          <t>W155×D14×H205mm</t>
        </is>
      </c>
      <c r="AB259" s="1410" t="n">
        <v>0.164</v>
      </c>
      <c r="AC259" s="1387">
        <f>ROUND(O259*AB259,3)</f>
        <v/>
      </c>
      <c r="AD259" s="575"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565" t="inlineStr">
        <is>
          <t>ЕАЭС N RU Д-JP.РА04.В.17053/24  от 07.05.2024 действует до 06.05.2029</t>
        </is>
      </c>
      <c r="AF259" s="565" t="inlineStr">
        <is>
          <t>Quality First</t>
        </is>
      </c>
      <c r="AG259" s="565" t="inlineStr">
        <is>
          <t xml:space="preserve">Kowa Co., Ltd. </t>
        </is>
      </c>
    </row>
    <row r="260" hidden="1" ht="20.1" customFormat="1" customHeight="1" s="355" thickBot="1">
      <c r="A260" s="353" t="n"/>
      <c r="B260" s="721" t="n"/>
      <c r="C260" s="1385" t="n">
        <v>4560401461436</v>
      </c>
      <c r="D260" s="1385" t="n"/>
      <c r="E260" s="353" t="inlineStr">
        <is>
          <t>Quality 1st</t>
        </is>
      </c>
      <c r="F260" s="1423" t="inlineStr">
        <is>
          <t>Qf91</t>
        </is>
      </c>
      <c r="G260" s="573" t="n"/>
      <c r="H260" s="322" t="inlineStr">
        <is>
          <t>QUALITY 1st DERMA LASER SUPER VC 100</t>
        </is>
      </c>
      <c r="I260" s="322" t="inlineStr">
        <is>
          <t xml:space="preserve">QUALITY 1st DERMA LASER SUPER VC 100. </t>
        </is>
      </c>
      <c r="J260" s="406" t="inlineStr">
        <is>
          <t xml:space="preserve">Маска дерма лазер с супер витамином С  Quality 1st VC100. </t>
        </is>
      </c>
      <c r="K260" s="322" t="inlineStr">
        <is>
          <t>face mask</t>
        </is>
      </c>
      <c r="L260" s="358" t="n"/>
      <c r="M260" s="1203" t="n">
        <v>80</v>
      </c>
      <c r="N260" s="1203" t="n"/>
      <c r="O260" s="455" t="n"/>
      <c r="P260" s="1386" t="n">
        <v>499</v>
      </c>
      <c r="Q260" s="1382">
        <f>O260*P260</f>
        <v/>
      </c>
      <c r="R260" s="456" t="n">
        <v>399</v>
      </c>
      <c r="S260" s="1394">
        <f>O260*R260</f>
        <v/>
      </c>
      <c r="T260" s="1394">
        <f>Q260-S260</f>
        <v/>
      </c>
      <c r="U260" s="700">
        <f>T260/Q260</f>
        <v/>
      </c>
      <c r="V260" s="362" t="n">
        <v>0.062</v>
      </c>
      <c r="W260" s="362" t="n">
        <v>19.8</v>
      </c>
      <c r="X260" s="362">
        <f>O260/M260</f>
        <v/>
      </c>
      <c r="Y260" s="362">
        <f>V260*X260</f>
        <v/>
      </c>
      <c r="Z260" s="362">
        <f>W260*X260</f>
        <v/>
      </c>
      <c r="AA260" s="362" t="inlineStr">
        <is>
          <t>H210×W155×D14mm</t>
        </is>
      </c>
      <c r="AB260" s="1410" t="n">
        <v>0.225</v>
      </c>
      <c r="AC260" s="1387">
        <f>ROUND(O260*AB260,3)</f>
        <v/>
      </c>
      <c r="AD260" s="575"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565" t="inlineStr">
        <is>
          <t>ЕАЭС N RU Д-JP.РА04.В.17053/24  от 07.05.2024 действует до 06.05.2029</t>
        </is>
      </c>
      <c r="AF260" s="565" t="inlineStr">
        <is>
          <t>Quality First</t>
        </is>
      </c>
      <c r="AG260" s="565" t="inlineStr">
        <is>
          <t xml:space="preserve">Kowa Co., Ltd. </t>
        </is>
      </c>
    </row>
    <row r="261" hidden="1" ht="30" customFormat="1" customHeight="1" s="355" thickBot="1">
      <c r="A261" s="353" t="n"/>
      <c r="B261" s="721" t="n"/>
      <c r="C261" s="1385" t="n">
        <v>4560401461443</v>
      </c>
      <c r="D261" s="1385" t="n"/>
      <c r="E261" s="353" t="inlineStr">
        <is>
          <t>Quality 1st</t>
        </is>
      </c>
      <c r="F261" s="1428" t="inlineStr">
        <is>
          <t>Qf94</t>
        </is>
      </c>
      <c r="G261" s="573" t="n"/>
      <c r="H261" s="322" t="inlineStr">
        <is>
          <t>QUALITY 1st DERMA LASER SUPER TEATREE100</t>
        </is>
      </c>
      <c r="I261" s="322" t="inlineStr">
        <is>
          <t>QUALITY 1st DERMA LASER SUPER TEATREE100.</t>
        </is>
      </c>
      <c r="J261" s="406" t="inlineStr">
        <is>
          <t xml:space="preserve">Маска дерма лазер с маслом чайного дерева Tea Tree 100. </t>
        </is>
      </c>
      <c r="K261" s="322" t="inlineStr">
        <is>
          <t>face mask</t>
        </is>
      </c>
      <c r="L261" s="358" t="n"/>
      <c r="M261" s="1203" t="n">
        <v>80</v>
      </c>
      <c r="N261" s="1203" t="n"/>
      <c r="O261" s="455" t="n"/>
      <c r="P261" s="1386" t="n">
        <v>499</v>
      </c>
      <c r="Q261" s="1382">
        <f>O261*P261</f>
        <v/>
      </c>
      <c r="R261" s="456" t="n">
        <v>399</v>
      </c>
      <c r="S261" s="1394">
        <f>O261*R261</f>
        <v/>
      </c>
      <c r="T261" s="1394">
        <f>Q261-S261</f>
        <v/>
      </c>
      <c r="U261" s="700">
        <f>T261/Q261</f>
        <v/>
      </c>
      <c r="V261" s="362" t="n">
        <v>0.062</v>
      </c>
      <c r="W261" s="362" t="n">
        <v>19.8</v>
      </c>
      <c r="X261" s="362">
        <f>O261/M261</f>
        <v/>
      </c>
      <c r="Y261" s="362">
        <f>V261*X261</f>
        <v/>
      </c>
      <c r="Z261" s="362">
        <f>W261*X261</f>
        <v/>
      </c>
      <c r="AA261" s="362" t="inlineStr">
        <is>
          <t>H210×W155×D14mm</t>
        </is>
      </c>
      <c r="AB261" s="1410" t="n">
        <v>0.222</v>
      </c>
      <c r="AC261" s="1387">
        <f>ROUND(O261*AB261,3)</f>
        <v/>
      </c>
      <c r="AD261" s="575"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565" t="inlineStr">
        <is>
          <t>ЕАЭС N RU Д-JP.РА04.В.17053/24  от 07.05.2024 действует до 06.05.2029</t>
        </is>
      </c>
      <c r="AF261" s="565" t="inlineStr">
        <is>
          <t>Quality First</t>
        </is>
      </c>
      <c r="AG261" s="565" t="inlineStr">
        <is>
          <t xml:space="preserve">Kowa Co., Ltd. </t>
        </is>
      </c>
    </row>
    <row r="262" hidden="1" ht="30" customFormat="1" customHeight="1" s="355" thickBot="1">
      <c r="A262" s="353" t="n"/>
      <c r="B262" s="721" t="n"/>
      <c r="C262" s="1385" t="n">
        <v>4560401461498</v>
      </c>
      <c r="D262" s="1385" t="n"/>
      <c r="E262" s="353" t="inlineStr">
        <is>
          <t>Quality 1st</t>
        </is>
      </c>
      <c r="F262" s="1423" t="inlineStr">
        <is>
          <t>Qf92</t>
        </is>
      </c>
      <c r="G262" s="573" t="n"/>
      <c r="H262" s="322" t="inlineStr">
        <is>
          <t xml:space="preserve">QUALITY 1st DERMA LASER SUPER NMN+NIACINAMIDE 7  </t>
        </is>
      </c>
      <c r="I262" s="322" t="inlineStr">
        <is>
          <t xml:space="preserve">QUALITY 1st DERMA LASER SUPER NMN 100. </t>
        </is>
      </c>
      <c r="J262" s="406" t="inlineStr">
        <is>
          <t>Маска с никотинамидом мононуклеатидом NMN 100 дерма лазер Quality 1st.</t>
        </is>
      </c>
      <c r="K262" s="322" t="inlineStr">
        <is>
          <t>face mask</t>
        </is>
      </c>
      <c r="L262" s="358" t="n"/>
      <c r="M262" s="1203" t="n">
        <v>80</v>
      </c>
      <c r="N262" s="1203" t="n"/>
      <c r="O262" s="455" t="n"/>
      <c r="P262" s="1386" t="n">
        <v>499</v>
      </c>
      <c r="Q262" s="1382">
        <f>O262*P262</f>
        <v/>
      </c>
      <c r="R262" s="456" t="n">
        <v>399</v>
      </c>
      <c r="S262" s="1394">
        <f>O262*R262</f>
        <v/>
      </c>
      <c r="T262" s="1394">
        <f>Q262-S262</f>
        <v/>
      </c>
      <c r="U262" s="700">
        <f>T262/Q262</f>
        <v/>
      </c>
      <c r="V262" s="362" t="n">
        <v>0.062</v>
      </c>
      <c r="W262" s="362" t="n">
        <v>19.8</v>
      </c>
      <c r="X262" s="1445">
        <f>O262/M262</f>
        <v/>
      </c>
      <c r="Y262" s="362">
        <f>V262*X262</f>
        <v/>
      </c>
      <c r="Z262" s="362">
        <f>W262*X262</f>
        <v/>
      </c>
      <c r="AA262" s="362" t="inlineStr">
        <is>
          <t>H210×W155×D14mm</t>
        </is>
      </c>
      <c r="AB262" s="1410" t="n">
        <v>0.222</v>
      </c>
      <c r="AC262" s="1387">
        <f>ROUND(O262*AB262,3)</f>
        <v/>
      </c>
      <c r="AD262" s="575"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565" t="inlineStr">
        <is>
          <t>ЕАЭС N RU Д-JP.РА04.В.16955/24   от 07.05.2024 действует до 06.05.2029</t>
        </is>
      </c>
      <c r="AF262" s="565" t="inlineStr">
        <is>
          <t>Quality First</t>
        </is>
      </c>
      <c r="AG262" s="565" t="inlineStr">
        <is>
          <t>Shin Factory Co.,Ltd.</t>
        </is>
      </c>
    </row>
    <row r="263" hidden="1" ht="30" customFormat="1" customHeight="1" s="355" thickBot="1">
      <c r="A263" s="353" t="n"/>
      <c r="B263" s="721" t="n"/>
      <c r="C263" s="1385" t="n">
        <v>4560401461504</v>
      </c>
      <c r="D263" s="1385" t="n"/>
      <c r="E263" s="353" t="inlineStr">
        <is>
          <t>Quality 1st</t>
        </is>
      </c>
      <c r="F263" s="1428" t="inlineStr">
        <is>
          <t>Qf95</t>
        </is>
      </c>
      <c r="G263" s="573" t="n"/>
      <c r="H263" s="322" t="inlineStr">
        <is>
          <t>QUALITY 1st DERMA LASER SUPER CERAMIDE 100 7</t>
        </is>
      </c>
      <c r="I263" s="322" t="inlineStr">
        <is>
          <t xml:space="preserve">QUALITY 1st DERMA LASER SUPER CERAMIDE 100. </t>
        </is>
      </c>
      <c r="J263" s="406" t="inlineStr">
        <is>
          <t xml:space="preserve">Маска дерма лазер с церамидами церамид 100 Quality 1st.  </t>
        </is>
      </c>
      <c r="K263" s="322" t="inlineStr">
        <is>
          <t>face mask</t>
        </is>
      </c>
      <c r="L263" s="358" t="n"/>
      <c r="M263" s="1203" t="n">
        <v>80</v>
      </c>
      <c r="N263" s="1203" t="n"/>
      <c r="O263" s="455" t="n"/>
      <c r="P263" s="1386" t="n">
        <v>499</v>
      </c>
      <c r="Q263" s="1382">
        <f>O263*P263</f>
        <v/>
      </c>
      <c r="R263" s="456" t="n">
        <v>399</v>
      </c>
      <c r="S263" s="1394">
        <f>O263*R263</f>
        <v/>
      </c>
      <c r="T263" s="1394">
        <f>Q263-S263</f>
        <v/>
      </c>
      <c r="U263" s="700">
        <f>T263/Q263</f>
        <v/>
      </c>
      <c r="V263" s="362" t="n">
        <v>0.062</v>
      </c>
      <c r="W263" s="362" t="n">
        <v>19.8</v>
      </c>
      <c r="X263" s="1445">
        <f>O263/M263</f>
        <v/>
      </c>
      <c r="Y263" s="362">
        <f>V263*X263</f>
        <v/>
      </c>
      <c r="Z263" s="362">
        <f>W263*X263</f>
        <v/>
      </c>
      <c r="AA263" s="362" t="inlineStr">
        <is>
          <t>H210×W155×D14mm</t>
        </is>
      </c>
      <c r="AB263" s="1410" t="n">
        <v>0.222</v>
      </c>
      <c r="AC263" s="1387">
        <f>ROUND(O263*AB263,3)</f>
        <v/>
      </c>
      <c r="AD263" s="575"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565" t="inlineStr">
        <is>
          <t>ЕАЭС N RU Д-JP.РА04.В.16955/24   от 07.05.2024 действует до 06.05.2029</t>
        </is>
      </c>
      <c r="AF263" s="565" t="inlineStr">
        <is>
          <t>Quality First</t>
        </is>
      </c>
      <c r="AG263" s="565" t="inlineStr">
        <is>
          <t>Shin Factory Co.,Ltd.</t>
        </is>
      </c>
    </row>
    <row r="264" hidden="1" ht="30" customFormat="1" customHeight="1" s="355" thickBot="1">
      <c r="A264" s="353" t="n"/>
      <c r="B264" s="721" t="n"/>
      <c r="C264" s="1385" t="n">
        <v>4560401461481</v>
      </c>
      <c r="D264" s="1385" t="n"/>
      <c r="E264" s="353" t="inlineStr">
        <is>
          <t>Quality 1st</t>
        </is>
      </c>
      <c r="F264" s="1423" t="inlineStr">
        <is>
          <t>Qf93</t>
        </is>
      </c>
      <c r="G264" s="573" t="n"/>
      <c r="H264" s="322" t="inlineStr">
        <is>
          <t>QUALITY 1st DERMA LASER SUPER VC100 WHITE 7</t>
        </is>
      </c>
      <c r="I264" s="322" t="inlineStr">
        <is>
          <t xml:space="preserve">QUALITY 1st DERMA LASER SUPER VC100 WHITE. </t>
        </is>
      </c>
      <c r="J264" s="406" t="inlineStr">
        <is>
          <t xml:space="preserve">Маска дерма лазер, выравнивающая цвет кожи лица VC100 Quality 1st. </t>
        </is>
      </c>
      <c r="K264" s="322" t="inlineStr">
        <is>
          <t>face mask</t>
        </is>
      </c>
      <c r="L264" s="358" t="n"/>
      <c r="M264" s="1203" t="n">
        <v>80</v>
      </c>
      <c r="N264" s="1203" t="n"/>
      <c r="O264" s="455" t="n"/>
      <c r="P264" s="1386" t="n">
        <v>499</v>
      </c>
      <c r="Q264" s="1382">
        <f>O264*P264</f>
        <v/>
      </c>
      <c r="R264" s="456" t="n">
        <v>399</v>
      </c>
      <c r="S264" s="1394">
        <f>O264*R264</f>
        <v/>
      </c>
      <c r="T264" s="1394">
        <f>Q264-S264</f>
        <v/>
      </c>
      <c r="U264" s="700">
        <f>T264/Q264</f>
        <v/>
      </c>
      <c r="V264" s="362" t="n">
        <v>0.062</v>
      </c>
      <c r="W264" s="362" t="n">
        <v>19.8</v>
      </c>
      <c r="X264" s="362">
        <f>O264/M264</f>
        <v/>
      </c>
      <c r="Y264" s="362">
        <f>V264*X264</f>
        <v/>
      </c>
      <c r="Z264" s="362">
        <f>W264*X264</f>
        <v/>
      </c>
      <c r="AA264" s="362" t="inlineStr">
        <is>
          <t>H210×W155×D14mm</t>
        </is>
      </c>
      <c r="AB264" s="1410" t="n">
        <v>0.222</v>
      </c>
      <c r="AC264" s="1387">
        <f>ROUND(O264*AB264,3)</f>
        <v/>
      </c>
      <c r="AD264" s="575"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565" t="inlineStr">
        <is>
          <t>ЕАЭС N RU Д-JP.РА04.В.16955/24   от 07.05.2024 действует до 06.05.2029</t>
        </is>
      </c>
      <c r="AF264" s="565" t="inlineStr">
        <is>
          <t>Quality First</t>
        </is>
      </c>
      <c r="AG264" s="565" t="inlineStr">
        <is>
          <t>Shin Factory Co.,Ltd.</t>
        </is>
      </c>
    </row>
    <row r="265" hidden="1" ht="30" customFormat="1" customHeight="1" s="355" thickBot="1">
      <c r="A265" s="353" t="n"/>
      <c r="B265" s="721" t="n"/>
      <c r="C265" s="1381" t="n">
        <v>4560401461672</v>
      </c>
      <c r="D265" s="1385" t="n"/>
      <c r="E265" s="353" t="inlineStr">
        <is>
          <t>Quality 1st</t>
        </is>
      </c>
      <c r="F265" s="1428" t="inlineStr">
        <is>
          <t>Qf96</t>
        </is>
      </c>
      <c r="G265" s="573" t="n"/>
      <c r="H265" s="322" t="inlineStr">
        <is>
          <t>QUALITY 1st DERMA LASER SUPER RETINOL 100 7</t>
        </is>
      </c>
      <c r="I265" s="322" t="inlineStr">
        <is>
          <t xml:space="preserve">QUALITY 1st DERMA LASER SUPER RETINOL 100. </t>
        </is>
      </c>
      <c r="J265" s="406" t="inlineStr">
        <is>
          <t xml:space="preserve">Маска дерма лазер супер ретинол 100. </t>
        </is>
      </c>
      <c r="K265" s="322" t="inlineStr">
        <is>
          <t>face mask</t>
        </is>
      </c>
      <c r="L265" s="358" t="n"/>
      <c r="M265" s="1203" t="n">
        <v>80</v>
      </c>
      <c r="N265" s="1203" t="n"/>
      <c r="O265" s="455" t="n"/>
      <c r="P265" s="1386" t="n">
        <v>499</v>
      </c>
      <c r="Q265" s="1382">
        <f>O265*P265</f>
        <v/>
      </c>
      <c r="R265" s="456" t="n">
        <v>399</v>
      </c>
      <c r="S265" s="1394">
        <f>O265*R265</f>
        <v/>
      </c>
      <c r="T265" s="1394">
        <f>Q265-S265</f>
        <v/>
      </c>
      <c r="U265" s="700">
        <f>T265/Q265</f>
        <v/>
      </c>
      <c r="V265" s="362" t="n">
        <v>0.062</v>
      </c>
      <c r="W265" s="362" t="n">
        <v>19.8</v>
      </c>
      <c r="X265" s="362">
        <f>O265/M265</f>
        <v/>
      </c>
      <c r="Y265" s="362">
        <f>V265*X265</f>
        <v/>
      </c>
      <c r="Z265" s="362">
        <f>W265*X265</f>
        <v/>
      </c>
      <c r="AA265" s="612" t="inlineStr">
        <is>
          <t>H210×W155×D14mm</t>
        </is>
      </c>
      <c r="AB265" s="1410" t="n">
        <v>0.222</v>
      </c>
      <c r="AC265" s="1387">
        <f>ROUND(O265*AB265,3)</f>
        <v/>
      </c>
      <c r="AD265" s="575"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565" t="inlineStr">
        <is>
          <t>ЕАЭС N RU Д-JP.РА04.В.16955/24   от 07.05.2024 действует до 06.05.2029</t>
        </is>
      </c>
      <c r="AF265" s="565" t="inlineStr">
        <is>
          <t>QUALITY 1st</t>
        </is>
      </c>
      <c r="AG265" s="565" t="inlineStr">
        <is>
          <t>Shin Factory Co.,Ltd.</t>
        </is>
      </c>
    </row>
    <row r="266" hidden="1" ht="30" customFormat="1" customHeight="1" s="355" thickBot="1">
      <c r="A266" s="353" t="n"/>
      <c r="B266" s="721" t="n"/>
      <c r="C266" s="1381" t="n">
        <v>4560401461771</v>
      </c>
      <c r="D266" s="1385" t="n"/>
      <c r="E266" s="353" t="inlineStr">
        <is>
          <t>Quality 1st</t>
        </is>
      </c>
      <c r="F266" s="1428" t="inlineStr">
        <is>
          <t>Qf97</t>
        </is>
      </c>
      <c r="G266" s="573" t="n"/>
      <c r="H266" s="322" t="inlineStr">
        <is>
          <t>QUALITY 1st DERMA LASER SUPER AZELAIC ACID 100 7</t>
        </is>
      </c>
      <c r="I266" s="322" t="inlineStr">
        <is>
          <t xml:space="preserve">QUALITY 1st DERMA LASER SUPER AZELAIC ACID 100. </t>
        </is>
      </c>
      <c r="J266" s="406" t="inlineStr">
        <is>
          <t xml:space="preserve">Маска дерма лазер с азелаиновой кислотой ACID 100. </t>
        </is>
      </c>
      <c r="K266" s="322" t="inlineStr">
        <is>
          <t>face mask</t>
        </is>
      </c>
      <c r="L266" s="358" t="n"/>
      <c r="M266" s="1203" t="n">
        <v>80</v>
      </c>
      <c r="N266" s="1203" t="n"/>
      <c r="O266" s="455" t="n"/>
      <c r="P266" s="1386" t="n">
        <v>499</v>
      </c>
      <c r="Q266" s="1382">
        <f>O266*P266</f>
        <v/>
      </c>
      <c r="R266" s="456" t="n">
        <v>399</v>
      </c>
      <c r="S266" s="1394">
        <f>O266*R266</f>
        <v/>
      </c>
      <c r="T266" s="1394">
        <f>Q266-S266</f>
        <v/>
      </c>
      <c r="U266" s="700">
        <f>T266/Q266</f>
        <v/>
      </c>
      <c r="V266" s="362">
        <f>ROUND(0.644*0.419*0.231,3)</f>
        <v/>
      </c>
      <c r="W266" s="362" t="n">
        <v>19.8</v>
      </c>
      <c r="X266" s="362">
        <f>O266/M266</f>
        <v/>
      </c>
      <c r="Y266" s="362">
        <f>V266*X266</f>
        <v/>
      </c>
      <c r="Z266" s="362">
        <f>W266*X266</f>
        <v/>
      </c>
      <c r="AA266" s="362" t="inlineStr">
        <is>
          <t>W155×D14×H210(mm)</t>
        </is>
      </c>
      <c r="AB266" s="1410" t="n">
        <v>0.222</v>
      </c>
      <c r="AC266" s="1387">
        <f>ROUND(O266*AB266,3)</f>
        <v/>
      </c>
      <c r="AD266" s="575"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565" t="inlineStr">
        <is>
          <t>ЕАЭС N RU Д-JP.РА04.В.16955/24   от 07.05.2024 действует до 06.05.2029</t>
        </is>
      </c>
      <c r="AF266" s="565" t="inlineStr">
        <is>
          <t>Quality First</t>
        </is>
      </c>
      <c r="AG266" s="565" t="inlineStr">
        <is>
          <t>Shin Factory Co.,Ltd.</t>
        </is>
      </c>
    </row>
    <row r="267" hidden="1" ht="30" customFormat="1" customHeight="1" s="355" thickBot="1">
      <c r="A267" s="353" t="n"/>
      <c r="B267" s="721" t="n"/>
      <c r="C267" s="1381" t="n">
        <v>4560401461788</v>
      </c>
      <c r="D267" s="1385" t="n"/>
      <c r="E267" s="353" t="inlineStr">
        <is>
          <t>Quality 1st</t>
        </is>
      </c>
      <c r="F267" s="1428" t="inlineStr">
        <is>
          <t>Qf98</t>
        </is>
      </c>
      <c r="G267" s="573" t="n"/>
      <c r="H267" s="322" t="inlineStr">
        <is>
          <t>QUALITY 1st DERMA LASER EX SUPER VC100 3</t>
        </is>
      </c>
      <c r="I267" s="322" t="inlineStr">
        <is>
          <t xml:space="preserve">QUALITY 1st DERMA LASER EX SUPER VC100. </t>
        </is>
      </c>
      <c r="J267" s="406" t="inlineStr">
        <is>
          <t xml:space="preserve">Маска дерма лазер экстра супер витамин С VC100. </t>
        </is>
      </c>
      <c r="K267" s="322" t="inlineStr">
        <is>
          <t>face mask</t>
        </is>
      </c>
      <c r="L267" s="358" t="n"/>
      <c r="M267" s="1203" t="n">
        <v>60</v>
      </c>
      <c r="N267" s="1203" t="n"/>
      <c r="O267" s="455" t="n"/>
      <c r="P267" s="1386" t="n">
        <v>499</v>
      </c>
      <c r="Q267" s="1382">
        <f>O267*P267</f>
        <v/>
      </c>
      <c r="R267" s="456" t="n">
        <v>399</v>
      </c>
      <c r="S267" s="1394">
        <f>O267*R267</f>
        <v/>
      </c>
      <c r="T267" s="1394">
        <f>Q267-S267</f>
        <v/>
      </c>
      <c r="U267" s="700">
        <f>T267/Q267</f>
        <v/>
      </c>
      <c r="V267" s="362">
        <f>ROUND(0.625*0.33*0.22,3)</f>
        <v/>
      </c>
      <c r="W267" s="362" t="n">
        <v>10.2</v>
      </c>
      <c r="X267" s="362">
        <f>O267/M267</f>
        <v/>
      </c>
      <c r="Y267" s="362">
        <f>V267*X267</f>
        <v/>
      </c>
      <c r="Z267" s="362">
        <f>W267*X267</f>
        <v/>
      </c>
      <c r="AA267" s="362" t="inlineStr">
        <is>
          <t>W105×D30mm×H185mm</t>
        </is>
      </c>
      <c r="AB267" s="1410" t="n">
        <v>0.15</v>
      </c>
      <c r="AC267" s="1387">
        <f>ROUND(O267*AB267,3)</f>
        <v/>
      </c>
      <c r="AD267" s="575"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565" t="inlineStr">
        <is>
          <t>ЕАЭС N RU Д-JP.РА04.В.16955/24   от 07.05.2024 действует до 06.05.2030</t>
        </is>
      </c>
      <c r="AF267" s="565" t="inlineStr">
        <is>
          <t>QUALITY 1st</t>
        </is>
      </c>
      <c r="AG267" s="565" t="inlineStr">
        <is>
          <t>Shin Factory Co.,Ltd.</t>
        </is>
      </c>
    </row>
    <row r="268" hidden="1" ht="30" customFormat="1" customHeight="1" s="355" thickBot="1">
      <c r="A268" s="353" t="n"/>
      <c r="B268" s="721" t="n"/>
      <c r="C268" s="1381" t="n">
        <v>4560401461801</v>
      </c>
      <c r="D268" s="1385" t="n"/>
      <c r="E268" s="353" t="inlineStr">
        <is>
          <t>Quality 1st</t>
        </is>
      </c>
      <c r="F268" s="1428" t="inlineStr">
        <is>
          <t>QF99</t>
        </is>
      </c>
      <c r="G268" s="801" t="n"/>
      <c r="H268" s="322" t="inlineStr">
        <is>
          <t>QUALITY 1st DERMA LASER SUPER EXOSOME 100 7</t>
        </is>
      </c>
      <c r="I268" s="322" t="inlineStr">
        <is>
          <t>QUALITY 1st  DERMA LASER SUPER EXOSOME 100 7</t>
        </is>
      </c>
      <c r="J268" s="406" t="inlineStr">
        <is>
          <t>Маска дерма лазер омолаживающая суперэкзосомы 100 QUALITY 1st 7шт</t>
        </is>
      </c>
      <c r="K268" s="322" t="inlineStr">
        <is>
          <t>face mask</t>
        </is>
      </c>
      <c r="L268" s="358" t="n"/>
      <c r="M268" s="1203" t="n">
        <v>80</v>
      </c>
      <c r="N268" s="1203" t="n"/>
      <c r="O268" s="455" t="n"/>
      <c r="P268" s="1386" t="n">
        <v>499</v>
      </c>
      <c r="Q268" s="1382">
        <f>O268*P268</f>
        <v/>
      </c>
      <c r="R268" s="456" t="n">
        <v>399</v>
      </c>
      <c r="S268" s="1394">
        <f>O268*R268</f>
        <v/>
      </c>
      <c r="T268" s="1394">
        <f>Q268-S268</f>
        <v/>
      </c>
      <c r="U268" s="700">
        <f>T268/Q268</f>
        <v/>
      </c>
      <c r="V268" s="802" t="n">
        <v>0.055</v>
      </c>
      <c r="W268" s="362" t="n">
        <v>19.8</v>
      </c>
      <c r="X268" s="362">
        <f>O268/M268</f>
        <v/>
      </c>
      <c r="Y268" s="362">
        <f>V268*X268</f>
        <v/>
      </c>
      <c r="Z268" s="362">
        <f>W268*X268</f>
        <v/>
      </c>
      <c r="AA268" s="362" t="inlineStr">
        <is>
          <t>155×210×14</t>
        </is>
      </c>
      <c r="AB268" s="1410" t="n">
        <v>0.222</v>
      </c>
      <c r="AC268" s="1387">
        <f>ROUND(O268*AB268,3)</f>
        <v/>
      </c>
      <c r="AD268" s="575"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565" t="inlineStr">
        <is>
          <t>ЕАЭС N RU Д-JP.РА04.В.88102/25   от 03.06.2025 действует до 02.06.2030</t>
        </is>
      </c>
      <c r="AF268" s="565" t="inlineStr">
        <is>
          <t>QUALITY 1st</t>
        </is>
      </c>
      <c r="AG268" s="565" t="inlineStr">
        <is>
          <t xml:space="preserve">Shin Factory Co.,Ltd. </t>
        </is>
      </c>
    </row>
    <row r="269" hidden="1" ht="30" customFormat="1" customHeight="1" s="355" thickBot="1">
      <c r="A269" s="353" t="n"/>
      <c r="B269" s="721" t="n"/>
      <c r="C269" s="1381" t="n">
        <v>4560401461818</v>
      </c>
      <c r="D269" s="1385" t="n"/>
      <c r="E269" s="353" t="inlineStr">
        <is>
          <t>Quality 1st</t>
        </is>
      </c>
      <c r="F269" s="1428" t="inlineStr">
        <is>
          <t>QF100</t>
        </is>
      </c>
      <c r="G269" s="801" t="n"/>
      <c r="H269" s="322" t="inlineStr">
        <is>
          <t>QUALITY 1st DERMA LASER SUPER GLUTATHIONE 100 7</t>
        </is>
      </c>
      <c r="I269" s="322" t="inlineStr">
        <is>
          <t>QUALITY 1st DERMA LASER SUPER GLUTATHIONE 100 7</t>
        </is>
      </c>
      <c r="J269" s="406" t="inlineStr">
        <is>
          <t>Маска дерма лазер омолаживающая суперглютатион 100 QUALITY 1st  7шт</t>
        </is>
      </c>
      <c r="K269" s="322" t="inlineStr">
        <is>
          <t>face mask</t>
        </is>
      </c>
      <c r="L269" s="358" t="n"/>
      <c r="M269" s="1203" t="n">
        <v>80</v>
      </c>
      <c r="N269" s="1203" t="n"/>
      <c r="O269" s="455" t="n"/>
      <c r="P269" s="1386" t="n">
        <v>499</v>
      </c>
      <c r="Q269" s="1382">
        <f>O269*P269</f>
        <v/>
      </c>
      <c r="R269" s="456" t="n">
        <v>399</v>
      </c>
      <c r="S269" s="1394">
        <f>O269*R269</f>
        <v/>
      </c>
      <c r="T269" s="1394">
        <f>Q269-S269</f>
        <v/>
      </c>
      <c r="U269" s="700">
        <f>T269/Q269</f>
        <v/>
      </c>
      <c r="V269" s="362" t="n">
        <v>0.055</v>
      </c>
      <c r="W269" s="362" t="n">
        <v>19.8</v>
      </c>
      <c r="X269" s="362">
        <f>O269/M269</f>
        <v/>
      </c>
      <c r="Y269" s="362">
        <f>V269*X269</f>
        <v/>
      </c>
      <c r="Z269" s="362">
        <f>W269*X269</f>
        <v/>
      </c>
      <c r="AA269" s="362" t="inlineStr">
        <is>
          <t>155×210×14</t>
        </is>
      </c>
      <c r="AB269" s="1410" t="n">
        <v>0.222</v>
      </c>
      <c r="AC269" s="1387">
        <f>ROUND(O269*AB269,3)</f>
        <v/>
      </c>
      <c r="AD269" s="575"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565" t="inlineStr">
        <is>
          <t>ЕАЭС N RU Д-JP.РА04.В.88102/25   от 03.06.2025 действует до 02.06.2030</t>
        </is>
      </c>
      <c r="AF269" s="565" t="inlineStr">
        <is>
          <t>QUALITY 1st</t>
        </is>
      </c>
      <c r="AG269" s="565" t="inlineStr">
        <is>
          <t xml:space="preserve">Shin Factory Co.,Ltd. </t>
        </is>
      </c>
    </row>
    <row r="270" hidden="1" ht="30" customFormat="1" customHeight="1" s="355" thickBot="1">
      <c r="A270" s="353" t="n"/>
      <c r="B270" s="721" t="n"/>
      <c r="C270" s="1381" t="n">
        <v>4560401461832</v>
      </c>
      <c r="D270" s="1385" t="n"/>
      <c r="E270" s="353" t="inlineStr">
        <is>
          <t>Quality 1st</t>
        </is>
      </c>
      <c r="F270" s="1428" t="inlineStr">
        <is>
          <t>QF101</t>
        </is>
      </c>
      <c r="G270" s="368" t="n"/>
      <c r="H270" s="322" t="inlineStr">
        <is>
          <t>QUALITY 1st DERMA LASER SUPER BLACK 7</t>
        </is>
      </c>
      <c r="I270" s="322" t="inlineStr">
        <is>
          <t>QUALITY 1st DERMA LASER SUPER BLACK 7</t>
        </is>
      </c>
      <c r="J270" s="406" t="inlineStr">
        <is>
          <t>Маска дерма лазер для сужения пор и борьбы с камидонами суперблэк на основе четырех видов витамина С QUALITY 1st  7шт</t>
        </is>
      </c>
      <c r="K270" s="322" t="inlineStr">
        <is>
          <t>face mask</t>
        </is>
      </c>
      <c r="L270" s="358" t="n"/>
      <c r="M270" s="1203" t="n">
        <v>64</v>
      </c>
      <c r="N270" s="1203" t="n"/>
      <c r="O270" s="455" t="n"/>
      <c r="P270" s="1386" t="n">
        <v>713</v>
      </c>
      <c r="Q270" s="1382">
        <f>O270*P270</f>
        <v/>
      </c>
      <c r="R270" s="456" t="n">
        <v>570</v>
      </c>
      <c r="S270" s="1394">
        <f>O270*R270</f>
        <v/>
      </c>
      <c r="T270" s="1394">
        <f>Q270-S270</f>
        <v/>
      </c>
      <c r="U270" s="700">
        <f>T270/Q270</f>
        <v/>
      </c>
      <c r="V270" s="362" t="n">
        <v>0.055</v>
      </c>
      <c r="W270" s="362" t="n">
        <v>19.3</v>
      </c>
      <c r="X270" s="362">
        <f>O270/M270</f>
        <v/>
      </c>
      <c r="Y270" s="362">
        <f>V270*X270</f>
        <v/>
      </c>
      <c r="Z270" s="362">
        <f>W270*X270</f>
        <v/>
      </c>
      <c r="AA270" s="362" t="inlineStr">
        <is>
          <t>155×210×25</t>
        </is>
      </c>
      <c r="AB270" s="1410" t="n">
        <v>0.262</v>
      </c>
      <c r="AC270" s="1387">
        <f>ROUND(O270*AB270,3)</f>
        <v/>
      </c>
      <c r="AD270" s="575"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565" t="inlineStr">
        <is>
          <t>ЕАЭС N RU Д-JP.РА04.В.88102/25   от 03.06.2025 действует до 02.06.2030</t>
        </is>
      </c>
      <c r="AF270" s="565" t="inlineStr">
        <is>
          <t>QUALITY 1st</t>
        </is>
      </c>
      <c r="AG270" s="565" t="inlineStr">
        <is>
          <t xml:space="preserve">Shin Factory Co.,Ltd. </t>
        </is>
      </c>
    </row>
    <row r="271" hidden="1" ht="30" customFormat="1" customHeight="1" s="355" thickBot="1">
      <c r="A271" s="353" t="n"/>
      <c r="B271" s="721" t="n"/>
      <c r="C271" s="1381" t="n">
        <v>4560401461825</v>
      </c>
      <c r="D271" s="1385" t="n"/>
      <c r="E271" s="353" t="inlineStr">
        <is>
          <t>Quality 1st</t>
        </is>
      </c>
      <c r="F271" s="1428" t="inlineStr">
        <is>
          <t>QF102</t>
        </is>
      </c>
      <c r="G271" s="368" t="n"/>
      <c r="H271" s="322" t="inlineStr">
        <is>
          <t>QUALITY 1st DERMA LASER EYE SHEET SUPER VCR (10sheets,5times)</t>
        </is>
      </c>
      <c r="I271" s="322" t="inlineStr">
        <is>
          <t>QUALITY 1st DERMA LASER EYE SHEET SUPER VCR (10sheets,5times)</t>
        </is>
      </c>
      <c r="J271" s="406" t="inlineStr">
        <is>
          <t xml:space="preserve">Омолаживающие патчи дерма лазер выравнивающие цвет кожи вокруг глаз QUALITY 1st  10шт </t>
        </is>
      </c>
      <c r="K271" s="322" t="inlineStr">
        <is>
          <t>face mask</t>
        </is>
      </c>
      <c r="L271" s="358" t="n"/>
      <c r="M271" s="1203" t="n">
        <v>120</v>
      </c>
      <c r="N271" s="1203" t="n"/>
      <c r="O271" s="455" t="n"/>
      <c r="P271" s="1386" t="n">
        <v>570</v>
      </c>
      <c r="Q271" s="1382">
        <f>O271*P271</f>
        <v/>
      </c>
      <c r="R271" s="456" t="n">
        <v>456</v>
      </c>
      <c r="S271" s="1394">
        <f>O271*R271</f>
        <v/>
      </c>
      <c r="T271" s="1394">
        <f>Q271-S271</f>
        <v/>
      </c>
      <c r="U271" s="700">
        <f>T271/Q271</f>
        <v/>
      </c>
      <c r="V271" s="362" t="n">
        <v>0.033</v>
      </c>
      <c r="W271" s="362" t="n">
        <v>6.2</v>
      </c>
      <c r="X271" s="362">
        <f>O271/M271</f>
        <v/>
      </c>
      <c r="Y271" s="362">
        <f>V271*X271</f>
        <v/>
      </c>
      <c r="Z271" s="362">
        <f>W271*X271</f>
        <v/>
      </c>
      <c r="AA271" s="362" t="inlineStr">
        <is>
          <t>130×135×15</t>
        </is>
      </c>
      <c r="AB271" s="1410" t="n">
        <v>0.385</v>
      </c>
      <c r="AC271" s="1387">
        <f>ROUND(O271*AB271,3)</f>
        <v/>
      </c>
      <c r="AD271" s="575"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565" t="inlineStr">
        <is>
          <t>ЕАЭС N RU Д-JP.РА04.В.85638/25 от 03.06.2025 действует до 02.06.2030</t>
        </is>
      </c>
      <c r="AF271" s="565" t="inlineStr">
        <is>
          <t>QUALITY 1st</t>
        </is>
      </c>
      <c r="AG271" s="565" t="inlineStr">
        <is>
          <t xml:space="preserve">Shin Factory Co.,Ltd. </t>
        </is>
      </c>
    </row>
    <row r="272" hidden="1" ht="30" customFormat="1" customHeight="1" s="355" thickBot="1">
      <c r="A272" s="353" t="n"/>
      <c r="B272" s="721" t="n"/>
      <c r="C272" s="1381" t="n">
        <v>4560401461863</v>
      </c>
      <c r="D272" s="1385" t="n"/>
      <c r="E272" s="353" t="inlineStr">
        <is>
          <t>Quality 1st</t>
        </is>
      </c>
      <c r="F272" s="1450" t="n"/>
      <c r="G272" s="368" t="n"/>
      <c r="H272" s="322" t="inlineStr">
        <is>
          <t>QUALITY 1st DERMA LASER SHOT X SUPER VC100 (15 sheets)</t>
        </is>
      </c>
      <c r="I272" s="322" t="n"/>
      <c r="J272" s="406" t="n"/>
      <c r="K272" s="322" t="inlineStr">
        <is>
          <t>face mask</t>
        </is>
      </c>
      <c r="L272" s="358" t="n"/>
      <c r="M272" s="1203" t="n">
        <v>200</v>
      </c>
      <c r="N272" s="1203" t="n"/>
      <c r="O272" s="455" t="n"/>
      <c r="P272" s="1386" t="n">
        <v>390</v>
      </c>
      <c r="Q272" s="1382">
        <f>O272*P272</f>
        <v/>
      </c>
      <c r="R272" s="456" t="n">
        <v>312</v>
      </c>
      <c r="S272" s="1394">
        <f>O272*R272</f>
        <v/>
      </c>
      <c r="T272" s="1394">
        <f>Q272-S272</f>
        <v/>
      </c>
      <c r="U272" s="700">
        <f>T272/Q272</f>
        <v/>
      </c>
      <c r="V272" s="1032">
        <f>ROUND(0.507*0.208*0.44,3)</f>
        <v/>
      </c>
      <c r="W272" s="362" t="n">
        <v>14</v>
      </c>
      <c r="X272" s="362">
        <f>O272/M272</f>
        <v/>
      </c>
      <c r="Y272" s="362">
        <f>V272*X272</f>
        <v/>
      </c>
      <c r="Z272" s="362">
        <f>W272*X272</f>
        <v/>
      </c>
      <c r="AA272" s="362" t="inlineStr">
        <is>
          <t>120×185×8</t>
        </is>
      </c>
      <c r="AB272" s="1410" t="n">
        <v>0.057</v>
      </c>
      <c r="AC272" s="1387">
        <f>ROUND(O272*AB272,3)</f>
        <v/>
      </c>
      <c r="AD272" s="575"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565" t="inlineStr">
        <is>
          <t>делаем ДС</t>
        </is>
      </c>
      <c r="AF272" s="565" t="inlineStr">
        <is>
          <t>QUALITY 1st</t>
        </is>
      </c>
      <c r="AG272" s="565" t="inlineStr">
        <is>
          <t xml:space="preserve">Shin Factory Co.,Ltd. </t>
        </is>
      </c>
    </row>
    <row r="273" hidden="1" ht="30" customFormat="1" customHeight="1" s="355" thickBot="1">
      <c r="A273" s="353" t="n"/>
      <c r="B273" s="721" t="n"/>
      <c r="C273" s="1381" t="n">
        <v>4560401461870</v>
      </c>
      <c r="D273" s="1385" t="n"/>
      <c r="E273" s="353" t="inlineStr">
        <is>
          <t>Quality 1st</t>
        </is>
      </c>
      <c r="F273" s="1450" t="n"/>
      <c r="G273" s="368" t="n"/>
      <c r="H273" s="322" t="inlineStr">
        <is>
          <t>QUALITY 1st DERMA LASER SHOT X SUPER TEATREE100+CICA (15 sheets)</t>
        </is>
      </c>
      <c r="I273" s="322" t="n"/>
      <c r="J273" s="406" t="n"/>
      <c r="K273" s="322" t="inlineStr">
        <is>
          <t>face mask</t>
        </is>
      </c>
      <c r="L273" s="358" t="n"/>
      <c r="M273" s="1203" t="n">
        <v>200</v>
      </c>
      <c r="N273" s="1203" t="n"/>
      <c r="O273" s="455" t="n"/>
      <c r="P273" s="1386" t="n">
        <v>390</v>
      </c>
      <c r="Q273" s="1382">
        <f>O273*P273</f>
        <v/>
      </c>
      <c r="R273" s="456" t="n">
        <v>312</v>
      </c>
      <c r="S273" s="1394">
        <f>O273*R273</f>
        <v/>
      </c>
      <c r="T273" s="1394">
        <f>Q273-S273</f>
        <v/>
      </c>
      <c r="U273" s="700">
        <f>T273/Q273</f>
        <v/>
      </c>
      <c r="V273" s="1032">
        <f>ROUND(0.507*0.208*0.44,3)</f>
        <v/>
      </c>
      <c r="W273" s="362" t="n">
        <v>14</v>
      </c>
      <c r="X273" s="362">
        <f>O273/M273</f>
        <v/>
      </c>
      <c r="Y273" s="362">
        <f>V273*X273</f>
        <v/>
      </c>
      <c r="Z273" s="362">
        <f>W273*X273</f>
        <v/>
      </c>
      <c r="AA273" s="362" t="inlineStr">
        <is>
          <t>120×185×8</t>
        </is>
      </c>
      <c r="AB273" s="1410" t="n">
        <v>0.057</v>
      </c>
      <c r="AC273" s="1387">
        <f>ROUND(O273*AB273,3)</f>
        <v/>
      </c>
      <c r="AD273" s="575"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565" t="inlineStr">
        <is>
          <t>делаем ДС</t>
        </is>
      </c>
      <c r="AF273" s="565" t="inlineStr">
        <is>
          <t>QUALITY 1st</t>
        </is>
      </c>
      <c r="AG273" s="565" t="inlineStr">
        <is>
          <t xml:space="preserve">Shin Factory Co.,Ltd. </t>
        </is>
      </c>
    </row>
    <row r="274" hidden="1" ht="30" customFormat="1" customHeight="1" s="355" thickBot="1">
      <c r="A274" s="1021" t="n"/>
      <c r="B274" s="1021" t="n"/>
      <c r="C274" s="1451" t="n">
        <v>4560401461900</v>
      </c>
      <c r="D274" s="1442" t="n"/>
      <c r="E274" s="353" t="inlineStr">
        <is>
          <t>Quality 1st</t>
        </is>
      </c>
      <c r="F274" s="1452" t="n"/>
      <c r="G274" s="1028" t="n"/>
      <c r="H274" s="322" t="inlineStr">
        <is>
          <t>QUALITY 1st DERMA LASER VISION PAD PRO (10 sheets)</t>
        </is>
      </c>
      <c r="I274" s="1025" t="n"/>
      <c r="J274" s="1026" t="n"/>
      <c r="K274" s="1025" t="inlineStr">
        <is>
          <t>face mask</t>
        </is>
      </c>
      <c r="L274" s="1061" t="n"/>
      <c r="M274" s="1039" t="n">
        <v>60</v>
      </c>
      <c r="N274" s="1039" t="n"/>
      <c r="O274" s="1029" t="n"/>
      <c r="P274" s="1386" t="n">
        <v>650</v>
      </c>
      <c r="Q274" s="1382">
        <f>O274*P274</f>
        <v/>
      </c>
      <c r="R274" s="1031" t="n">
        <v>520</v>
      </c>
      <c r="S274" s="1394">
        <f>O274*R274</f>
        <v/>
      </c>
      <c r="T274" s="1394">
        <f>Q274-S274</f>
        <v/>
      </c>
      <c r="U274" s="700">
        <f>T274/Q274</f>
        <v/>
      </c>
      <c r="V274" s="1032">
        <f>ROUND(0.63*0.145*0.031,3)</f>
        <v/>
      </c>
      <c r="W274" s="1032" t="n">
        <v>8.199999999999999</v>
      </c>
      <c r="X274" s="362">
        <f>O274/M274</f>
        <v/>
      </c>
      <c r="Y274" s="362">
        <f>V274*X274</f>
        <v/>
      </c>
      <c r="Z274" s="362">
        <f>W274*X274</f>
        <v/>
      </c>
      <c r="AA274" s="362" t="inlineStr">
        <is>
          <t>102×123×30</t>
        </is>
      </c>
      <c r="AB274" s="1453" t="n">
        <v>0.119</v>
      </c>
      <c r="AC274" s="1454">
        <f>ROUND(O274*AB274,3)</f>
        <v/>
      </c>
      <c r="AD274" s="1034"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565" t="n"/>
      <c r="AF274" s="565" t="inlineStr">
        <is>
          <t>QUALITY 1st</t>
        </is>
      </c>
      <c r="AG274" s="565" t="n"/>
    </row>
    <row r="275" hidden="1" ht="30" customFormat="1" customHeight="1" s="355" thickBot="1">
      <c r="A275" s="1021" t="n"/>
      <c r="B275" s="1021" t="n"/>
      <c r="C275" s="1451" t="n">
        <v>4560401461887</v>
      </c>
      <c r="D275" s="1442" t="n"/>
      <c r="E275" s="353" t="inlineStr">
        <is>
          <t>Quality 1st</t>
        </is>
      </c>
      <c r="F275" s="1452" t="n"/>
      <c r="G275" s="1028" t="n"/>
      <c r="H275" s="322" t="inlineStr">
        <is>
          <t>QUALITY 1st DERMA LASER ERASE VC 50ml</t>
        </is>
      </c>
      <c r="I275" s="1025" t="n"/>
      <c r="J275" s="1026" t="n"/>
      <c r="K275" s="1025" t="inlineStr">
        <is>
          <t>face serum</t>
        </is>
      </c>
      <c r="L275" s="1061" t="n"/>
      <c r="M275" s="1039" t="n">
        <v>60</v>
      </c>
      <c r="N275" s="1039" t="n"/>
      <c r="O275" s="1029" t="n"/>
      <c r="P275" s="1386" t="n">
        <v>1250</v>
      </c>
      <c r="Q275" s="1382">
        <f>O275*P275</f>
        <v/>
      </c>
      <c r="R275" s="1031" t="n">
        <v>1000</v>
      </c>
      <c r="S275" s="1394">
        <f>O275*R275</f>
        <v/>
      </c>
      <c r="T275" s="1394">
        <f>Q275-S275</f>
        <v/>
      </c>
      <c r="U275" s="700">
        <f>T275/Q275</f>
        <v/>
      </c>
      <c r="V275" s="1032">
        <f>ROUND(0.316*0.215*0.199,3)</f>
        <v/>
      </c>
      <c r="W275" s="1032" t="n">
        <v>5.2</v>
      </c>
      <c r="X275" s="362">
        <f>O275/M275</f>
        <v/>
      </c>
      <c r="Y275" s="362">
        <f>V275*X275</f>
        <v/>
      </c>
      <c r="Z275" s="362">
        <f>W275*X275</f>
        <v/>
      </c>
      <c r="AA275" s="362" t="inlineStr">
        <is>
          <t>29×139×29</t>
        </is>
      </c>
      <c r="AB275" s="1453" t="n">
        <v>0.07000000000000001</v>
      </c>
      <c r="AC275" s="1454">
        <f>ROUND(O275*AB275,3)</f>
        <v/>
      </c>
      <c r="AD275" s="1034"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565" t="n"/>
      <c r="AF275" s="565" t="inlineStr">
        <is>
          <t>QUALITY 1st</t>
        </is>
      </c>
      <c r="AG275" s="565" t="n"/>
    </row>
    <row r="276" hidden="1" ht="30" customFormat="1" customHeight="1" s="355" thickBot="1">
      <c r="A276" s="353" t="n"/>
      <c r="B276" s="721" t="n"/>
      <c r="C276" s="1381" t="n">
        <v>4560401461467</v>
      </c>
      <c r="D276" s="1385" t="n"/>
      <c r="E276" s="353" t="inlineStr">
        <is>
          <t>Quality 1st</t>
        </is>
      </c>
      <c r="F276" s="1428" t="inlineStr">
        <is>
          <t>QF103</t>
        </is>
      </c>
      <c r="G276" s="368" t="n"/>
      <c r="H276" s="322" t="inlineStr">
        <is>
          <t>QUALITY 1st DERMA LASER VC100 REFRESHING (LOTION) 240ml</t>
        </is>
      </c>
      <c r="I276" s="322" t="inlineStr">
        <is>
          <t>QUALITY 1st DERMA LASER VC100 REFRESHING (LOTION) 240ml</t>
        </is>
      </c>
      <c r="J276" s="406" t="inlineStr">
        <is>
          <t>Освежающий лосьон на основе витамина С VC100 Дерма лазер. QUALITY 1st</t>
        </is>
      </c>
      <c r="K276" s="322" t="inlineStr">
        <is>
          <t>face lotion</t>
        </is>
      </c>
      <c r="L276" s="358" t="n"/>
      <c r="M276" s="1203" t="n">
        <v>30</v>
      </c>
      <c r="N276" s="1203" t="n"/>
      <c r="O276" s="455" t="n"/>
      <c r="P276" s="1386" t="n">
        <v>1031</v>
      </c>
      <c r="Q276" s="1382">
        <f>O276*P276</f>
        <v/>
      </c>
      <c r="R276" s="456" t="n">
        <v>825</v>
      </c>
      <c r="S276" s="1394">
        <f>O276*R276</f>
        <v/>
      </c>
      <c r="T276" s="1394">
        <f>Q276-S276</f>
        <v/>
      </c>
      <c r="U276" s="700">
        <f>T276/Q276</f>
        <v/>
      </c>
      <c r="V276" s="362" t="n">
        <v>0.019</v>
      </c>
      <c r="W276" s="362" t="n">
        <v>8.800000000000001</v>
      </c>
      <c r="X276" s="362">
        <f>O276/M276</f>
        <v/>
      </c>
      <c r="Y276" s="362">
        <f>V276*X276</f>
        <v/>
      </c>
      <c r="Z276" s="362">
        <f>W276*X276</f>
        <v/>
      </c>
      <c r="AA276" s="362" t="inlineStr">
        <is>
          <t>48×193×48</t>
        </is>
      </c>
      <c r="AB276" s="1410" t="n">
        <v>0.28</v>
      </c>
      <c r="AC276" s="1387">
        <f>ROUND(O276*AB276,3)</f>
        <v/>
      </c>
      <c r="AD276" s="575"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565" t="inlineStr">
        <is>
          <t>ЕАЭС N RU Д-JP.РА04.В.85420/25 от 03.06.2025 действует до 02.06.2030</t>
        </is>
      </c>
      <c r="AF276" s="565" t="inlineStr">
        <is>
          <t>QUALITY 1st</t>
        </is>
      </c>
      <c r="AG276" s="565" t="inlineStr">
        <is>
          <t xml:space="preserve">Shin Factory Co.,Ltd. </t>
        </is>
      </c>
    </row>
    <row r="277" hidden="1" ht="30" customFormat="1" customHeight="1" s="355" thickBot="1">
      <c r="A277" s="353" t="n"/>
      <c r="B277" s="721" t="n"/>
      <c r="C277" s="1381" t="n">
        <v>4560401461474</v>
      </c>
      <c r="D277" s="1385" t="n"/>
      <c r="E277" s="353" t="inlineStr">
        <is>
          <t>Quality 1st</t>
        </is>
      </c>
      <c r="F277" s="1428" t="inlineStr">
        <is>
          <t>QF104</t>
        </is>
      </c>
      <c r="G277" s="368" t="n"/>
      <c r="H277" s="322" t="inlineStr">
        <is>
          <t>QUALITY 1st DERMA LASER VC100 MOISTURE (LOTION) 240ml</t>
        </is>
      </c>
      <c r="I277" s="322" t="inlineStr">
        <is>
          <t>QUALITY 1st DERMA LASER VC100 MOISTURE (LOTION) 240ml</t>
        </is>
      </c>
      <c r="J277" s="406" t="inlineStr">
        <is>
          <t xml:space="preserve">Увлажняющий лосьон  дерма лазер на основе витамина С VC100.  QUALITY 1st </t>
        </is>
      </c>
      <c r="K277" s="322" t="inlineStr">
        <is>
          <t>face lotion</t>
        </is>
      </c>
      <c r="L277" s="358" t="n"/>
      <c r="M277" s="1203" t="n">
        <v>30</v>
      </c>
      <c r="N277" s="1203" t="n"/>
      <c r="O277" s="455" t="n"/>
      <c r="P277" s="1386" t="n">
        <v>1031</v>
      </c>
      <c r="Q277" s="1382">
        <f>O277*P277</f>
        <v/>
      </c>
      <c r="R277" s="456" t="n">
        <v>825</v>
      </c>
      <c r="S277" s="1394">
        <f>O277*R277</f>
        <v/>
      </c>
      <c r="T277" s="1394">
        <f>Q277-S277</f>
        <v/>
      </c>
      <c r="U277" s="700">
        <f>T277/Q277</f>
        <v/>
      </c>
      <c r="V277" s="362" t="n">
        <v>0.019</v>
      </c>
      <c r="W277" s="362" t="n">
        <v>8.9</v>
      </c>
      <c r="X277" s="362">
        <f>O277/M277</f>
        <v/>
      </c>
      <c r="Y277" s="362">
        <f>V277*X277</f>
        <v/>
      </c>
      <c r="Z277" s="362">
        <f>W277*X277</f>
        <v/>
      </c>
      <c r="AA277" s="362" t="inlineStr">
        <is>
          <t>48×193×48</t>
        </is>
      </c>
      <c r="AB277" s="1410" t="n">
        <v>0.28</v>
      </c>
      <c r="AC277" s="1387">
        <f>ROUND(O277*AB277,3)</f>
        <v/>
      </c>
      <c r="AD277" s="575"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565" t="inlineStr">
        <is>
          <t>ЕАЭС N RU Д-JP.РА04.В.85420/25 от 03.06.2025 действует до 02.06.2030</t>
        </is>
      </c>
      <c r="AF277" s="565" t="inlineStr">
        <is>
          <t>QUALITY 1st</t>
        </is>
      </c>
      <c r="AG277" s="565" t="inlineStr">
        <is>
          <t xml:space="preserve">Shin Factory Co.,Ltd. </t>
        </is>
      </c>
    </row>
    <row r="278" hidden="1" ht="30" customFormat="1" customHeight="1" s="355" thickBot="1">
      <c r="A278" s="353" t="n"/>
      <c r="B278" s="721" t="n"/>
      <c r="C278" s="1381" t="n">
        <v>4560401461511</v>
      </c>
      <c r="D278" s="1385" t="n"/>
      <c r="E278" s="353" t="inlineStr">
        <is>
          <t>Quality 1st</t>
        </is>
      </c>
      <c r="F278" s="1428" t="inlineStr">
        <is>
          <t>QF105</t>
        </is>
      </c>
      <c r="G278" s="368" t="n"/>
      <c r="H278" s="322" t="inlineStr">
        <is>
          <t>QUALITY 1st DERMA LASER ULTHERA C 30ml</t>
        </is>
      </c>
      <c r="I278" s="322" t="inlineStr">
        <is>
          <t xml:space="preserve"> QUALITY 1st. DERMA LASER ULTHERA C 30ml</t>
        </is>
      </c>
      <c r="J278" s="406" t="inlineStr">
        <is>
          <t xml:space="preserve">Омолаживающая сыворотка Ультера C для сужения пор на основе витамина С и ниацинамида дерма лазер.  QUALITY 1st </t>
        </is>
      </c>
      <c r="K278" s="322" t="inlineStr">
        <is>
          <t>face serum</t>
        </is>
      </c>
      <c r="L278" s="358" t="n"/>
      <c r="M278" s="1203" t="n">
        <v>36</v>
      </c>
      <c r="N278" s="1203" t="n"/>
      <c r="O278" s="455" t="n"/>
      <c r="P278" s="1386" t="n">
        <v>1375</v>
      </c>
      <c r="Q278" s="1382">
        <f>O278*P278</f>
        <v/>
      </c>
      <c r="R278" s="456" t="n">
        <v>1100</v>
      </c>
      <c r="S278" s="1394">
        <f>O278*R278</f>
        <v/>
      </c>
      <c r="T278" s="1394">
        <f>Q278-S278</f>
        <v/>
      </c>
      <c r="U278" s="700">
        <f>T278/Q278</f>
        <v/>
      </c>
      <c r="V278" s="362" t="n">
        <v>0.012</v>
      </c>
      <c r="W278" s="362" t="n">
        <v>3.9</v>
      </c>
      <c r="X278" s="362">
        <f>O278/M278</f>
        <v/>
      </c>
      <c r="Y278" s="362">
        <f>V278*X278</f>
        <v/>
      </c>
      <c r="Z278" s="362">
        <f>W278*X278</f>
        <v/>
      </c>
      <c r="AA278" s="362" t="inlineStr">
        <is>
          <t>38×105×38</t>
        </is>
      </c>
      <c r="AB278" s="1410" t="n">
        <v>0.1</v>
      </c>
      <c r="AC278" s="1387">
        <f>ROUND(O278*AB278,3)</f>
        <v/>
      </c>
      <c r="AD278" s="575"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565" t="inlineStr">
        <is>
          <t>ЕАЭС N RU Д-JP.РА04.В.84957/25 от 03.06.2025 действует до 02.06.2030</t>
        </is>
      </c>
      <c r="AF278" s="565" t="inlineStr">
        <is>
          <t>QUALITY 1st</t>
        </is>
      </c>
      <c r="AG278" s="565" t="inlineStr">
        <is>
          <t xml:space="preserve">Shin Factory Co.,Ltd. </t>
        </is>
      </c>
    </row>
    <row r="279" hidden="1" ht="30" customFormat="1" customHeight="1" s="355" thickBot="1">
      <c r="A279" s="353" t="n"/>
      <c r="B279" s="721" t="n"/>
      <c r="C279" s="1381" t="n">
        <v>4560401461528</v>
      </c>
      <c r="D279" s="1385" t="n"/>
      <c r="E279" s="353" t="inlineStr">
        <is>
          <t>Quality 1st</t>
        </is>
      </c>
      <c r="F279" s="1428" t="inlineStr">
        <is>
          <t>QF106</t>
        </is>
      </c>
      <c r="G279" s="368" t="n"/>
      <c r="H279" s="322" t="inlineStr">
        <is>
          <t>QUALITY 1st DERMA LASER VC100 GEL CREAM</t>
        </is>
      </c>
      <c r="I279" s="322" t="inlineStr">
        <is>
          <t>QUALITY 1st DERMA LASER VC100 GEL CREAM</t>
        </is>
      </c>
      <c r="J279" s="406"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322" t="inlineStr">
        <is>
          <t>face cream</t>
        </is>
      </c>
      <c r="L279" s="358" t="n"/>
      <c r="M279" s="1203" t="n">
        <v>36</v>
      </c>
      <c r="N279" s="1203" t="n"/>
      <c r="O279" s="455" t="n"/>
      <c r="P279" s="1386" t="n">
        <v>1375</v>
      </c>
      <c r="Q279" s="1382">
        <f>O279*P279</f>
        <v/>
      </c>
      <c r="R279" s="456" t="n">
        <v>1100</v>
      </c>
      <c r="S279" s="1394">
        <f>O279*R279</f>
        <v/>
      </c>
      <c r="T279" s="1394">
        <f>Q279-S279</f>
        <v/>
      </c>
      <c r="U279" s="700">
        <f>T279/Q279</f>
        <v/>
      </c>
      <c r="V279" s="362" t="n">
        <v>0.032</v>
      </c>
      <c r="W279" s="362" t="n">
        <v>5.6</v>
      </c>
      <c r="X279" s="362">
        <f>O279/M279</f>
        <v/>
      </c>
      <c r="Y279" s="362">
        <f>V279*X279</f>
        <v/>
      </c>
      <c r="Z279" s="362">
        <f>W279*X279</f>
        <v/>
      </c>
      <c r="AA279" s="362" t="inlineStr">
        <is>
          <t>73×57×73</t>
        </is>
      </c>
      <c r="AB279" s="1410" t="n">
        <v>0.14</v>
      </c>
      <c r="AC279" s="1387">
        <f>ROUND(O279*AB279,3)</f>
        <v/>
      </c>
      <c r="AD279" s="575"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565" t="inlineStr">
        <is>
          <t>ЕАЭС N RU Д-JP.РА04.В.84952/25 от 03.06.2025 действует до 02.06.2030</t>
        </is>
      </c>
      <c r="AF279" s="565" t="inlineStr">
        <is>
          <t>QUALITY 1st</t>
        </is>
      </c>
      <c r="AG279" s="565" t="inlineStr">
        <is>
          <t xml:space="preserve">Shin Factory Co.,Ltd. </t>
        </is>
      </c>
    </row>
    <row r="280" hidden="1" ht="30" customFormat="1" customHeight="1" s="355" thickBot="1">
      <c r="A280" s="353" t="n"/>
      <c r="B280" s="721" t="n"/>
      <c r="C280" s="1381" t="n">
        <v>4560401461535</v>
      </c>
      <c r="D280" s="1385" t="n"/>
      <c r="E280" s="353" t="inlineStr">
        <is>
          <t>Quality 1st</t>
        </is>
      </c>
      <c r="F280" s="1428" t="inlineStr">
        <is>
          <t>QF107</t>
        </is>
      </c>
      <c r="G280" s="368" t="n"/>
      <c r="H280" s="322" t="inlineStr">
        <is>
          <t>QUALITY 1st DERMA LASER ULTHERA R</t>
        </is>
      </c>
      <c r="I280" s="322" t="inlineStr">
        <is>
          <t xml:space="preserve"> QUALITY 1st DERMA LASER ULTHERA R</t>
        </is>
      </c>
      <c r="J280" s="406" t="inlineStr">
        <is>
          <t xml:space="preserve">Антивозростная сыворотка Ультера R на основе ретинола и ниацинамида дерма лазер.  QUALITY 1st  </t>
        </is>
      </c>
      <c r="K280" s="322" t="inlineStr">
        <is>
          <t>face serum</t>
        </is>
      </c>
      <c r="L280" s="358" t="n"/>
      <c r="M280" s="1203" t="n">
        <v>36</v>
      </c>
      <c r="N280" s="1203" t="n"/>
      <c r="O280" s="455" t="n"/>
      <c r="P280" s="1386" t="n">
        <v>1375</v>
      </c>
      <c r="Q280" s="1382">
        <f>O280*P280</f>
        <v/>
      </c>
      <c r="R280" s="456" t="n">
        <v>1100</v>
      </c>
      <c r="S280" s="1394">
        <f>O280*R280</f>
        <v/>
      </c>
      <c r="T280" s="1394">
        <f>Q280-S280</f>
        <v/>
      </c>
      <c r="U280" s="700">
        <f>T280/Q280</f>
        <v/>
      </c>
      <c r="V280" s="362" t="n">
        <v>0.012</v>
      </c>
      <c r="W280" s="362" t="n">
        <v>3.9</v>
      </c>
      <c r="X280" s="362">
        <f>O280/M280</f>
        <v/>
      </c>
      <c r="Y280" s="362">
        <f>V280*X280</f>
        <v/>
      </c>
      <c r="Z280" s="362">
        <f>W280*X280</f>
        <v/>
      </c>
      <c r="AA280" s="362" t="inlineStr">
        <is>
          <t>38×105×38</t>
        </is>
      </c>
      <c r="AB280" s="1410" t="n">
        <v>0.1</v>
      </c>
      <c r="AC280" s="1387">
        <f>ROUND(O280*AB280,3)</f>
        <v/>
      </c>
      <c r="AD280" s="575"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565" t="inlineStr">
        <is>
          <t>ЕАЭС N RU Д-JP.РА04.В.84957/25 от 03.06.2025 действует до 02.06.2030</t>
        </is>
      </c>
      <c r="AF280" s="565" t="inlineStr">
        <is>
          <t>QUALITY 1st</t>
        </is>
      </c>
      <c r="AG280" s="565" t="inlineStr">
        <is>
          <t xml:space="preserve">Shin Factory Co.,Ltd. </t>
        </is>
      </c>
    </row>
    <row r="281" hidden="1" ht="30" customFormat="1" customHeight="1" s="355" thickBot="1">
      <c r="A281" s="353" t="n"/>
      <c r="B281" s="721" t="n"/>
      <c r="C281" s="1381" t="n">
        <v>4560401461542</v>
      </c>
      <c r="D281" s="1385" t="n"/>
      <c r="E281" s="353" t="inlineStr">
        <is>
          <t>Quality 1st</t>
        </is>
      </c>
      <c r="F281" s="1428" t="inlineStr">
        <is>
          <t>QF108</t>
        </is>
      </c>
      <c r="G281" s="368" t="n"/>
      <c r="H281" s="322" t="inlineStr">
        <is>
          <t>QUALITY 1st DERMA LASER R100 GEl CREAM</t>
        </is>
      </c>
      <c r="I281" s="322" t="inlineStr">
        <is>
          <t xml:space="preserve"> QUALITY 1st DERMA LASER R100 GEl CREAM</t>
        </is>
      </c>
      <c r="J281" s="406" t="inlineStr">
        <is>
          <t xml:space="preserve">Антивозростной крем-гель на основе ретинола и ниацинамида дерма лазер. QUALITY 1st  </t>
        </is>
      </c>
      <c r="K281" s="322" t="inlineStr">
        <is>
          <t>face cream</t>
        </is>
      </c>
      <c r="L281" s="358" t="n"/>
      <c r="M281" s="1203" t="n">
        <v>36</v>
      </c>
      <c r="N281" s="1203" t="n"/>
      <c r="O281" s="455" t="n"/>
      <c r="P281" s="1386" t="n">
        <v>1375</v>
      </c>
      <c r="Q281" s="1382">
        <f>O281*P281</f>
        <v/>
      </c>
      <c r="R281" s="456" t="n">
        <v>1100</v>
      </c>
      <c r="S281" s="1394">
        <f>O281*R281</f>
        <v/>
      </c>
      <c r="T281" s="1394">
        <f>Q281-S281</f>
        <v/>
      </c>
      <c r="U281" s="700">
        <f>T281/Q281</f>
        <v/>
      </c>
      <c r="V281" s="362" t="n">
        <v>0.032</v>
      </c>
      <c r="W281" s="362" t="n">
        <v>4.5</v>
      </c>
      <c r="X281" s="362">
        <f>O281/M281</f>
        <v/>
      </c>
      <c r="Y281" s="362">
        <f>V281*X281</f>
        <v/>
      </c>
      <c r="Z281" s="362">
        <f>W281*X281</f>
        <v/>
      </c>
      <c r="AA281" s="362" t="inlineStr">
        <is>
          <t>73×57×73</t>
        </is>
      </c>
      <c r="AB281" s="1410" t="n">
        <v>0.11</v>
      </c>
      <c r="AC281" s="1387">
        <f>ROUND(O281*AB281,3)</f>
        <v/>
      </c>
      <c r="AD281" s="575"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565" t="inlineStr">
        <is>
          <t>ЕАЭС N RU Д-JP.РА04.В.84952/25 от 03.06.2025 действует до 02.06.2030</t>
        </is>
      </c>
      <c r="AF281" s="565" t="inlineStr">
        <is>
          <t>QUALITY 1st</t>
        </is>
      </c>
      <c r="AG281" s="565" t="inlineStr">
        <is>
          <t xml:space="preserve">Shin Factory Co.,Ltd. </t>
        </is>
      </c>
    </row>
    <row r="282" hidden="1" ht="30" customFormat="1" customHeight="1" s="355" thickBot="1">
      <c r="A282" s="353" t="n"/>
      <c r="B282" s="721" t="n"/>
      <c r="C282" s="1381" t="n">
        <v>4560401461559</v>
      </c>
      <c r="D282" s="1385" t="n"/>
      <c r="E282" s="353" t="inlineStr">
        <is>
          <t>Quality 1st</t>
        </is>
      </c>
      <c r="F282" s="1428" t="inlineStr">
        <is>
          <t>QF109</t>
        </is>
      </c>
      <c r="G282" s="368" t="n"/>
      <c r="H282" s="322" t="inlineStr">
        <is>
          <t>QUALITY 1st DERMA LASER SUPER VC100 (WHITE LOTION)</t>
        </is>
      </c>
      <c r="I282" s="322" t="inlineStr">
        <is>
          <t xml:space="preserve"> QUALITY 1st DERMA LASER SUPER VC100 (WHITE LOTION)</t>
        </is>
      </c>
      <c r="J282" s="406" t="inlineStr">
        <is>
          <t xml:space="preserve">Лосьон выравнивающий цвет кожи лица Дерма лазер VC100. QUALITY 1st </t>
        </is>
      </c>
      <c r="K282" s="322" t="inlineStr">
        <is>
          <t>face serum</t>
        </is>
      </c>
      <c r="L282" s="358" t="n"/>
      <c r="M282" s="1203" t="n">
        <v>30</v>
      </c>
      <c r="N282" s="1203" t="n"/>
      <c r="O282" s="455" t="n"/>
      <c r="P282" s="1386" t="n">
        <v>1031</v>
      </c>
      <c r="Q282" s="1382">
        <f>O282*P282</f>
        <v/>
      </c>
      <c r="R282" s="456" t="n">
        <v>825</v>
      </c>
      <c r="S282" s="1394">
        <f>O282*R282</f>
        <v/>
      </c>
      <c r="T282" s="1394">
        <f>Q282-S282</f>
        <v/>
      </c>
      <c r="U282" s="700">
        <f>T282/Q282</f>
        <v/>
      </c>
      <c r="V282" s="362" t="n">
        <v>0.019</v>
      </c>
      <c r="W282" s="362" t="n">
        <v>8.9</v>
      </c>
      <c r="X282" s="362">
        <f>O282/M282</f>
        <v/>
      </c>
      <c r="Y282" s="362">
        <f>V282*X282</f>
        <v/>
      </c>
      <c r="Z282" s="362">
        <f>W282*X282</f>
        <v/>
      </c>
      <c r="AA282" s="362" t="inlineStr">
        <is>
          <t>48×193×48</t>
        </is>
      </c>
      <c r="AB282" s="1410" t="n">
        <v>0.28</v>
      </c>
      <c r="AC282" s="1387">
        <f>ROUND(O282*AB282,3)</f>
        <v/>
      </c>
      <c r="AD282" s="575"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565" t="inlineStr">
        <is>
          <t>ЕАЭС N RU Д-JP.РА04.В.85420/25 от 03.06.2025 действует до 02.06.2030</t>
        </is>
      </c>
      <c r="AF282" s="565" t="inlineStr">
        <is>
          <t>QUALITY 1st</t>
        </is>
      </c>
      <c r="AG282" s="565" t="inlineStr">
        <is>
          <t xml:space="preserve">Shin Factory Co.,Ltd. </t>
        </is>
      </c>
    </row>
    <row r="283" hidden="1" ht="30" customFormat="1" customHeight="1" s="355" thickBot="1">
      <c r="A283" s="353" t="n"/>
      <c r="B283" s="721" t="n"/>
      <c r="C283" s="1381" t="n">
        <v>4560401461566</v>
      </c>
      <c r="D283" s="1385" t="n"/>
      <c r="E283" s="353" t="inlineStr">
        <is>
          <t>Quality 1st</t>
        </is>
      </c>
      <c r="F283" s="1428" t="inlineStr">
        <is>
          <t>QF110</t>
        </is>
      </c>
      <c r="G283" s="368" t="n"/>
      <c r="H283" s="322" t="inlineStr">
        <is>
          <t>QUALITY 1st DERMA LASER ULTHERA CW</t>
        </is>
      </c>
      <c r="I283" s="322" t="inlineStr">
        <is>
          <t>QUALITY 1st DERMA LASER ULTHERA CW</t>
        </is>
      </c>
      <c r="J283" s="406" t="inlineStr">
        <is>
          <t xml:space="preserve">Сыворотка антивозрастная выравнивающая цвет кожи лица Ультера  CW дерма лазер QUALITY 1st  </t>
        </is>
      </c>
      <c r="K283" s="322" t="inlineStr">
        <is>
          <t>face serum</t>
        </is>
      </c>
      <c r="L283" s="358" t="n"/>
      <c r="M283" s="1203" t="n">
        <v>36</v>
      </c>
      <c r="N283" s="1203" t="n"/>
      <c r="O283" s="455" t="n"/>
      <c r="P283" s="1386" t="n">
        <v>1375</v>
      </c>
      <c r="Q283" s="1382">
        <f>O283*P283</f>
        <v/>
      </c>
      <c r="R283" s="456" t="n">
        <v>1100</v>
      </c>
      <c r="S283" s="1394">
        <f>O283*R283</f>
        <v/>
      </c>
      <c r="T283" s="1394">
        <f>Q283-S283</f>
        <v/>
      </c>
      <c r="U283" s="700">
        <f>T283/Q283</f>
        <v/>
      </c>
      <c r="V283" s="362" t="n">
        <v>0.012</v>
      </c>
      <c r="W283" s="362" t="n">
        <v>3.9</v>
      </c>
      <c r="X283" s="362">
        <f>O283/M283</f>
        <v/>
      </c>
      <c r="Y283" s="362">
        <f>V283*X283</f>
        <v/>
      </c>
      <c r="Z283" s="362">
        <f>W283*X283</f>
        <v/>
      </c>
      <c r="AA283" s="362" t="inlineStr">
        <is>
          <t>38×105×38</t>
        </is>
      </c>
      <c r="AB283" s="1410" t="n">
        <v>0.1</v>
      </c>
      <c r="AC283" s="1387">
        <f>ROUND(O283*AB283,3)</f>
        <v/>
      </c>
      <c r="AD283" s="575"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565" t="inlineStr">
        <is>
          <t>ЕАЭС N RU Д-JP.РА04.В.84957/25 от 03.06.2025 действует до 02.06.2030</t>
        </is>
      </c>
      <c r="AF283" s="565" t="inlineStr">
        <is>
          <t>QUALITY 1st</t>
        </is>
      </c>
      <c r="AG283" s="565" t="inlineStr">
        <is>
          <t xml:space="preserve">Shin Factory Co.,Ltd. </t>
        </is>
      </c>
    </row>
    <row r="284" hidden="1" ht="30" customFormat="1" customHeight="1" s="355" thickBot="1">
      <c r="A284" s="353" t="n"/>
      <c r="B284" s="721" t="n"/>
      <c r="C284" s="1381" t="n">
        <v>4560401461764</v>
      </c>
      <c r="D284" s="1385" t="n"/>
      <c r="E284" s="353" t="inlineStr">
        <is>
          <t>Quality 1st</t>
        </is>
      </c>
      <c r="F284" s="1428" t="inlineStr">
        <is>
          <t>QF111</t>
        </is>
      </c>
      <c r="G284" s="368" t="n"/>
      <c r="H284" s="322" t="inlineStr">
        <is>
          <t>QUALITY 1st DERMA LASER SUPER AZ100 (AC CARE LOTION)</t>
        </is>
      </c>
      <c r="I284" s="322" t="inlineStr">
        <is>
          <t>QUALITY 1st DERMA LASER SUPER AZ100 (AC CARE LOTION)</t>
        </is>
      </c>
      <c r="J284" s="406" t="inlineStr">
        <is>
          <t xml:space="preserve">Лосьон увлажняющий на основе азелаиновой кислоты для чувствительной кожи Дерма лазер супер AZ100 QUALITY 1st </t>
        </is>
      </c>
      <c r="K284" s="322" t="inlineStr">
        <is>
          <t>face lotion</t>
        </is>
      </c>
      <c r="L284" s="358" t="n"/>
      <c r="M284" s="1203" t="n">
        <v>30</v>
      </c>
      <c r="N284" s="1203" t="n"/>
      <c r="O284" s="455" t="n"/>
      <c r="P284" s="1386" t="n">
        <v>1031</v>
      </c>
      <c r="Q284" s="1382">
        <f>O284*P284</f>
        <v/>
      </c>
      <c r="R284" s="456" t="n">
        <v>825</v>
      </c>
      <c r="S284" s="1394">
        <f>O284*R284</f>
        <v/>
      </c>
      <c r="T284" s="1394">
        <f>Q284-S284</f>
        <v/>
      </c>
      <c r="U284" s="700">
        <f>T284/Q284</f>
        <v/>
      </c>
      <c r="V284" s="362" t="n">
        <v>0.019</v>
      </c>
      <c r="W284" s="362" t="n">
        <v>8.9</v>
      </c>
      <c r="X284" s="362">
        <f>O284/M284</f>
        <v/>
      </c>
      <c r="Y284" s="362">
        <f>V284*X284</f>
        <v/>
      </c>
      <c r="Z284" s="362">
        <f>W284*X284</f>
        <v/>
      </c>
      <c r="AA284" s="362" t="inlineStr">
        <is>
          <t>48×193×48</t>
        </is>
      </c>
      <c r="AB284" s="1410" t="n">
        <v>0.28</v>
      </c>
      <c r="AC284" s="1387">
        <f>ROUND(O284*AB284,3)</f>
        <v/>
      </c>
      <c r="AD284" s="575"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565" t="inlineStr">
        <is>
          <t>ЕАЭС N RU Д-JP.РА04.В.85420/25 от 03.06.2025 действует до 02.06.2030</t>
        </is>
      </c>
      <c r="AF284" s="565" t="inlineStr">
        <is>
          <t>QUALITY 1st</t>
        </is>
      </c>
      <c r="AG284" s="565" t="inlineStr">
        <is>
          <t xml:space="preserve">Shin Factory Co.,Ltd. </t>
        </is>
      </c>
    </row>
    <row r="285" hidden="1" ht="30" customFormat="1" customHeight="1" s="355" thickBot="1">
      <c r="A285" s="353" t="n"/>
      <c r="B285" s="721" t="n"/>
      <c r="C285" s="1381" t="n">
        <v>4560401461757</v>
      </c>
      <c r="D285" s="1385" t="n"/>
      <c r="E285" s="353" t="inlineStr">
        <is>
          <t>Quality 1st</t>
        </is>
      </c>
      <c r="F285" s="1428" t="inlineStr">
        <is>
          <t>QF112</t>
        </is>
      </c>
      <c r="G285" s="368" t="n"/>
      <c r="H285" s="322" t="inlineStr">
        <is>
          <t>QUALITY 1st DERMA LASER ULTHERA AZ</t>
        </is>
      </c>
      <c r="I285" s="322" t="inlineStr">
        <is>
          <t>QUALITY 1st DERMA LASER ULTHERA AZ</t>
        </is>
      </c>
      <c r="J285" s="406" t="inlineStr">
        <is>
          <t xml:space="preserve">Сыворотка для жирной кожи на основе азелаиновой кислоты Ультера  AZ дерма лазер QUALITY 1st </t>
        </is>
      </c>
      <c r="K285" s="322" t="inlineStr">
        <is>
          <t>face serum</t>
        </is>
      </c>
      <c r="L285" s="358" t="n"/>
      <c r="M285" s="1203" t="n">
        <v>36</v>
      </c>
      <c r="N285" s="1203" t="n"/>
      <c r="O285" s="455" t="n"/>
      <c r="P285" s="1386" t="n">
        <v>1375</v>
      </c>
      <c r="Q285" s="1382">
        <f>O285*P285</f>
        <v/>
      </c>
      <c r="R285" s="456" t="n">
        <v>1100</v>
      </c>
      <c r="S285" s="1394">
        <f>O285*R285</f>
        <v/>
      </c>
      <c r="T285" s="1394">
        <f>Q285-S285</f>
        <v/>
      </c>
      <c r="U285" s="700">
        <f>T285/Q285</f>
        <v/>
      </c>
      <c r="V285" s="362" t="n">
        <v>0.012</v>
      </c>
      <c r="W285" s="362" t="n">
        <v>3.9</v>
      </c>
      <c r="X285" s="362">
        <f>O285/M285</f>
        <v/>
      </c>
      <c r="Y285" s="362">
        <f>V285*X285</f>
        <v/>
      </c>
      <c r="Z285" s="362">
        <f>W285*X285</f>
        <v/>
      </c>
      <c r="AA285" s="362" t="inlineStr">
        <is>
          <t>38×105×38</t>
        </is>
      </c>
      <c r="AB285" s="1410" t="n">
        <v>0.1</v>
      </c>
      <c r="AC285" s="1387">
        <f>ROUND(O285*AB285,3)</f>
        <v/>
      </c>
      <c r="AD285" s="575"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565" t="inlineStr">
        <is>
          <t>ЕАЭС N RU Д-JP.РА04.В.84957/25 от 03.06.2025 действует до 02.06.2030</t>
        </is>
      </c>
      <c r="AF285" s="565" t="inlineStr">
        <is>
          <t>QUALITY 1st</t>
        </is>
      </c>
      <c r="AG285" s="565" t="inlineStr">
        <is>
          <t xml:space="preserve">Shin Factory Co.,Ltd. </t>
        </is>
      </c>
    </row>
    <row r="286" hidden="1" ht="30" customFormat="1" customHeight="1" s="355" thickBot="1">
      <c r="A286" s="1021" t="n"/>
      <c r="B286" s="1021" t="n"/>
      <c r="C286" s="1451" t="inlineStr">
        <is>
          <t>4560401461689</t>
        </is>
      </c>
      <c r="D286" s="1442" t="n"/>
      <c r="E286" s="353" t="inlineStr">
        <is>
          <t>Quality 1st</t>
        </is>
      </c>
      <c r="F286" s="1455" t="inlineStr">
        <is>
          <t>QF117</t>
        </is>
      </c>
      <c r="G286" s="1028" t="n"/>
      <c r="H286" s="1025" t="inlineStr">
        <is>
          <t>QUALITY 1st DERMA LASER SPECTER VCMAX MOISTURE 240ml</t>
        </is>
      </c>
      <c r="I286" s="1025" t="inlineStr">
        <is>
          <t>QUALITY 1st DERMA LASER SPECTER VCMAX MOISTURE</t>
        </is>
      </c>
      <c r="J286" s="1026" t="inlineStr">
        <is>
          <t>Ультраувлажняющий лосьон с повышенным содержанием витамина С и ниацинамидом QUALITY 1st дер-ма лазер Спектер</t>
        </is>
      </c>
      <c r="K286" s="1025" t="inlineStr">
        <is>
          <t>face lotion</t>
        </is>
      </c>
      <c r="L286" s="1061" t="n"/>
      <c r="M286" s="1039" t="n">
        <v>30</v>
      </c>
      <c r="N286" s="1039" t="n"/>
      <c r="O286" s="1029" t="n"/>
      <c r="P286" s="1443" t="n">
        <v>1250</v>
      </c>
      <c r="Q286" s="1382">
        <f>O286*P286</f>
        <v/>
      </c>
      <c r="R286" s="1031" t="n">
        <v>1000</v>
      </c>
      <c r="S286" s="1394">
        <f>O286*R286</f>
        <v/>
      </c>
      <c r="T286" s="1394">
        <f>Q286-S286</f>
        <v/>
      </c>
      <c r="U286" s="700">
        <f>T286/Q286</f>
        <v/>
      </c>
      <c r="V286" s="1032">
        <f>ROUND(0.49*0.205*0.16,3)</f>
        <v/>
      </c>
      <c r="W286" s="1032" t="n">
        <v>8.800000000000001</v>
      </c>
      <c r="X286" s="362">
        <f>O286/M286</f>
        <v/>
      </c>
      <c r="Y286" s="362">
        <f>V286*X286</f>
        <v/>
      </c>
      <c r="Z286" s="362">
        <f>W286*X286</f>
        <v/>
      </c>
      <c r="AA286" s="362" t="inlineStr">
        <is>
          <t>48×193×48</t>
        </is>
      </c>
      <c r="AB286" s="1453" t="n">
        <v>0.28</v>
      </c>
      <c r="AC286" s="1454">
        <f>ROUND(O286*AB286,3)</f>
        <v/>
      </c>
      <c r="AD286" s="1034"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565" t="inlineStr">
        <is>
          <t>письмо № 525/25 от 25.07.2025 г.</t>
        </is>
      </c>
      <c r="AF286" s="565" t="inlineStr">
        <is>
          <t>QUALITY 1st</t>
        </is>
      </c>
      <c r="AG286" s="565" t="inlineStr">
        <is>
          <t>Kowa Co., Ltd.</t>
        </is>
      </c>
    </row>
    <row r="287" hidden="1" ht="30" customFormat="1" customHeight="1" s="355" thickBot="1">
      <c r="A287" s="1021" t="n"/>
      <c r="B287" s="1021" t="n"/>
      <c r="C287" s="1451" t="inlineStr">
        <is>
          <t>4560401461696</t>
        </is>
      </c>
      <c r="D287" s="1442" t="n"/>
      <c r="E287" s="353" t="inlineStr">
        <is>
          <t>Quality 1st</t>
        </is>
      </c>
      <c r="F287" s="1455" t="inlineStr">
        <is>
          <t>QF118</t>
        </is>
      </c>
      <c r="G287" s="1028" t="n"/>
      <c r="H287" s="1025" t="inlineStr">
        <is>
          <t>QUALITY 1st DERMA LASER SPECTER VCMAX REFRESHING&amp;T 240ml</t>
        </is>
      </c>
      <c r="I287" s="1025" t="inlineStr">
        <is>
          <t>QUALITY 1st DERMA LASER SPECTER VCMAX REFRESHING&amp;T</t>
        </is>
      </c>
      <c r="J287" s="1026" t="inlineStr">
        <is>
          <t>Освежающий лосьон с высококонцентрированным со-держанием витамина С и ниацинамидом для проблемной кожи лица QUALITY 1st дерма лазер</t>
        </is>
      </c>
      <c r="K287" s="1025" t="inlineStr">
        <is>
          <t>face lotion</t>
        </is>
      </c>
      <c r="L287" s="1061" t="n"/>
      <c r="M287" s="1039" t="n">
        <v>30</v>
      </c>
      <c r="N287" s="1039" t="n"/>
      <c r="O287" s="1029" t="n"/>
      <c r="P287" s="1443" t="n">
        <v>1250</v>
      </c>
      <c r="Q287" s="1382">
        <f>O287*P287</f>
        <v/>
      </c>
      <c r="R287" s="1031" t="n">
        <v>1000</v>
      </c>
      <c r="S287" s="1394">
        <f>O287*R287</f>
        <v/>
      </c>
      <c r="T287" s="1394">
        <f>Q287-S287</f>
        <v/>
      </c>
      <c r="U287" s="700">
        <f>T287/Q287</f>
        <v/>
      </c>
      <c r="V287" s="1032">
        <f>ROUND(0.49*0.205*0.16,3)</f>
        <v/>
      </c>
      <c r="W287" s="1032" t="n">
        <v>8.800000000000001</v>
      </c>
      <c r="X287" s="362">
        <f>O287/M287</f>
        <v/>
      </c>
      <c r="Y287" s="362">
        <f>V287*X287</f>
        <v/>
      </c>
      <c r="Z287" s="362">
        <f>W287*X287</f>
        <v/>
      </c>
      <c r="AA287" s="362" t="inlineStr">
        <is>
          <t>48×193×48</t>
        </is>
      </c>
      <c r="AB287" s="1453" t="n">
        <v>0.28</v>
      </c>
      <c r="AC287" s="1454">
        <f>ROUND(O287*AB287,3)</f>
        <v/>
      </c>
      <c r="AD287" s="1034"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565" t="inlineStr">
        <is>
          <t>письмо № 525/25 от 25.07.2025 г.</t>
        </is>
      </c>
      <c r="AF287" s="565" t="inlineStr">
        <is>
          <t>QUALITY 1st</t>
        </is>
      </c>
      <c r="AG287" s="565" t="inlineStr">
        <is>
          <t>Kowa Co., Ltd.</t>
        </is>
      </c>
    </row>
    <row r="288" hidden="1" ht="30" customFormat="1" customHeight="1" s="355" thickBot="1">
      <c r="A288" s="1021" t="n"/>
      <c r="B288" s="1021" t="n"/>
      <c r="C288" s="1451" t="inlineStr">
        <is>
          <t>4560401461702</t>
        </is>
      </c>
      <c r="D288" s="1442" t="n"/>
      <c r="E288" s="353" t="inlineStr">
        <is>
          <t>Quality 1st</t>
        </is>
      </c>
      <c r="F288" s="1455" t="inlineStr">
        <is>
          <t>QF119</t>
        </is>
      </c>
      <c r="G288" s="1028" t="n"/>
      <c r="H288" s="1025" t="inlineStr">
        <is>
          <t>QUALITY 1st DERMA LASER SPECTER ULTHERA CMAX 30ml</t>
        </is>
      </c>
      <c r="I288" s="1025" t="inlineStr">
        <is>
          <t>QUALITY 1st DERMA LASER SPECTER ULTHERA CMAX</t>
        </is>
      </c>
      <c r="J288" s="1026" t="inlineStr">
        <is>
          <t>Сыворотка с повышенным содержанием витамина С и ниацинамидом Ультера QUALITY 1st дерма лазер Спектер</t>
        </is>
      </c>
      <c r="K288" s="1025" t="inlineStr">
        <is>
          <t>face serum</t>
        </is>
      </c>
      <c r="L288" s="1061" t="n"/>
      <c r="M288" s="1039" t="n">
        <v>36</v>
      </c>
      <c r="N288" s="1039" t="n"/>
      <c r="O288" s="1029" t="n"/>
      <c r="P288" s="1443" t="n">
        <v>2250</v>
      </c>
      <c r="Q288" s="1382">
        <f>O288*P288</f>
        <v/>
      </c>
      <c r="R288" s="1031" t="n">
        <v>1800</v>
      </c>
      <c r="S288" s="1394">
        <f>O288*R288</f>
        <v/>
      </c>
      <c r="T288" s="1394">
        <f>Q288-S288</f>
        <v/>
      </c>
      <c r="U288" s="700">
        <f>T288/Q288</f>
        <v/>
      </c>
      <c r="V288" s="1032">
        <f>ROUND(0.36*0.185*0.175,3)</f>
        <v/>
      </c>
      <c r="W288" s="1032" t="n">
        <v>3.9</v>
      </c>
      <c r="X288" s="362">
        <f>O288/M288</f>
        <v/>
      </c>
      <c r="Y288" s="362">
        <f>V288*X288</f>
        <v/>
      </c>
      <c r="Z288" s="362">
        <f>W288*X288</f>
        <v/>
      </c>
      <c r="AA288" s="362" t="inlineStr">
        <is>
          <t>38×105×38</t>
        </is>
      </c>
      <c r="AB288" s="1453" t="n">
        <v>0.1</v>
      </c>
      <c r="AC288" s="1454">
        <f>ROUND(O288*AB288,3)</f>
        <v/>
      </c>
      <c r="AD288" s="1034"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565" t="inlineStr">
        <is>
          <t>письмо № 525/25 от 25.07.2025 г.</t>
        </is>
      </c>
      <c r="AF288" s="565" t="inlineStr">
        <is>
          <t>QUALITY 1st</t>
        </is>
      </c>
      <c r="AG288" s="565" t="inlineStr">
        <is>
          <t>Kowa Co., Ltd.</t>
        </is>
      </c>
    </row>
    <row r="289" hidden="1" ht="30" customFormat="1" customHeight="1" s="355" thickBot="1">
      <c r="A289" s="1021" t="n"/>
      <c r="B289" s="1021" t="n"/>
      <c r="C289" s="1451" t="inlineStr">
        <is>
          <t>4560401461719</t>
        </is>
      </c>
      <c r="D289" s="1442" t="n"/>
      <c r="E289" s="353" t="inlineStr">
        <is>
          <t>Quality 1st</t>
        </is>
      </c>
      <c r="F289" s="1455" t="inlineStr">
        <is>
          <t>QF120</t>
        </is>
      </c>
      <c r="G289" s="1028" t="n"/>
      <c r="H289" s="1025" t="inlineStr">
        <is>
          <t>QUALITY 1st DERMA LASER SPECTER ULTHERA RNMAX 30ml</t>
        </is>
      </c>
      <c r="I289" s="1025" t="inlineStr">
        <is>
          <t xml:space="preserve">QUALITY 1st DERMA LASER SPECTER ULTHERA RNMAX </t>
        </is>
      </c>
      <c r="J289" s="1026" t="inlineStr">
        <is>
          <t>Антивозрастная ночная сыворотка с ретинолом и ниацинамидом Ультера QUALITY 1st Дерма Лазер Спектер</t>
        </is>
      </c>
      <c r="K289" s="1025" t="inlineStr">
        <is>
          <t>face serum</t>
        </is>
      </c>
      <c r="L289" s="1061" t="n"/>
      <c r="M289" s="1039" t="n">
        <v>36</v>
      </c>
      <c r="N289" s="1039" t="n"/>
      <c r="O289" s="1029" t="n"/>
      <c r="P289" s="1443" t="n">
        <v>2250</v>
      </c>
      <c r="Q289" s="1382">
        <f>O289*P289</f>
        <v/>
      </c>
      <c r="R289" s="1031" t="n">
        <v>1800</v>
      </c>
      <c r="S289" s="1394">
        <f>O289*R289</f>
        <v/>
      </c>
      <c r="T289" s="1394">
        <f>Q289-S289</f>
        <v/>
      </c>
      <c r="U289" s="700">
        <f>T289/Q289</f>
        <v/>
      </c>
      <c r="V289" s="1032">
        <f>ROUND(0.36*0.185*0.175,3)</f>
        <v/>
      </c>
      <c r="W289" s="1032" t="n">
        <v>3.9</v>
      </c>
      <c r="X289" s="362">
        <f>O289/M289</f>
        <v/>
      </c>
      <c r="Y289" s="362">
        <f>V289*X289</f>
        <v/>
      </c>
      <c r="Z289" s="362">
        <f>W289*X289</f>
        <v/>
      </c>
      <c r="AA289" s="362" t="inlineStr">
        <is>
          <t>38×105×38</t>
        </is>
      </c>
      <c r="AB289" s="1453" t="n">
        <v>0.1</v>
      </c>
      <c r="AC289" s="1454">
        <f>ROUND(O289*AB289,3)</f>
        <v/>
      </c>
      <c r="AD289" s="1034"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565" t="inlineStr">
        <is>
          <t>письмо № 525/25 от 25.07.2025 г.</t>
        </is>
      </c>
      <c r="AF289" s="565" t="inlineStr">
        <is>
          <t>QUALITY 1st</t>
        </is>
      </c>
      <c r="AG289" s="565" t="inlineStr">
        <is>
          <t>Kowa Co., Ltd.</t>
        </is>
      </c>
    </row>
    <row r="290" hidden="1" ht="30" customFormat="1" customHeight="1" s="355" thickBot="1">
      <c r="A290" s="1021" t="n"/>
      <c r="B290" s="1021" t="n"/>
      <c r="C290" s="1451" t="inlineStr">
        <is>
          <t>4560401461726</t>
        </is>
      </c>
      <c r="D290" s="1442" t="n"/>
      <c r="E290" s="353" t="inlineStr">
        <is>
          <t>Quality 1st</t>
        </is>
      </c>
      <c r="F290" s="1455" t="inlineStr">
        <is>
          <t>QF121</t>
        </is>
      </c>
      <c r="G290" s="1028" t="n"/>
      <c r="H290" s="1025" t="inlineStr">
        <is>
          <t>QUALITY 1st DERMA LASER SPECTER CERAMIDE CREAM 70g</t>
        </is>
      </c>
      <c r="I290" s="1025" t="inlineStr">
        <is>
          <t>QUALITY 1st DERMA LASER SPECTER CERAMIDE CREAM</t>
        </is>
      </c>
      <c r="J290" s="1026" t="inlineStr">
        <is>
          <t>Питательный крем для лица с керамидами QUALITY 1st Дерма Лазер Спектер</t>
        </is>
      </c>
      <c r="K290" s="1025" t="inlineStr">
        <is>
          <t>face cream</t>
        </is>
      </c>
      <c r="L290" s="1061" t="n"/>
      <c r="M290" s="1039" t="n">
        <v>36</v>
      </c>
      <c r="N290" s="1039" t="n"/>
      <c r="O290" s="1029" t="n"/>
      <c r="P290" s="1443" t="n">
        <v>1688</v>
      </c>
      <c r="Q290" s="1382">
        <f>O290*P290</f>
        <v/>
      </c>
      <c r="R290" s="1031" t="n">
        <v>1350</v>
      </c>
      <c r="S290" s="1394">
        <f>O290*R290</f>
        <v/>
      </c>
      <c r="T290" s="1394">
        <f>Q290-S290</f>
        <v/>
      </c>
      <c r="U290" s="700">
        <f>T290/Q290</f>
        <v/>
      </c>
      <c r="V290" s="1032">
        <f>ROUND(0.68*0.145*0.31,3)</f>
        <v/>
      </c>
      <c r="W290" s="1032" t="n">
        <v>5.22</v>
      </c>
      <c r="X290" s="362">
        <f>O290/M290</f>
        <v/>
      </c>
      <c r="Y290" s="362">
        <f>V290*X290</f>
        <v/>
      </c>
      <c r="Z290" s="362">
        <f>W290*X290</f>
        <v/>
      </c>
      <c r="AA290" s="362" t="inlineStr">
        <is>
          <t>73×57×73</t>
        </is>
      </c>
      <c r="AB290" s="1453" t="n">
        <v>0.13</v>
      </c>
      <c r="AC290" s="1454">
        <f>ROUND(O290*AB290,3)</f>
        <v/>
      </c>
      <c r="AD290" s="1034"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565" t="inlineStr">
        <is>
          <t>письмо № 525/25 от 25.07.2025 г.</t>
        </is>
      </c>
      <c r="AF290" s="565" t="inlineStr">
        <is>
          <t>QUALITY 1st</t>
        </is>
      </c>
      <c r="AG290" s="565" t="inlineStr">
        <is>
          <t>Kowa Co., Ltd.</t>
        </is>
      </c>
    </row>
    <row r="291" hidden="1" ht="30" customFormat="1" customHeight="1" s="355" thickBot="1">
      <c r="A291" s="1021" t="n"/>
      <c r="B291" s="1021" t="n"/>
      <c r="C291" s="1451" t="inlineStr">
        <is>
          <t>4560401461849</t>
        </is>
      </c>
      <c r="D291" s="1442" t="n"/>
      <c r="E291" s="353" t="inlineStr">
        <is>
          <t>Quality 1st</t>
        </is>
      </c>
      <c r="F291" s="1455" t="inlineStr">
        <is>
          <t>QF122</t>
        </is>
      </c>
      <c r="G291" s="1028" t="n"/>
      <c r="H291" s="1025" t="inlineStr">
        <is>
          <t>QUALITY 1st DERMA LASER SPECTER  ULTHERA PEEL SOAP 80g</t>
        </is>
      </c>
      <c r="I291" s="1025" t="inlineStr">
        <is>
          <t>QUALITY 1st DERMA LASER SPECTER ULTHERA PEEL SOAP</t>
        </is>
      </c>
      <c r="J291" s="1026" t="inlineStr">
        <is>
          <t>Твёрдое увлажняющее мыло с лифтинговым эффектом для кожи лица QUALITY 1st дерма лазер Спектер</t>
        </is>
      </c>
      <c r="K291" s="1025" t="inlineStr">
        <is>
          <t>face soap</t>
        </is>
      </c>
      <c r="L291" s="1061" t="n"/>
      <c r="M291" s="1039" t="n">
        <v>36</v>
      </c>
      <c r="N291" s="1039" t="n"/>
      <c r="O291" s="1029" t="n"/>
      <c r="P291" s="1443" t="n">
        <v>1125</v>
      </c>
      <c r="Q291" s="1382">
        <f>O291*P291</f>
        <v/>
      </c>
      <c r="R291" s="1031" t="n">
        <v>900</v>
      </c>
      <c r="S291" s="1394">
        <f>O291*R291</f>
        <v/>
      </c>
      <c r="T291" s="1394">
        <f>Q291-S291</f>
        <v/>
      </c>
      <c r="U291" s="700">
        <f>T291/Q291</f>
        <v/>
      </c>
      <c r="V291" s="1032">
        <f>ROUND(0.639*0.26*0.436,3)</f>
        <v/>
      </c>
      <c r="W291" s="1032" t="n">
        <v>19.5</v>
      </c>
      <c r="X291" s="362">
        <f>O291/M291</f>
        <v/>
      </c>
      <c r="Y291" s="362">
        <f>V291*X291</f>
        <v/>
      </c>
      <c r="Z291" s="362">
        <f>W291*X291</f>
        <v/>
      </c>
      <c r="AA291" s="362" t="inlineStr">
        <is>
          <t>73×72×22</t>
        </is>
      </c>
      <c r="AB291" s="1453" t="n">
        <v>0.095</v>
      </c>
      <c r="AC291" s="1454">
        <f>ROUND(O291*AB291,3)</f>
        <v/>
      </c>
      <c r="AD291" s="1034"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565" t="inlineStr">
        <is>
          <t>письмо № 526/25 от 25.07.2025 г.</t>
        </is>
      </c>
      <c r="AF291" s="565" t="inlineStr">
        <is>
          <t>QUALITY 1st</t>
        </is>
      </c>
      <c r="AG291" s="565" t="inlineStr">
        <is>
          <t>Mikuni Chemical Industry Co., Ltd.</t>
        </is>
      </c>
    </row>
    <row r="292" hidden="1" ht="30" customFormat="1" customHeight="1" s="355" thickBot="1">
      <c r="A292" s="1021" t="n"/>
      <c r="B292" s="1021" t="n"/>
      <c r="C292" s="1451" t="inlineStr">
        <is>
          <t>4560401461856</t>
        </is>
      </c>
      <c r="D292" s="1442" t="n"/>
      <c r="E292" s="353" t="inlineStr">
        <is>
          <t>Quality 1st</t>
        </is>
      </c>
      <c r="F292" s="1455" t="inlineStr">
        <is>
          <t>QF123</t>
        </is>
      </c>
      <c r="G292" s="1028" t="n"/>
      <c r="H292" s="1025" t="inlineStr">
        <is>
          <t>QUALITY 1st DERMA LASER SPECTER  VCMAX Z 7sheets</t>
        </is>
      </c>
      <c r="I292" s="1025" t="inlineStr">
        <is>
          <t>QUALITY 1st DERMA LASER SPECTER VCMAX Z</t>
        </is>
      </c>
      <c r="J292" s="1026" t="inlineStr">
        <is>
          <t>Маска на основе 15 видов Витамина С, ниацинамидом и глутатионом, выравнивающая цвет кожи лица QUALITY 1st дерма лазер Спектер</t>
        </is>
      </c>
      <c r="K292" s="1025" t="inlineStr">
        <is>
          <t>face mask</t>
        </is>
      </c>
      <c r="L292" s="1061" t="n"/>
      <c r="M292" s="1039" t="n">
        <v>64</v>
      </c>
      <c r="N292" s="1039" t="n"/>
      <c r="O292" s="1029" t="n"/>
      <c r="P292" s="1443" t="n">
        <v>750</v>
      </c>
      <c r="Q292" s="1382">
        <f>O292*P292</f>
        <v/>
      </c>
      <c r="R292" s="1031" t="n">
        <v>600</v>
      </c>
      <c r="S292" s="1394">
        <f>O292*R292</f>
        <v/>
      </c>
      <c r="T292" s="1394">
        <f>Q292-S292</f>
        <v/>
      </c>
      <c r="U292" s="700">
        <f>T292/Q292</f>
        <v/>
      </c>
      <c r="V292" s="1032">
        <f>ROUND(0.301*0.125*0.227,3)</f>
        <v/>
      </c>
      <c r="W292" s="1032" t="n">
        <v>3.6</v>
      </c>
      <c r="X292" s="362">
        <f>O292/M292</f>
        <v/>
      </c>
      <c r="Y292" s="362">
        <f>V292*X292</f>
        <v/>
      </c>
      <c r="Z292" s="362">
        <f>W292*X292</f>
        <v/>
      </c>
      <c r="AA292" s="362" t="inlineStr">
        <is>
          <t>155×210×25</t>
        </is>
      </c>
      <c r="AB292" s="1453" t="n">
        <v>0.262</v>
      </c>
      <c r="AC292" s="1454">
        <f>ROUND(O292*AB292,3)</f>
        <v/>
      </c>
      <c r="AD292" s="1034"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565" t="inlineStr">
        <is>
          <t>письмо № 528/25 от 25.07.2025 г.</t>
        </is>
      </c>
      <c r="AF292" s="565" t="inlineStr">
        <is>
          <t>QUALITY 1st</t>
        </is>
      </c>
      <c r="AG292" s="565" t="inlineStr">
        <is>
          <t xml:space="preserve">Shin Factory Co.,Ltd. </t>
        </is>
      </c>
    </row>
    <row r="293" hidden="1" ht="20.1" customFormat="1" customHeight="1" s="355" thickBot="1">
      <c r="A293" s="1203" t="n"/>
      <c r="B293" s="714" t="n"/>
      <c r="C293" s="1385" t="n"/>
      <c r="D293" s="1385" t="n"/>
      <c r="E293" s="353" t="inlineStr">
        <is>
          <t>CHANSON</t>
        </is>
      </c>
      <c r="F293" s="353" t="n">
        <v>2243</v>
      </c>
      <c r="G293" s="368" t="n"/>
      <c r="H293" s="1046" t="inlineStr">
        <is>
          <t>《CHANSON》U'll SHAMPOO 550ml</t>
        </is>
      </c>
      <c r="I293" s="322" t="inlineStr">
        <is>
          <t>U'll SHAMPOO</t>
        </is>
      </c>
      <c r="J293" s="406" t="n"/>
      <c r="K293" s="322" t="inlineStr">
        <is>
          <t>hair shampoo</t>
        </is>
      </c>
      <c r="L293" s="358" t="n"/>
      <c r="M293" s="1203" t="n">
        <v>6</v>
      </c>
      <c r="N293" s="1203" t="n">
        <v>6</v>
      </c>
      <c r="O293" s="790" t="n"/>
      <c r="P293" s="1386" t="n">
        <v>897</v>
      </c>
      <c r="Q293" s="1382">
        <f>O293*P293</f>
        <v/>
      </c>
      <c r="R293" s="456" t="n">
        <v>700</v>
      </c>
      <c r="S293" s="1394">
        <f>O293*R293</f>
        <v/>
      </c>
      <c r="T293" s="1394">
        <f>Q293-S293</f>
        <v/>
      </c>
      <c r="U293" s="700">
        <f>T293/Q293</f>
        <v/>
      </c>
      <c r="V293" s="362" t="n"/>
      <c r="W293" s="362" t="n"/>
      <c r="X293" s="362">
        <f>O293/M293</f>
        <v/>
      </c>
      <c r="Y293" s="362">
        <f>V293*X293</f>
        <v/>
      </c>
      <c r="Z293" s="362">
        <f>W293*X293</f>
        <v/>
      </c>
      <c r="AA293" s="362" t="n"/>
      <c r="AB293" s="1456" t="n">
        <v>0.652</v>
      </c>
      <c r="AC293" s="1387">
        <f>ROUND(O293*AB293,3)</f>
        <v/>
      </c>
      <c r="AD293" s="1047"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565" t="inlineStr">
        <is>
          <t>письмо № 524/25 от 25.07.2025 г.</t>
        </is>
      </c>
      <c r="AF293" s="565" t="inlineStr">
        <is>
          <t>Chanson Cosmetics</t>
        </is>
      </c>
      <c r="AG293" s="565" t="inlineStr">
        <is>
          <t>Chanson Cosmetics Inc.</t>
        </is>
      </c>
    </row>
    <row r="294" hidden="1" ht="20.1" customFormat="1" customHeight="1" s="355" thickBot="1">
      <c r="A294" s="353" t="n"/>
      <c r="B294" s="721" t="n"/>
      <c r="C294" s="1423" t="n"/>
      <c r="D294" s="1423" t="n"/>
      <c r="E294" s="353" t="inlineStr">
        <is>
          <t>CHANSON</t>
        </is>
      </c>
      <c r="F294" s="353" t="n">
        <v>2244</v>
      </c>
      <c r="G294" s="368" t="n"/>
      <c r="H294" s="1046" t="inlineStr">
        <is>
          <t>《CHANSON》U'll  CONDITIONER 550ml</t>
        </is>
      </c>
      <c r="I294" s="322" t="inlineStr">
        <is>
          <t>U'll CONDITIONER</t>
        </is>
      </c>
      <c r="J294" s="406" t="n"/>
      <c r="K294" s="322" t="inlineStr">
        <is>
          <t>hair conditioner</t>
        </is>
      </c>
      <c r="L294" s="358" t="n"/>
      <c r="M294" s="1203" t="n">
        <v>6</v>
      </c>
      <c r="N294" s="1203" t="n">
        <v>6</v>
      </c>
      <c r="O294" s="790" t="n"/>
      <c r="P294" s="1386" t="n">
        <v>897</v>
      </c>
      <c r="Q294" s="1382">
        <f>O294*P294</f>
        <v/>
      </c>
      <c r="R294" s="456" t="n">
        <v>700</v>
      </c>
      <c r="S294" s="1394">
        <f>O294*R294</f>
        <v/>
      </c>
      <c r="T294" s="1394">
        <f>Q294-S294</f>
        <v/>
      </c>
      <c r="U294" s="700">
        <f>T294/Q294</f>
        <v/>
      </c>
      <c r="V294" s="362" t="n"/>
      <c r="W294" s="362" t="n"/>
      <c r="X294" s="362" t="n"/>
      <c r="Y294" s="362" t="n"/>
      <c r="Z294" s="362" t="n"/>
      <c r="AA294" s="362" t="n"/>
      <c r="AB294" s="615" t="n">
        <v>0.631</v>
      </c>
      <c r="AC294" s="1203">
        <f>O294*AB294</f>
        <v/>
      </c>
      <c r="AD294" s="1047"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565" t="inlineStr">
        <is>
          <t>письмо № 524/25 от 25.07.2025 г.</t>
        </is>
      </c>
      <c r="AF294" s="565" t="inlineStr">
        <is>
          <t>Chanson Cosmetics</t>
        </is>
      </c>
      <c r="AG294" s="565" t="inlineStr">
        <is>
          <t>Chanson Cosmetics Inc.</t>
        </is>
      </c>
    </row>
    <row r="295" hidden="1" ht="20.1" customFormat="1" customHeight="1" s="355" thickBot="1">
      <c r="A295" s="353" t="n"/>
      <c r="B295" s="721" t="n"/>
      <c r="C295" s="1423" t="n"/>
      <c r="D295" s="1423" t="n"/>
      <c r="E295" s="353" t="inlineStr">
        <is>
          <t>CHANSON</t>
        </is>
      </c>
      <c r="F295" s="353" t="inlineStr">
        <is>
          <t>AL03</t>
        </is>
      </c>
      <c r="G295" s="368" t="n"/>
      <c r="H295" s="1046" t="inlineStr">
        <is>
          <t xml:space="preserve">《CHANSON》AROMA LEAF TREATMENT </t>
        </is>
      </c>
      <c r="I295" s="322" t="inlineStr">
        <is>
          <t>AROMA LEAF TREATMENT</t>
        </is>
      </c>
      <c r="J295" s="406" t="inlineStr">
        <is>
          <t>Восстанавливающий кондиционер для волос Арома Лиф</t>
        </is>
      </c>
      <c r="K295" s="322" t="inlineStr">
        <is>
          <t>hair treatment</t>
        </is>
      </c>
      <c r="L295" s="358" t="n"/>
      <c r="M295" s="1203" t="n">
        <v>6</v>
      </c>
      <c r="N295" s="1203" t="n">
        <v>6</v>
      </c>
      <c r="O295" s="790" t="n"/>
      <c r="P295" s="1386" t="n">
        <v>808</v>
      </c>
      <c r="Q295" s="1382">
        <f>O295*P295</f>
        <v/>
      </c>
      <c r="R295" s="456" t="n">
        <v>630</v>
      </c>
      <c r="S295" s="1394">
        <f>O295*R295</f>
        <v/>
      </c>
      <c r="T295" s="1394">
        <f>Q295-S295</f>
        <v/>
      </c>
      <c r="U295" s="700">
        <f>T295/Q295</f>
        <v/>
      </c>
      <c r="V295" s="362" t="n"/>
      <c r="W295" s="362" t="n"/>
      <c r="X295" s="362" t="n"/>
      <c r="Y295" s="362" t="n"/>
      <c r="Z295" s="362" t="n"/>
      <c r="AA295" s="362" t="n"/>
      <c r="AB295" s="615" t="n"/>
      <c r="AC295" s="1384">
        <f>ROUND(O295*AB295,3)</f>
        <v/>
      </c>
      <c r="AD295" s="575"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565" t="inlineStr">
        <is>
          <t>ЕАЭС N RU Д-JP.АБ47.В.08830/20 от 09.09.2020 действует до 08.09.2025</t>
        </is>
      </c>
      <c r="AF295" s="565" t="inlineStr">
        <is>
          <t>Chanson Cosmetics</t>
        </is>
      </c>
      <c r="AG295" s="565" t="inlineStr">
        <is>
          <t>Chanson Cosmetics Inc.</t>
        </is>
      </c>
    </row>
    <row r="296" hidden="1" ht="20.1" customFormat="1" customHeight="1" s="355" thickBot="1">
      <c r="A296" s="353" t="n"/>
      <c r="B296" s="721" t="n"/>
      <c r="C296" s="1423" t="n"/>
      <c r="D296" s="1423" t="n"/>
      <c r="E296" s="353" t="inlineStr">
        <is>
          <t>CHANSON</t>
        </is>
      </c>
      <c r="F296" s="353" t="inlineStr">
        <is>
          <t>AL04</t>
        </is>
      </c>
      <c r="G296" s="368" t="inlineStr">
        <is>
          <t>シャンソン　アロマリーフ　ヘアエッセンス</t>
        </is>
      </c>
      <c r="H296" s="322" t="inlineStr">
        <is>
          <t xml:space="preserve">《CHANSON》AROMA LEAF   HAIR ESSENCE </t>
        </is>
      </c>
      <c r="I296" s="322" t="inlineStr">
        <is>
          <t>AROMA LEAF HAIR ESSENCE</t>
        </is>
      </c>
      <c r="J296" s="406" t="inlineStr">
        <is>
          <t>Эссенция для волос восстанавливающая Арома Лиф</t>
        </is>
      </c>
      <c r="K296" s="322" t="inlineStr">
        <is>
          <t>hair essense</t>
        </is>
      </c>
      <c r="L296" s="358" t="n"/>
      <c r="M296" s="1203" t="n">
        <v>6</v>
      </c>
      <c r="N296" s="1203" t="n">
        <v>6</v>
      </c>
      <c r="O296" s="790" t="n"/>
      <c r="P296" s="1386" t="n">
        <v>1032</v>
      </c>
      <c r="Q296" s="1382">
        <f>O296*P296</f>
        <v/>
      </c>
      <c r="R296" s="456" t="n">
        <v>805</v>
      </c>
      <c r="S296" s="1394">
        <f>O296*R296</f>
        <v/>
      </c>
      <c r="T296" s="1394">
        <f>Q296-S296</f>
        <v/>
      </c>
      <c r="U296" s="700">
        <f>T296/Q296</f>
        <v/>
      </c>
      <c r="V296" s="362" t="n"/>
      <c r="W296" s="362" t="n"/>
      <c r="X296" s="362" t="n"/>
      <c r="Y296" s="362" t="n"/>
      <c r="Z296" s="362" t="n"/>
      <c r="AA296" s="362" t="n"/>
      <c r="AB296" s="1457" t="n">
        <v>0.08799999999999999</v>
      </c>
      <c r="AC296" s="1384">
        <f>ROUND(O296*AB296,3)</f>
        <v/>
      </c>
      <c r="AD296" s="1204"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82" t="inlineStr">
        <is>
          <t>ЕАЭС N RU Д-JP.РА02.В.24525/21 от 01.11.2021 действует до 31.10.2026</t>
        </is>
      </c>
      <c r="AF296" s="565" t="inlineStr">
        <is>
          <t>Chanson Cosmetics</t>
        </is>
      </c>
      <c r="AG296" s="565" t="inlineStr">
        <is>
          <t>Chanson Cosmetics Inc.</t>
        </is>
      </c>
    </row>
    <row r="297" hidden="1" ht="20.1" customFormat="1" customHeight="1" s="355" thickBot="1">
      <c r="A297" s="1203" t="n"/>
      <c r="B297" s="714" t="n"/>
      <c r="C297" s="1423" t="n"/>
      <c r="D297" s="1423" t="n"/>
      <c r="E297" s="353" t="inlineStr">
        <is>
          <t>CHANSON</t>
        </is>
      </c>
      <c r="F297" s="353" t="n">
        <v>2245</v>
      </c>
      <c r="G297" s="368" t="n"/>
      <c r="H297" s="1046" t="inlineStr">
        <is>
          <t>《CHANSON》U'll BODY SOAP 550ｍｌ</t>
        </is>
      </c>
      <c r="I297" s="322" t="inlineStr">
        <is>
          <t>U'll BODY SOAP</t>
        </is>
      </c>
      <c r="J297" s="406" t="n"/>
      <c r="K297" s="322" t="inlineStr">
        <is>
          <t>body soap</t>
        </is>
      </c>
      <c r="L297" s="358" t="n"/>
      <c r="M297" s="1203" t="n">
        <v>6</v>
      </c>
      <c r="N297" s="1203" t="n">
        <v>6</v>
      </c>
      <c r="O297" s="790" t="n"/>
      <c r="P297" s="1386" t="n">
        <v>897</v>
      </c>
      <c r="Q297" s="1382">
        <f>O297*P297</f>
        <v/>
      </c>
      <c r="R297" s="456" t="n">
        <v>700</v>
      </c>
      <c r="S297" s="1394">
        <f>O297*R297</f>
        <v/>
      </c>
      <c r="T297" s="1394">
        <f>Q297-S297</f>
        <v/>
      </c>
      <c r="U297" s="700">
        <f>T297/Q297</f>
        <v/>
      </c>
      <c r="V297" s="362" t="n"/>
      <c r="W297" s="362" t="n"/>
      <c r="X297" s="362" t="n"/>
      <c r="Y297" s="362">
        <f>V297*X297</f>
        <v/>
      </c>
      <c r="Z297" s="362">
        <f>W297*X297</f>
        <v/>
      </c>
      <c r="AA297" s="362" t="n"/>
      <c r="AB297" s="1456" t="n">
        <v>0.639</v>
      </c>
      <c r="AC297" s="1387">
        <f>ROUND(O297*AB297,3)</f>
        <v/>
      </c>
      <c r="AD297" s="1204"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90" t="inlineStr">
        <is>
          <t>письмо № 524/25 от 25.07.2025 г.</t>
        </is>
      </c>
      <c r="AF297" s="1114" t="inlineStr">
        <is>
          <t>Chanson Cosmetics</t>
        </is>
      </c>
      <c r="AG297" s="1114" t="inlineStr">
        <is>
          <t>Chanson Cosmetics Inc.</t>
        </is>
      </c>
    </row>
    <row r="298" hidden="1" ht="20.1" customFormat="1" customHeight="1" s="355" thickBot="1">
      <c r="A298" s="353" t="n"/>
      <c r="B298" s="721" t="n"/>
      <c r="C298" s="1423" t="n"/>
      <c r="D298" s="1423" t="n"/>
      <c r="E298" s="353" t="inlineStr">
        <is>
          <t>CHANSON</t>
        </is>
      </c>
      <c r="F298" s="353" t="n">
        <v>2240</v>
      </c>
      <c r="G298" s="368" t="inlineStr">
        <is>
          <t>シャンソン　オーガトゥールヘアシャンプー</t>
        </is>
      </c>
      <c r="H298" s="322" t="inlineStr">
        <is>
          <t>《CHANSON》ORGATUR SHAMPOO</t>
        </is>
      </c>
      <c r="I298" s="322" t="inlineStr">
        <is>
          <t>Orgatur Shampoo</t>
        </is>
      </c>
      <c r="J298" s="406" t="inlineStr">
        <is>
          <t>Шампунь «Оргатюр»</t>
        </is>
      </c>
      <c r="K298" s="322" t="inlineStr">
        <is>
          <t>hair shampoo</t>
        </is>
      </c>
      <c r="L298" s="358" t="n"/>
      <c r="M298" s="1203" t="n">
        <v>6</v>
      </c>
      <c r="N298" s="1203" t="n">
        <v>6</v>
      </c>
      <c r="O298" s="790" t="n"/>
      <c r="P298" s="1386" t="n">
        <v>1269</v>
      </c>
      <c r="Q298" s="1382">
        <f>O298*P298</f>
        <v/>
      </c>
      <c r="R298" s="456" t="n">
        <v>990</v>
      </c>
      <c r="S298" s="1394">
        <f>O298*R298</f>
        <v/>
      </c>
      <c r="T298" s="1394">
        <f>Q298-S298</f>
        <v/>
      </c>
      <c r="U298" s="700">
        <f>T298/Q298</f>
        <v/>
      </c>
      <c r="V298" s="362" t="n"/>
      <c r="W298" s="362" t="n"/>
      <c r="X298" s="362" t="n"/>
      <c r="Y298" s="362" t="n"/>
      <c r="Z298" s="362" t="n"/>
      <c r="AA298" s="362" t="n"/>
      <c r="AB298" s="615" t="n">
        <v>0.606</v>
      </c>
      <c r="AC298" s="1384">
        <f>ROUND(O298*AB298,3)</f>
        <v/>
      </c>
      <c r="AD298" s="1204"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565" t="inlineStr">
        <is>
          <t>ЕАЭС N RU Д-JP.АБ47.В.08824/20 от 09.09.2020 действует до 08.09.2025</t>
        </is>
      </c>
      <c r="AF298" s="565" t="inlineStr">
        <is>
          <t>Chanson Cosmetics</t>
        </is>
      </c>
      <c r="AG298" s="565" t="inlineStr">
        <is>
          <t>Chanson Cosmetics Inc.</t>
        </is>
      </c>
    </row>
    <row r="299" hidden="1" ht="20.1" customFormat="1" customHeight="1" s="355" thickBot="1">
      <c r="A299" s="353" t="n"/>
      <c r="B299" s="721" t="n"/>
      <c r="C299" s="1423" t="n"/>
      <c r="D299" s="1423" t="n"/>
      <c r="E299" s="353" t="inlineStr">
        <is>
          <t>CHANSON</t>
        </is>
      </c>
      <c r="F299" s="353" t="n">
        <v>2241</v>
      </c>
      <c r="G299" s="368" t="n"/>
      <c r="H299" s="358" t="inlineStr">
        <is>
          <t>《CHANSON》ORGATUR CONDITIONER</t>
        </is>
      </c>
      <c r="I299" s="358" t="inlineStr">
        <is>
          <t>Orgatur Conditioner</t>
        </is>
      </c>
      <c r="J299" s="595" t="inlineStr">
        <is>
          <t>Кондиционер «Оргатюр»</t>
        </is>
      </c>
      <c r="K299" s="358" t="inlineStr">
        <is>
          <t>hair conditioner</t>
        </is>
      </c>
      <c r="L299" s="358" t="n"/>
      <c r="M299" s="1203" t="n">
        <v>6</v>
      </c>
      <c r="N299" s="1203" t="n">
        <v>6</v>
      </c>
      <c r="O299" s="790" t="n"/>
      <c r="P299" s="1386" t="n">
        <v>1269</v>
      </c>
      <c r="Q299" s="1382">
        <f>O299*P299</f>
        <v/>
      </c>
      <c r="R299" s="456" t="n">
        <v>990</v>
      </c>
      <c r="S299" s="1394">
        <f>O299*R299</f>
        <v/>
      </c>
      <c r="T299" s="1394">
        <f>Q299-S299</f>
        <v/>
      </c>
      <c r="U299" s="700">
        <f>T299/Q299</f>
        <v/>
      </c>
      <c r="V299" s="362" t="n"/>
      <c r="W299" s="362" t="n"/>
      <c r="X299" s="362" t="n"/>
      <c r="Y299" s="362" t="n"/>
      <c r="Z299" s="362" t="n"/>
      <c r="AA299" s="362" t="n"/>
      <c r="AB299" s="615" t="n">
        <v>0.591</v>
      </c>
      <c r="AC299" s="1384">
        <f>ROUND(O299*AB299,3)</f>
        <v/>
      </c>
      <c r="AD299" s="1204"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565" t="inlineStr">
        <is>
          <t>ЕАЭС N RU Д-JP.АБ47.В.08830/20 от 09.09.2020 действует до 08.09.2025</t>
        </is>
      </c>
      <c r="AF299" s="565" t="inlineStr">
        <is>
          <t>Chanson Cosmetics</t>
        </is>
      </c>
      <c r="AG299" s="565" t="inlineStr">
        <is>
          <t>Chanson Cosmetics Inc.</t>
        </is>
      </c>
    </row>
    <row r="300" hidden="1" ht="20.1" customFormat="1" customHeight="1" s="355" thickBot="1">
      <c r="A300" s="1203" t="n"/>
      <c r="B300" s="714" t="n"/>
      <c r="C300" s="1423" t="n">
        <v>20990000</v>
      </c>
      <c r="D300" s="1423" t="n"/>
      <c r="E300" s="353" t="inlineStr">
        <is>
          <t>CHANSON</t>
        </is>
      </c>
      <c r="F300" s="353" t="n">
        <v>2099</v>
      </c>
      <c r="G300" s="368" t="n"/>
      <c r="H300" s="358" t="inlineStr">
        <is>
          <t>《CHANSON》CHARCOAL SHAMPOO</t>
        </is>
      </c>
      <c r="I300" s="358" t="inlineStr">
        <is>
          <t>CHARCOAL SHAMPOO</t>
        </is>
      </c>
      <c r="J300" s="595" t="inlineStr">
        <is>
          <t>Укрепляющий шампунь на основе угля и глины</t>
        </is>
      </c>
      <c r="K300" s="358" t="inlineStr">
        <is>
          <t>hair shampoo</t>
        </is>
      </c>
      <c r="L300" s="358" t="n"/>
      <c r="M300" s="1203" t="n">
        <v>6</v>
      </c>
      <c r="N300" s="1203" t="n">
        <v>6</v>
      </c>
      <c r="O300" s="790" t="n"/>
      <c r="P300" s="1386" t="n">
        <v>897</v>
      </c>
      <c r="Q300" s="1382">
        <f>O300*P300</f>
        <v/>
      </c>
      <c r="R300" s="456" t="n">
        <v>700</v>
      </c>
      <c r="S300" s="1394">
        <f>O300*R300</f>
        <v/>
      </c>
      <c r="T300" s="1394">
        <f>Q300-S300</f>
        <v/>
      </c>
      <c r="U300" s="700">
        <f>T300/Q300</f>
        <v/>
      </c>
      <c r="V300" s="362" t="n"/>
      <c r="W300" s="362" t="n"/>
      <c r="X300" s="362" t="n"/>
      <c r="Y300" s="362" t="n"/>
      <c r="Z300" s="362" t="n"/>
      <c r="AA300" s="362" t="n"/>
      <c r="AB300" s="1457" t="n">
        <v>0.297</v>
      </c>
      <c r="AC300" s="1384">
        <f>ROUND(O300*AB300,3)</f>
        <v/>
      </c>
      <c r="AD300" s="1204"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565" t="inlineStr">
        <is>
          <t>ЕАЭС N RU Д-JP.АБ47.В.08824/20 от 09.09.2020 действует до 08.09.2025</t>
        </is>
      </c>
      <c r="AF300" s="565" t="inlineStr">
        <is>
          <t>Chanson Cosmetics</t>
        </is>
      </c>
      <c r="AG300" s="565" t="inlineStr">
        <is>
          <t>Chanson Cosmetics Inc.</t>
        </is>
      </c>
    </row>
    <row r="301" hidden="1" ht="20.1" customFormat="1" customHeight="1" s="355" thickBot="1">
      <c r="A301" s="353" t="n"/>
      <c r="B301" s="721" t="n"/>
      <c r="C301" s="1423" t="n"/>
      <c r="D301" s="1423" t="n"/>
      <c r="E301" s="353" t="inlineStr">
        <is>
          <t>CHANSON</t>
        </is>
      </c>
      <c r="F301" s="353" t="n">
        <v>2117</v>
      </c>
      <c r="G301" s="368" t="n"/>
      <c r="H301" s="358" t="inlineStr">
        <is>
          <t>《CHANSON》MOHATSURYO</t>
        </is>
      </c>
      <c r="I301" s="358" t="inlineStr">
        <is>
          <t>MOHATSURYO</t>
        </is>
      </c>
      <c r="J301" s="595" t="inlineStr">
        <is>
          <t>Эссенция для роста волос</t>
        </is>
      </c>
      <c r="K301" s="358" t="inlineStr">
        <is>
          <t>hair essense</t>
        </is>
      </c>
      <c r="L301" s="358" t="n"/>
      <c r="M301" s="1203" t="n">
        <v>6</v>
      </c>
      <c r="N301" s="1203" t="n">
        <v>6</v>
      </c>
      <c r="O301" s="790" t="n"/>
      <c r="P301" s="1386" t="n">
        <v>2051</v>
      </c>
      <c r="Q301" s="1382">
        <f>O301*P301</f>
        <v/>
      </c>
      <c r="R301" s="456" t="n">
        <v>1600</v>
      </c>
      <c r="S301" s="1394">
        <f>O301*R301</f>
        <v/>
      </c>
      <c r="T301" s="1394">
        <f>Q301-S301</f>
        <v/>
      </c>
      <c r="U301" s="700">
        <f>T301/Q301</f>
        <v/>
      </c>
      <c r="V301" s="362" t="n"/>
      <c r="W301" s="362" t="n"/>
      <c r="X301" s="362" t="n"/>
      <c r="Y301" s="362" t="n"/>
      <c r="Z301" s="362" t="n"/>
      <c r="AA301" s="362" t="n"/>
      <c r="AB301" s="1456" t="n">
        <v>0.166</v>
      </c>
      <c r="AC301" s="1387">
        <f>ROUND(O301*AB301,3)</f>
        <v/>
      </c>
      <c r="AD301" s="1204"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565" t="inlineStr">
        <is>
          <t>ЕАЭС N RU Д-JP.РА02.В.24525/21 от 01.11.2021 действует до 31.10.2026</t>
        </is>
      </c>
      <c r="AF301" s="565" t="inlineStr">
        <is>
          <t>Chanson Cosmetics</t>
        </is>
      </c>
      <c r="AG301" s="565" t="inlineStr">
        <is>
          <t>Chanson Cosmetics Inc.</t>
        </is>
      </c>
    </row>
    <row r="302" hidden="1" ht="20.1" customFormat="1" customHeight="1" s="355" thickBot="1">
      <c r="A302" s="353" t="n"/>
      <c r="B302" s="721" t="n"/>
      <c r="C302" s="1423" t="n"/>
      <c r="D302" s="1423" t="n"/>
      <c r="E302" s="353" t="inlineStr">
        <is>
          <t>CHANSON</t>
        </is>
      </c>
      <c r="F302" s="353" t="n">
        <v>2118</v>
      </c>
      <c r="G302" s="368" t="n"/>
      <c r="H302" s="358" t="inlineStr">
        <is>
          <t>《CHANSON》NANO MASSAGE W</t>
        </is>
      </c>
      <c r="I302" s="358" t="inlineStr">
        <is>
          <t>Nano White Massage</t>
        </is>
      </c>
      <c r="J302" s="595" t="inlineStr">
        <is>
          <t>Массажный крем Нано Вайт</t>
        </is>
      </c>
      <c r="K302" s="358" t="inlineStr">
        <is>
          <t>face cream</t>
        </is>
      </c>
      <c r="L302" s="358" t="n"/>
      <c r="M302" s="1203" t="n">
        <v>6</v>
      </c>
      <c r="N302" s="1203" t="n">
        <v>6</v>
      </c>
      <c r="O302" s="790" t="n"/>
      <c r="P302" s="1386" t="n">
        <v>4103</v>
      </c>
      <c r="Q302" s="1382">
        <f>O302*P302</f>
        <v/>
      </c>
      <c r="R302" s="456" t="n">
        <v>3200</v>
      </c>
      <c r="S302" s="1394">
        <f>O302*R302</f>
        <v/>
      </c>
      <c r="T302" s="1394">
        <f>Q302-S302</f>
        <v/>
      </c>
      <c r="U302" s="700">
        <f>T302/Q302</f>
        <v/>
      </c>
      <c r="V302" s="362" t="n"/>
      <c r="W302" s="362" t="n"/>
      <c r="X302" s="362" t="n"/>
      <c r="Y302" s="362" t="n"/>
      <c r="Z302" s="362" t="n"/>
      <c r="AA302" s="362" t="n"/>
      <c r="AB302" s="615" t="n">
        <v>0</v>
      </c>
      <c r="AC302" s="1384">
        <f>ROUND(O302*AB302,3)</f>
        <v/>
      </c>
      <c r="AD302" s="1204"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565" t="inlineStr">
        <is>
          <t>ЕАЭС N RU Д-JP.НВ32.В.03964/20 от 14.02.2020 действует до 13.02.2025</t>
        </is>
      </c>
      <c r="AF302" s="565" t="inlineStr">
        <is>
          <t>Chanson Cosmetics</t>
        </is>
      </c>
      <c r="AG302" s="565" t="inlineStr">
        <is>
          <t>Chanson Cosmetics Inc.</t>
        </is>
      </c>
    </row>
    <row r="303" hidden="1" ht="20.1" customFormat="1" customHeight="1" s="355" thickBot="1">
      <c r="A303" s="353" t="n"/>
      <c r="B303" s="721" t="n"/>
      <c r="C303" s="1423" t="n"/>
      <c r="D303" s="1423" t="n"/>
      <c r="E303" s="353" t="inlineStr">
        <is>
          <t>CHANSON</t>
        </is>
      </c>
      <c r="F303" s="353" t="n">
        <v>2043</v>
      </c>
      <c r="G303" s="368" t="n"/>
      <c r="H303" s="358" t="inlineStr">
        <is>
          <t>《CHANSON》LIFT MASSAGE</t>
        </is>
      </c>
      <c r="I303" s="358" t="inlineStr">
        <is>
          <t>Lift Massage</t>
        </is>
      </c>
      <c r="J303" s="595" t="inlineStr">
        <is>
          <t>Лифтинговый массажный крем</t>
        </is>
      </c>
      <c r="K303" s="358" t="inlineStr">
        <is>
          <t>massage cream</t>
        </is>
      </c>
      <c r="L303" s="358" t="n"/>
      <c r="M303" s="1203" t="n">
        <v>6</v>
      </c>
      <c r="N303" s="1203" t="n">
        <v>6</v>
      </c>
      <c r="O303" s="790" t="n"/>
      <c r="P303" s="1386" t="n">
        <v>2051</v>
      </c>
      <c r="Q303" s="1382">
        <f>O303*P303</f>
        <v/>
      </c>
      <c r="R303" s="456" t="n">
        <v>1600</v>
      </c>
      <c r="S303" s="1394">
        <f>O303*R303</f>
        <v/>
      </c>
      <c r="T303" s="1394">
        <f>Q303-S303</f>
        <v/>
      </c>
      <c r="U303" s="700">
        <f>T303/Q303</f>
        <v/>
      </c>
      <c r="V303" s="362" t="n"/>
      <c r="W303" s="362" t="n"/>
      <c r="X303" s="362" t="n"/>
      <c r="Y303" s="362" t="n"/>
      <c r="Z303" s="362" t="n"/>
      <c r="AA303" s="362" t="n"/>
      <c r="AB303" s="615" t="n">
        <v>0.188</v>
      </c>
      <c r="AC303" s="1384">
        <f>ROUND(O303*AB303,3)</f>
        <v/>
      </c>
      <c r="AD303" s="575"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565" t="inlineStr">
        <is>
          <t>ЕАЭС N RU Д-JP.НВ32.В.03964/20 от 14.02.2020 действует до 13.02.2025</t>
        </is>
      </c>
      <c r="AF303" s="565" t="inlineStr">
        <is>
          <t>Chanson Cosmetics</t>
        </is>
      </c>
      <c r="AG303" s="565" t="inlineStr">
        <is>
          <t>Chanson Cosmetics Inc.</t>
        </is>
      </c>
    </row>
    <row r="304" hidden="1" ht="30" customFormat="1" customHeight="1" s="355" thickBot="1">
      <c r="A304" s="1203" t="n"/>
      <c r="B304" s="714" t="n"/>
      <c r="C304" s="1423" t="n">
        <v>4937610121671</v>
      </c>
      <c r="D304" s="1423" t="n"/>
      <c r="E304" s="353" t="inlineStr">
        <is>
          <t>CHANSON</t>
        </is>
      </c>
      <c r="F304" s="353" t="n">
        <v>2167</v>
      </c>
      <c r="G304" s="368" t="n"/>
      <c r="H304" s="358" t="inlineStr">
        <is>
          <t>《CHANSON》SERKIS CLEANSING OIL</t>
        </is>
      </c>
      <c r="I304" s="358" t="inlineStr">
        <is>
          <t>Serkis Cleansing Oil</t>
        </is>
      </c>
      <c r="J304" s="595" t="inlineStr">
        <is>
          <t>Очищающее крем-масло Серкис</t>
        </is>
      </c>
      <c r="K304" s="601" t="inlineStr">
        <is>
          <t>face cleansing</t>
        </is>
      </c>
      <c r="L304" s="601" t="n"/>
      <c r="M304" s="1203" t="n">
        <v>6</v>
      </c>
      <c r="N304" s="1203" t="n">
        <v>6</v>
      </c>
      <c r="O304" s="790" t="n"/>
      <c r="P304" s="1386" t="n">
        <v>2051</v>
      </c>
      <c r="Q304" s="1382">
        <f>O304*P304</f>
        <v/>
      </c>
      <c r="R304" s="456" t="n">
        <v>1600</v>
      </c>
      <c r="S304" s="1394">
        <f>O304*R304</f>
        <v/>
      </c>
      <c r="T304" s="1394">
        <f>Q304-S304</f>
        <v/>
      </c>
      <c r="U304" s="700">
        <f>T304/Q304</f>
        <v/>
      </c>
      <c r="V304" s="362" t="n"/>
      <c r="W304" s="362" t="n"/>
      <c r="X304" s="362" t="n"/>
      <c r="Y304" s="362" t="n"/>
      <c r="Z304" s="362" t="n"/>
      <c r="AA304" s="362" t="n"/>
      <c r="AB304" s="1457" t="n">
        <v>0.227</v>
      </c>
      <c r="AC304" s="1384">
        <f>ROUND(O304*AB304,3)</f>
        <v/>
      </c>
      <c r="AD304" s="1204"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565" t="inlineStr">
        <is>
          <t>ЕАЭС N RU Д-JP.РА02.В.08987/21 от 27.10.2021 действует до 26.10.2026</t>
        </is>
      </c>
      <c r="AF304" s="565" t="inlineStr">
        <is>
          <t>Chanson Cosmetics</t>
        </is>
      </c>
      <c r="AG304" s="565" t="inlineStr">
        <is>
          <t>Chanson Cosmetics Inc.</t>
        </is>
      </c>
    </row>
    <row r="305" hidden="1" ht="20.1" customFormat="1" customHeight="1" s="355" thickBot="1">
      <c r="A305" s="353" t="n"/>
      <c r="B305" s="721" t="n"/>
      <c r="C305" s="1423" t="n">
        <v>21680000</v>
      </c>
      <c r="D305" s="1423" t="n"/>
      <c r="E305" s="353" t="inlineStr">
        <is>
          <t>CHANSON</t>
        </is>
      </c>
      <c r="F305" s="353" t="n">
        <v>2168</v>
      </c>
      <c r="G305" s="368" t="n"/>
      <c r="H305" s="358" t="inlineStr">
        <is>
          <t>《CHANSON》SERKIS MILD FOAM</t>
        </is>
      </c>
      <c r="I305" s="358" t="inlineStr">
        <is>
          <t>SERKIS MILD FOAM</t>
        </is>
      </c>
      <c r="J305" s="595" t="inlineStr">
        <is>
          <t>Очищающая пенка для деликатной кожи лица Серкис</t>
        </is>
      </c>
      <c r="K305" s="358" t="inlineStr">
        <is>
          <t>face wash</t>
        </is>
      </c>
      <c r="L305" s="358" t="n"/>
      <c r="M305" s="1203" t="n">
        <v>6</v>
      </c>
      <c r="N305" s="1203" t="n">
        <v>6</v>
      </c>
      <c r="O305" s="790" t="n">
        <v>18</v>
      </c>
      <c r="P305" s="1386" t="n">
        <v>2051</v>
      </c>
      <c r="Q305" s="1382">
        <f>O305*P305</f>
        <v/>
      </c>
      <c r="R305" s="456" t="n">
        <v>1600</v>
      </c>
      <c r="S305" s="1394">
        <f>O305*R305</f>
        <v/>
      </c>
      <c r="T305" s="1394">
        <f>Q305-S305</f>
        <v/>
      </c>
      <c r="U305" s="700">
        <f>T305/Q305</f>
        <v/>
      </c>
      <c r="V305" s="362" t="n"/>
      <c r="W305" s="362" t="n"/>
      <c r="X305" s="362" t="n"/>
      <c r="Y305" s="362" t="n"/>
      <c r="Z305" s="362" t="n"/>
      <c r="AA305" s="362" t="n"/>
      <c r="AB305" s="1456" t="n">
        <v>0.322</v>
      </c>
      <c r="AC305" s="1387">
        <f>ROUND(O305*AB305,3)</f>
        <v/>
      </c>
      <c r="AD305" s="1204"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565" t="inlineStr">
        <is>
          <t>ЕАЭС N RU Д-JP.РА02.В.06172/21 от 27.10.2021 действует до 26.10.2029</t>
        </is>
      </c>
      <c r="AF305" s="565" t="inlineStr">
        <is>
          <t>Chanson Cosmetics</t>
        </is>
      </c>
      <c r="AG305" s="565" t="inlineStr">
        <is>
          <t>Chanson Cosmetics Inc.</t>
        </is>
      </c>
    </row>
    <row r="306" hidden="1" ht="20.1" customFormat="1" customHeight="1" s="355" thickBot="1">
      <c r="A306" s="353" t="n"/>
      <c r="B306" s="721" t="n"/>
      <c r="C306" s="1423" t="n"/>
      <c r="D306" s="1423" t="n"/>
      <c r="E306" s="353" t="inlineStr">
        <is>
          <t>CHANSON</t>
        </is>
      </c>
      <c r="F306" s="353" t="n"/>
      <c r="G306" s="368" t="n"/>
      <c r="H306" s="358" t="inlineStr">
        <is>
          <t>《CHANSON》SERKIS DEEP CLEANSING</t>
        </is>
      </c>
      <c r="I306" s="358" t="n"/>
      <c r="J306" s="595" t="n"/>
      <c r="K306" s="358" t="inlineStr">
        <is>
          <t>face cleansing</t>
        </is>
      </c>
      <c r="L306" s="358" t="n"/>
      <c r="M306" s="1203" t="n">
        <v>6</v>
      </c>
      <c r="N306" s="1203" t="n">
        <v>6</v>
      </c>
      <c r="O306" s="790" t="n"/>
      <c r="P306" s="1386" t="n">
        <v>2051</v>
      </c>
      <c r="Q306" s="1382">
        <f>O306*P306</f>
        <v/>
      </c>
      <c r="R306" s="456" t="n">
        <v>1600</v>
      </c>
      <c r="S306" s="1394">
        <f>O306*R306</f>
        <v/>
      </c>
      <c r="T306" s="1394">
        <f>Q306-S306</f>
        <v/>
      </c>
      <c r="U306" s="700">
        <f>T306/Q306</f>
        <v/>
      </c>
      <c r="V306" s="362" t="n"/>
      <c r="W306" s="362" t="n"/>
      <c r="X306" s="362" t="n"/>
      <c r="Y306" s="362" t="n"/>
      <c r="Z306" s="362" t="n"/>
      <c r="AA306" s="362" t="n"/>
      <c r="AB306" s="615" t="n">
        <v>0</v>
      </c>
      <c r="AC306" s="1384">
        <f>ROUND(O306*AB306,3)</f>
        <v/>
      </c>
      <c r="AD306" s="1204"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769" t="n"/>
      <c r="AF306" s="769" t="n"/>
      <c r="AG306" s="769" t="n"/>
    </row>
    <row r="307" hidden="1" ht="20.1" customFormat="1" customHeight="1" s="355" thickBot="1">
      <c r="A307" s="1203" t="n"/>
      <c r="B307" s="714" t="n"/>
      <c r="C307" s="1423" t="n">
        <v>4937610121992</v>
      </c>
      <c r="D307" s="1423" t="n"/>
      <c r="E307" s="353" t="inlineStr">
        <is>
          <t>CHANSON</t>
        </is>
      </c>
      <c r="F307" s="365" t="n">
        <v>2199</v>
      </c>
      <c r="G307" s="573" t="n"/>
      <c r="H307" s="322" t="inlineStr">
        <is>
          <t>《CHANSON》SERKIS MOIST WASH</t>
        </is>
      </c>
      <c r="I307" s="322" t="inlineStr">
        <is>
          <t>SERKIS MOIST WASH</t>
        </is>
      </c>
      <c r="J307" s="595" t="inlineStr">
        <is>
          <t>Увлажняющая пенка Серкис</t>
        </is>
      </c>
      <c r="K307" s="601" t="inlineStr">
        <is>
          <t>face wash</t>
        </is>
      </c>
      <c r="L307" s="601" t="n"/>
      <c r="M307" s="1203" t="n">
        <v>6</v>
      </c>
      <c r="N307" s="1203" t="n">
        <v>6</v>
      </c>
      <c r="O307" s="790" t="n"/>
      <c r="P307" s="1386" t="n">
        <v>2051</v>
      </c>
      <c r="Q307" s="1382">
        <f>O307*P307</f>
        <v/>
      </c>
      <c r="R307" s="456" t="n">
        <v>1600</v>
      </c>
      <c r="S307" s="1394">
        <f>O307*R307</f>
        <v/>
      </c>
      <c r="T307" s="1394">
        <f>Q307-S307</f>
        <v/>
      </c>
      <c r="U307" s="700">
        <f>T307/Q307</f>
        <v/>
      </c>
      <c r="V307" s="362" t="n"/>
      <c r="W307" s="362" t="n"/>
      <c r="X307" s="362" t="n"/>
      <c r="Y307" s="362" t="n"/>
      <c r="Z307" s="362" t="n"/>
      <c r="AA307" s="362" t="n"/>
      <c r="AB307" s="1457" t="n">
        <v>0.139</v>
      </c>
      <c r="AC307" s="1384">
        <f>ROUND(O307*AB307,3)</f>
        <v/>
      </c>
      <c r="AD307" s="1204"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565" t="inlineStr">
        <is>
          <t>ЕАЭС N RU Д-JP.РА02.В.06172/21 от 27.10.2021 действует до 26.10.2028</t>
        </is>
      </c>
      <c r="AF307" s="565" t="inlineStr">
        <is>
          <t>Chanson Cosmetics</t>
        </is>
      </c>
      <c r="AG307" s="565" t="inlineStr">
        <is>
          <t>Chanson Cosmetics Inc.</t>
        </is>
      </c>
    </row>
    <row r="308" hidden="1" ht="20.1" customFormat="1" customHeight="1" s="355" thickBot="1">
      <c r="A308" s="1203" t="n"/>
      <c r="B308" s="714" t="n"/>
      <c r="C308" s="1423" t="n">
        <v>21290000</v>
      </c>
      <c r="D308" s="1423" t="n"/>
      <c r="E308" s="353" t="inlineStr">
        <is>
          <t>CHANSON</t>
        </is>
      </c>
      <c r="F308" s="365" t="n">
        <v>2129</v>
      </c>
      <c r="G308" s="573" t="inlineStr">
        <is>
          <t>シャンソン　薬用 ケアリング ローションCE</t>
        </is>
      </c>
      <c r="H308" s="322" t="inlineStr">
        <is>
          <t>《CHANSON》CARING LOTION</t>
        </is>
      </c>
      <c r="I308" s="322" t="inlineStr">
        <is>
          <t>CARING Lotion</t>
        </is>
      </c>
      <c r="J308" s="595" t="inlineStr">
        <is>
          <t>Лосьон Кэаринг</t>
        </is>
      </c>
      <c r="K308" s="358" t="inlineStr">
        <is>
          <t>face lotion</t>
        </is>
      </c>
      <c r="L308" s="358" t="n"/>
      <c r="M308" s="1203" t="n">
        <v>6</v>
      </c>
      <c r="N308" s="1203" t="n">
        <v>6</v>
      </c>
      <c r="O308" s="790" t="n">
        <v>36</v>
      </c>
      <c r="P308" s="1386" t="n">
        <v>1904</v>
      </c>
      <c r="Q308" s="1382">
        <f>O308*P308</f>
        <v/>
      </c>
      <c r="R308" s="456" t="n">
        <v>1485</v>
      </c>
      <c r="S308" s="1394">
        <f>O308*R308</f>
        <v/>
      </c>
      <c r="T308" s="1394">
        <f>Q308-S308</f>
        <v/>
      </c>
      <c r="U308" s="700">
        <f>T308/Q308</f>
        <v/>
      </c>
      <c r="V308" s="362" t="n"/>
      <c r="W308" s="362" t="n"/>
      <c r="X308" s="362" t="n"/>
      <c r="Y308" s="362" t="n"/>
      <c r="Z308" s="362" t="n"/>
      <c r="AA308" s="362" t="n"/>
      <c r="AB308" s="1456" t="n">
        <v>0.296</v>
      </c>
      <c r="AC308" s="1387">
        <f>ROUND(O308*AB308,3)</f>
        <v/>
      </c>
      <c r="AD308" s="575"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565" t="inlineStr">
        <is>
          <t>ЕАЭС N RU Д-JP.НВ32.В.03956/20 от 14.02.2020 действует до 13.02.2025</t>
        </is>
      </c>
      <c r="AF308" s="565" t="inlineStr">
        <is>
          <t>Chanson Cosmetics</t>
        </is>
      </c>
      <c r="AG308" s="565" t="inlineStr">
        <is>
          <t>Chanson Cosmetics Inc.</t>
        </is>
      </c>
    </row>
    <row r="309" hidden="1" ht="20.1" customFormat="1" customHeight="1" s="355" thickBot="1">
      <c r="A309" s="1203" t="n"/>
      <c r="B309" s="714" t="n"/>
      <c r="C309" s="1423" t="n">
        <v>21300000</v>
      </c>
      <c r="D309" s="1423" t="n"/>
      <c r="E309" s="353" t="inlineStr">
        <is>
          <t>CHANSON</t>
        </is>
      </c>
      <c r="F309" s="365" t="n">
        <v>2130</v>
      </c>
      <c r="G309" s="573" t="inlineStr">
        <is>
          <t>シャンソン　薬用 ケアリング ミルクCE</t>
        </is>
      </c>
      <c r="H309" s="322" t="inlineStr">
        <is>
          <t>《CHANSON》CARING MILK</t>
        </is>
      </c>
      <c r="I309" s="322" t="inlineStr">
        <is>
          <t>Caring Milk</t>
        </is>
      </c>
      <c r="J309" s="595" t="inlineStr">
        <is>
          <t>Эмульсия «Кэаринг»</t>
        </is>
      </c>
      <c r="K309" s="358" t="inlineStr">
        <is>
          <t>face milk</t>
        </is>
      </c>
      <c r="L309" s="358" t="n"/>
      <c r="M309" s="1203" t="n">
        <v>6</v>
      </c>
      <c r="N309" s="1203" t="n">
        <v>6</v>
      </c>
      <c r="O309" s="790" t="n">
        <v>36</v>
      </c>
      <c r="P309" s="1386" t="n">
        <v>1988</v>
      </c>
      <c r="Q309" s="1382">
        <f>O309*P309</f>
        <v/>
      </c>
      <c r="R309" s="456" t="n">
        <v>1551</v>
      </c>
      <c r="S309" s="1394">
        <f>O309*R309</f>
        <v/>
      </c>
      <c r="T309" s="1394">
        <f>Q309-S309</f>
        <v/>
      </c>
      <c r="U309" s="700">
        <f>T309/Q309</f>
        <v/>
      </c>
      <c r="V309" s="362" t="n"/>
      <c r="W309" s="362" t="n"/>
      <c r="X309" s="362" t="n"/>
      <c r="Y309" s="362" t="n"/>
      <c r="Z309" s="362" t="n"/>
      <c r="AA309" s="362" t="n"/>
      <c r="AB309" s="1456" t="n">
        <v>0.216</v>
      </c>
      <c r="AC309" s="1387">
        <f>ROUND(O309*AB309,3)</f>
        <v/>
      </c>
      <c r="AD309" s="1204"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565" t="inlineStr">
        <is>
          <t>ЕАЭС N RU Д-JP.НВ32.В.03965/20 от 14.02.2020 действует до 13.02.2025</t>
        </is>
      </c>
      <c r="AF309" s="565" t="inlineStr">
        <is>
          <t>Chanson Cosmetics</t>
        </is>
      </c>
      <c r="AG309" s="565" t="inlineStr">
        <is>
          <t>Chanson Cosmetics Inc</t>
        </is>
      </c>
    </row>
    <row r="310" hidden="1" ht="20.1" customFormat="1" customHeight="1" s="355" thickBot="1">
      <c r="A310" s="1203" t="n"/>
      <c r="B310" s="714" t="n"/>
      <c r="C310" s="1423" t="n">
        <v>21310000</v>
      </c>
      <c r="D310" s="1423" t="n"/>
      <c r="E310" s="353" t="inlineStr">
        <is>
          <t>CHANSON</t>
        </is>
      </c>
      <c r="F310" s="365" t="n">
        <v>2131</v>
      </c>
      <c r="G310" s="573" t="inlineStr">
        <is>
          <t>シャンソン　薬用 ケアリング クリームCE</t>
        </is>
      </c>
      <c r="H310" s="322" t="inlineStr">
        <is>
          <t>《CHANSON》CARING CREAM 30g</t>
        </is>
      </c>
      <c r="I310" s="322" t="inlineStr">
        <is>
          <t>CARING Cream</t>
        </is>
      </c>
      <c r="J310" s="595" t="inlineStr">
        <is>
          <t>Крем Кэаринг</t>
        </is>
      </c>
      <c r="K310" s="358" t="inlineStr">
        <is>
          <t>face cream</t>
        </is>
      </c>
      <c r="L310" s="358" t="n"/>
      <c r="M310" s="1203" t="n">
        <v>6</v>
      </c>
      <c r="N310" s="1203" t="n">
        <v>6</v>
      </c>
      <c r="O310" s="790" t="n">
        <v>36</v>
      </c>
      <c r="P310" s="1386" t="n">
        <v>2051</v>
      </c>
      <c r="Q310" s="1382">
        <f>O310*P310</f>
        <v/>
      </c>
      <c r="R310" s="456" t="n">
        <v>1600</v>
      </c>
      <c r="S310" s="1394">
        <f>O310*R310</f>
        <v/>
      </c>
      <c r="T310" s="1394">
        <f>Q310-S310</f>
        <v/>
      </c>
      <c r="U310" s="700">
        <f>T310/Q310</f>
        <v/>
      </c>
      <c r="V310" s="362" t="n"/>
      <c r="W310" s="362" t="n"/>
      <c r="X310" s="362" t="n"/>
      <c r="Y310" s="362">
        <f>V310*X310</f>
        <v/>
      </c>
      <c r="Z310" s="362">
        <f>W310*X310</f>
        <v/>
      </c>
      <c r="AA310" s="362" t="n"/>
      <c r="AB310" s="1456" t="n">
        <v>0.064</v>
      </c>
      <c r="AC310" s="1387">
        <f>ROUND(O310*AB310,3)</f>
        <v/>
      </c>
      <c r="AD310" s="575"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565" t="inlineStr">
        <is>
          <t>ЕАЭС N RU Д-JP.НВ32.В.03964/20 от 14.02.2020 действует до 13.02.2025</t>
        </is>
      </c>
      <c r="AF310" s="565" t="inlineStr">
        <is>
          <t>Chanson Cosmetics</t>
        </is>
      </c>
      <c r="AG310" s="565" t="inlineStr">
        <is>
          <t>Chanson Cosmetics Inc.</t>
        </is>
      </c>
    </row>
    <row r="311" hidden="1" ht="20.1" customFormat="1" customHeight="1" s="355" thickBot="1">
      <c r="A311" s="353" t="n"/>
      <c r="B311" s="721" t="n"/>
      <c r="C311" s="1423" t="n"/>
      <c r="D311" s="1423" t="n"/>
      <c r="E311" s="353" t="inlineStr">
        <is>
          <t>CHANSON</t>
        </is>
      </c>
      <c r="F311" s="365" t="n">
        <v>2079</v>
      </c>
      <c r="G311" s="573" t="inlineStr">
        <is>
          <t>シャンソン　リフトブランマスク</t>
        </is>
      </c>
      <c r="H311" s="322" t="inlineStr">
        <is>
          <t>《CHANSON》LIFT BLANC MASK</t>
        </is>
      </c>
      <c r="I311" s="322" t="inlineStr">
        <is>
          <t>LIFT BLANC MASK</t>
        </is>
      </c>
      <c r="J311" s="595" t="inlineStr">
        <is>
          <t>Маска лифтинговая, выравнивающая цвет кожи лица на основе белой глины</t>
        </is>
      </c>
      <c r="K311" s="358" t="inlineStr">
        <is>
          <t>face mask</t>
        </is>
      </c>
      <c r="L311" s="358" t="n"/>
      <c r="M311" s="1203" t="n">
        <v>6</v>
      </c>
      <c r="N311" s="1203" t="n">
        <v>6</v>
      </c>
      <c r="O311" s="790" t="n"/>
      <c r="P311" s="1386" t="n">
        <v>2462</v>
      </c>
      <c r="Q311" s="1382">
        <f>O311*P311</f>
        <v/>
      </c>
      <c r="R311" s="456" t="n">
        <v>1920</v>
      </c>
      <c r="S311" s="1394">
        <f>O311*R311</f>
        <v/>
      </c>
      <c r="T311" s="1394">
        <f>Q311-S311</f>
        <v/>
      </c>
      <c r="U311" s="700">
        <f>T311/Q311</f>
        <v/>
      </c>
      <c r="V311" s="362" t="n"/>
      <c r="W311" s="362" t="n"/>
      <c r="X311" s="362" t="n"/>
      <c r="Y311" s="362" t="n"/>
      <c r="Z311" s="362" t="n"/>
      <c r="AA311" s="362" t="n"/>
      <c r="AB311" s="615" t="n">
        <v>0.137</v>
      </c>
      <c r="AC311" s="1384">
        <f>ROUND(O311*AB311,3)</f>
        <v/>
      </c>
      <c r="AD311" s="1204"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565" t="inlineStr">
        <is>
          <t>ЕАЭС N RU Д-JP.РА02.В.27320/21 от 02.11.2021 действует до 01.11.2026</t>
        </is>
      </c>
      <c r="AF311" s="565" t="inlineStr">
        <is>
          <t>Chanson Cosmetics</t>
        </is>
      </c>
      <c r="AG311" s="565" t="inlineStr">
        <is>
          <t>Chanson Cosmetics Inc.</t>
        </is>
      </c>
    </row>
    <row r="312" hidden="1" ht="20.1" customFormat="1" customHeight="1" s="355" thickBot="1">
      <c r="A312" s="353" t="n"/>
      <c r="B312" s="721" t="n"/>
      <c r="C312" s="1423" t="n"/>
      <c r="D312" s="1423" t="n"/>
      <c r="E312" s="353" t="inlineStr">
        <is>
          <t>CHANSON</t>
        </is>
      </c>
      <c r="F312" s="365" t="n">
        <v>2125</v>
      </c>
      <c r="G312" s="573" t="inlineStr">
        <is>
          <t>シャンソン　B.ケアマスク</t>
        </is>
      </c>
      <c r="H312" s="322" t="inlineStr">
        <is>
          <t>《CHANSON》B. CARE MASK</t>
        </is>
      </c>
      <c r="I312" s="322" t="inlineStr">
        <is>
          <t>B. CARE MASK</t>
        </is>
      </c>
      <c r="J312" s="406" t="inlineStr">
        <is>
          <t>Маска омолаживающая увлажняющая для лица</t>
        </is>
      </c>
      <c r="K312" s="322" t="inlineStr">
        <is>
          <t>face mask</t>
        </is>
      </c>
      <c r="L312" s="358" t="n"/>
      <c r="M312" s="1203" t="n">
        <v>6</v>
      </c>
      <c r="N312" s="1203" t="n">
        <v>6</v>
      </c>
      <c r="O312" s="790" t="n"/>
      <c r="P312" s="1386" t="n">
        <v>2462</v>
      </c>
      <c r="Q312" s="1382">
        <f>O312*P312</f>
        <v/>
      </c>
      <c r="R312" s="456" t="n">
        <v>1920</v>
      </c>
      <c r="S312" s="1394">
        <f>O312*R312</f>
        <v/>
      </c>
      <c r="T312" s="1394">
        <f>Q312-S312</f>
        <v/>
      </c>
      <c r="U312" s="700">
        <f>T312/Q312</f>
        <v/>
      </c>
      <c r="V312" s="362" t="n"/>
      <c r="W312" s="362" t="n"/>
      <c r="X312" s="362" t="n"/>
      <c r="Y312" s="362" t="n"/>
      <c r="Z312" s="362" t="n"/>
      <c r="AA312" s="362" t="n"/>
      <c r="AB312" s="615" t="n">
        <v>0.114</v>
      </c>
      <c r="AC312" s="1384">
        <f>ROUND(O312*AB312,3)</f>
        <v/>
      </c>
      <c r="AD312" s="1204"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565" t="inlineStr">
        <is>
          <t>ЕАЭС N RU Д-JP.РА02.В.27320/21 от 02.11.2021 действует до 01.11.2026</t>
        </is>
      </c>
      <c r="AF312" s="565" t="inlineStr">
        <is>
          <t>Chanson Cosmetics</t>
        </is>
      </c>
      <c r="AG312" s="565" t="inlineStr">
        <is>
          <t>Chanson Cosmetics Inc.</t>
        </is>
      </c>
    </row>
    <row r="313" hidden="1" ht="20.1" customFormat="1" customHeight="1" s="355" thickBot="1">
      <c r="A313" s="353" t="n"/>
      <c r="B313" s="721" t="n"/>
      <c r="C313" s="1423" t="n"/>
      <c r="D313" s="1423" t="n"/>
      <c r="E313" s="353" t="inlineStr">
        <is>
          <t>CHANSON</t>
        </is>
      </c>
      <c r="F313" s="365" t="n">
        <v>2238</v>
      </c>
      <c r="G313" s="573" t="n"/>
      <c r="H313" s="322" t="inlineStr">
        <is>
          <t>《CHANSON》PROTECTION BASE</t>
        </is>
      </c>
      <c r="I313" s="322" t="n"/>
      <c r="J313" s="406" t="n"/>
      <c r="K313" s="322" t="inlineStr">
        <is>
          <t>make base</t>
        </is>
      </c>
      <c r="L313" s="358" t="n"/>
      <c r="M313" s="1203" t="n">
        <v>6</v>
      </c>
      <c r="N313" s="1203" t="n">
        <v>6</v>
      </c>
      <c r="O313" s="790" t="n"/>
      <c r="P313" s="1386" t="n">
        <v>2051</v>
      </c>
      <c r="Q313" s="1382">
        <f>O313*P313</f>
        <v/>
      </c>
      <c r="R313" s="456" t="n">
        <v>1600</v>
      </c>
      <c r="S313" s="1394">
        <f>O313*R313</f>
        <v/>
      </c>
      <c r="T313" s="1394">
        <f>Q313-S313</f>
        <v/>
      </c>
      <c r="U313" s="700">
        <f>T313/Q313</f>
        <v/>
      </c>
      <c r="V313" s="362" t="n"/>
      <c r="W313" s="362" t="n"/>
      <c r="X313" s="362" t="n"/>
      <c r="Y313" s="362" t="n"/>
      <c r="Z313" s="362" t="n"/>
      <c r="AA313" s="362" t="n"/>
      <c r="AB313" s="615" t="n">
        <v>0</v>
      </c>
      <c r="AC313" s="1384">
        <f>ROUND(O313*AB313,3)</f>
        <v/>
      </c>
      <c r="AD313" s="1204"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565" t="n"/>
      <c r="AF313" s="565" t="n"/>
      <c r="AG313" s="565" t="n"/>
    </row>
    <row r="314" hidden="1" ht="20.1" customFormat="1" customHeight="1" s="355" thickBot="1">
      <c r="A314" s="1203" t="n"/>
      <c r="B314" s="714" t="n"/>
      <c r="C314" s="1423" t="inlineStr">
        <is>
          <t>4937610 121978</t>
        </is>
      </c>
      <c r="D314" s="1423" t="n"/>
      <c r="E314" s="353" t="inlineStr">
        <is>
          <t>CHANSON</t>
        </is>
      </c>
      <c r="F314" s="365" t="n">
        <v>2197</v>
      </c>
      <c r="G314" s="573" t="n"/>
      <c r="H314" s="322" t="inlineStr">
        <is>
          <t>《CHANSON》UV PROTECT CREAM (SPF40/PA+++)</t>
        </is>
      </c>
      <c r="I314" s="803" t="inlineStr">
        <is>
          <t>UV PROTECT CREAM SPF40/PA+++</t>
        </is>
      </c>
      <c r="J314" s="803" t="inlineStr">
        <is>
          <t>Солнцезащитный крем SPF40/PA+++</t>
        </is>
      </c>
      <c r="K314" s="791" t="inlineStr">
        <is>
          <t>sunscreen</t>
        </is>
      </c>
      <c r="L314" s="601" t="n"/>
      <c r="M314" s="1203" t="n">
        <v>6</v>
      </c>
      <c r="N314" s="1203" t="n">
        <v>6</v>
      </c>
      <c r="O314" s="790" t="n"/>
      <c r="P314" s="1386" t="n">
        <v>1350</v>
      </c>
      <c r="Q314" s="1382">
        <f>O314*P314</f>
        <v/>
      </c>
      <c r="R314" s="456" t="n">
        <v>1056</v>
      </c>
      <c r="S314" s="1394">
        <f>O314*R314</f>
        <v/>
      </c>
      <c r="T314" s="1394">
        <f>Q314-S314</f>
        <v/>
      </c>
      <c r="U314" s="700">
        <f>T314/Q314</f>
        <v/>
      </c>
      <c r="V314" s="362" t="n"/>
      <c r="W314" s="362" t="n"/>
      <c r="X314" s="362" t="n"/>
      <c r="Y314" s="362" t="n"/>
      <c r="Z314" s="362" t="n"/>
      <c r="AA314" s="362" t="n"/>
      <c r="AB314" s="1457" t="n">
        <v>0.07199999999999999</v>
      </c>
      <c r="AC314" s="1384">
        <f>ROUND(O314*AB314,3)</f>
        <v/>
      </c>
      <c r="AD314" s="1204"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565" t="inlineStr">
        <is>
          <t>ЕАЭС N RU Д-JP.РА06.В.22016/23 от 07.08.2023 до 06.08.2028</t>
        </is>
      </c>
      <c r="AF314" s="565" t="inlineStr">
        <is>
          <t>Chanson Cosmetics</t>
        </is>
      </c>
      <c r="AG314" s="565" t="inlineStr">
        <is>
          <t>Chanson Cosmetics Inc.</t>
        </is>
      </c>
    </row>
    <row r="315" hidden="1" ht="20.1" customFormat="1" customHeight="1" s="355" thickBot="1">
      <c r="A315" s="1203" t="n"/>
      <c r="B315" s="714" t="n"/>
      <c r="C315" s="1423" t="n"/>
      <c r="D315" s="1423" t="n"/>
      <c r="E315" s="353" t="inlineStr">
        <is>
          <t>CHANSON</t>
        </is>
      </c>
      <c r="F315" s="365" t="n">
        <v>2198</v>
      </c>
      <c r="G315" s="573" t="n"/>
      <c r="H315" s="322" t="inlineStr">
        <is>
          <t>《CHANSON》UV PROTECT MILKn (SPF50+/PA++++)</t>
        </is>
      </c>
      <c r="I315" s="803" t="inlineStr">
        <is>
          <t>UV PROTECT MILK
SPF50+/PA++++</t>
        </is>
      </c>
      <c r="J315" s="803" t="inlineStr">
        <is>
          <t>Солнцезащитная эмульсия-крем SPF50+/PA++++</t>
        </is>
      </c>
      <c r="K315" s="322" t="inlineStr">
        <is>
          <t>sunscreen</t>
        </is>
      </c>
      <c r="L315" s="358" t="n"/>
      <c r="M315" s="1203" t="n">
        <v>6</v>
      </c>
      <c r="N315" s="1203" t="n">
        <v>6</v>
      </c>
      <c r="O315" s="790" t="n"/>
      <c r="P315" s="1386" t="n">
        <v>1692</v>
      </c>
      <c r="Q315" s="1382">
        <f>O315*P315</f>
        <v/>
      </c>
      <c r="R315" s="456" t="n">
        <v>1320</v>
      </c>
      <c r="S315" s="1394">
        <f>O315*R315</f>
        <v/>
      </c>
      <c r="T315" s="1394">
        <f>Q315-S315</f>
        <v/>
      </c>
      <c r="U315" s="700">
        <f>T315/Q315</f>
        <v/>
      </c>
      <c r="V315" s="362" t="n"/>
      <c r="W315" s="362" t="n"/>
      <c r="X315" s="362" t="n"/>
      <c r="Y315" s="362" t="n"/>
      <c r="Z315" s="362" t="n"/>
      <c r="AA315" s="362" t="n"/>
      <c r="AB315" s="1457" t="n">
        <v>0.05</v>
      </c>
      <c r="AC315" s="1384">
        <f>ROUND(O315*AB315,3)</f>
        <v/>
      </c>
      <c r="AD315" s="1204"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565" t="inlineStr">
        <is>
          <t>ЕАЭС N RU Д-JP.РА06.В.22016/23 от 07.08.2023 до 06.08.2029</t>
        </is>
      </c>
      <c r="AF315" s="565" t="inlineStr">
        <is>
          <t>Chanson Cosmetics</t>
        </is>
      </c>
      <c r="AG315" s="565" t="inlineStr">
        <is>
          <t>Chanson Cosmetics Inc.</t>
        </is>
      </c>
    </row>
    <row r="316" hidden="1" ht="20.1" customFormat="1" customHeight="1" s="355" thickBot="1">
      <c r="A316" s="353" t="n"/>
      <c r="B316" s="721" t="n"/>
      <c r="C316" s="1385" t="n">
        <v>19150000</v>
      </c>
      <c r="D316" s="1385" t="n"/>
      <c r="E316" s="353" t="inlineStr">
        <is>
          <t>CHANSON</t>
        </is>
      </c>
      <c r="F316" s="365" t="n">
        <v>1915</v>
      </c>
      <c r="G316" s="573" t="n"/>
      <c r="H316" s="322" t="inlineStr">
        <is>
          <t>《CHANSON》HAND CARING</t>
        </is>
      </c>
      <c r="I316" s="322" t="inlineStr">
        <is>
          <t>HAND CARING</t>
        </is>
      </c>
      <c r="J316" s="406" t="inlineStr">
        <is>
          <t>Крем для рук с витамином Е и мочевиной</t>
        </is>
      </c>
      <c r="K316" s="791" t="inlineStr">
        <is>
          <t>hand cream</t>
        </is>
      </c>
      <c r="L316" s="601" t="n"/>
      <c r="M316" s="1203" t="n">
        <v>6</v>
      </c>
      <c r="N316" s="1203" t="n">
        <v>6</v>
      </c>
      <c r="O316" s="790" t="n"/>
      <c r="P316" s="1386" t="n">
        <v>314</v>
      </c>
      <c r="Q316" s="1382">
        <f>O316*P316</f>
        <v/>
      </c>
      <c r="R316" s="456" t="n">
        <v>245</v>
      </c>
      <c r="S316" s="1394">
        <f>O316*R316</f>
        <v/>
      </c>
      <c r="T316" s="1394">
        <f>Q316-S316</f>
        <v/>
      </c>
      <c r="U316" s="700">
        <f>T316/Q316</f>
        <v/>
      </c>
      <c r="V316" s="362" t="n"/>
      <c r="W316" s="362" t="n"/>
      <c r="X316" s="362" t="n"/>
      <c r="Y316" s="362" t="n"/>
      <c r="Z316" s="362" t="n"/>
      <c r="AA316" s="362" t="n"/>
      <c r="AB316" s="1456">
        <f>70.4/1000</f>
        <v/>
      </c>
      <c r="AC316" s="1387">
        <f>ROUND(O316*AB316,3)</f>
        <v/>
      </c>
      <c r="AD316" s="575"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565" t="inlineStr">
        <is>
          <t>ЕАЭС N RU Д-JP.РА02.В.25056/21 от 01.11.2021 действует до 31.10.2026</t>
        </is>
      </c>
      <c r="AF316" s="565" t="inlineStr">
        <is>
          <t>Chanson Cosmetics</t>
        </is>
      </c>
      <c r="AG316" s="565" t="inlineStr">
        <is>
          <t>Chanson Cosmetics Inc.</t>
        </is>
      </c>
    </row>
    <row r="317" hidden="1" ht="20.1" customFormat="1" customHeight="1" s="355" thickBot="1">
      <c r="A317" s="1203" t="n"/>
      <c r="B317" s="714" t="n"/>
      <c r="C317" s="1385" t="n">
        <v>22000000</v>
      </c>
      <c r="D317" s="1385" t="n"/>
      <c r="E317" s="353" t="inlineStr">
        <is>
          <t>CHANSON</t>
        </is>
      </c>
      <c r="F317" s="365" t="n">
        <v>2200</v>
      </c>
      <c r="G317" s="573" t="n"/>
      <c r="H317" s="322" t="inlineStr">
        <is>
          <t>《CHANSON》SIGNS CLEAR</t>
        </is>
      </c>
      <c r="I317" s="322" t="inlineStr">
        <is>
          <t>Signs Clear</t>
        </is>
      </c>
      <c r="J317" s="406" t="inlineStr">
        <is>
          <t>Крем-маска от морщин вокруг глаз и носогубных складок</t>
        </is>
      </c>
      <c r="K317" s="791" t="inlineStr">
        <is>
          <t>face serum</t>
        </is>
      </c>
      <c r="L317" s="601" t="n"/>
      <c r="M317" s="1203" t="n">
        <v>6</v>
      </c>
      <c r="N317" s="1203" t="n">
        <v>6</v>
      </c>
      <c r="O317" s="790" t="n"/>
      <c r="P317" s="1386" t="n">
        <v>2872</v>
      </c>
      <c r="Q317" s="1382">
        <f>O317*P317</f>
        <v/>
      </c>
      <c r="R317" s="456" t="n">
        <v>2240</v>
      </c>
      <c r="S317" s="1394">
        <f>O317*R317</f>
        <v/>
      </c>
      <c r="T317" s="1394">
        <f>Q317-S317</f>
        <v/>
      </c>
      <c r="U317" s="700">
        <f>T317/Q317</f>
        <v/>
      </c>
      <c r="V317" s="362" t="n"/>
      <c r="W317" s="362" t="n"/>
      <c r="X317" s="1445" t="n"/>
      <c r="Y317" s="362" t="n"/>
      <c r="Z317" s="362" t="n"/>
      <c r="AA317" s="362" t="n"/>
      <c r="AB317" s="1458" t="n">
        <v>0.032</v>
      </c>
      <c r="AC317" s="1387">
        <f>O317*AB317</f>
        <v/>
      </c>
      <c r="AD317" s="575"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565" t="inlineStr">
        <is>
          <t>ЕАЭС N RU Д-JP.РА02.В.27320/21 от 02.11.2021 действует до 01.11.2026</t>
        </is>
      </c>
      <c r="AF317" s="565" t="inlineStr">
        <is>
          <t>Chanson Cosmetics</t>
        </is>
      </c>
      <c r="AG317" s="565" t="inlineStr">
        <is>
          <t>Chanson Cosmetics Inc.</t>
        </is>
      </c>
    </row>
    <row r="318" hidden="1" ht="20.1" customFormat="1" customHeight="1" s="355" thickBot="1">
      <c r="A318" s="353" t="n"/>
      <c r="B318" s="721" t="n"/>
      <c r="C318" s="1385" t="n"/>
      <c r="D318" s="1385" t="n"/>
      <c r="E318" s="353" t="inlineStr">
        <is>
          <t>CHANSON</t>
        </is>
      </c>
      <c r="F318" s="365" t="n">
        <v>2021</v>
      </c>
      <c r="G318" s="573" t="inlineStr">
        <is>
          <t>シャンソン　プログラム28'04</t>
        </is>
      </c>
      <c r="H318" s="322" t="inlineStr">
        <is>
          <t>《CHANSON》PROGRAM 28</t>
        </is>
      </c>
      <c r="I318" s="322" t="inlineStr">
        <is>
          <t>Programm 28</t>
        </is>
      </c>
      <c r="J318" s="406" t="inlineStr">
        <is>
          <t>Восстанавливающая эссенция «Программа-28»</t>
        </is>
      </c>
      <c r="K318" s="358" t="inlineStr">
        <is>
          <t>face essence</t>
        </is>
      </c>
      <c r="L318" s="358" t="n"/>
      <c r="M318" s="1203" t="n">
        <v>6</v>
      </c>
      <c r="N318" s="1203" t="n">
        <v>6</v>
      </c>
      <c r="O318" s="790" t="n"/>
      <c r="P318" s="1386" t="n">
        <v>15590</v>
      </c>
      <c r="Q318" s="1382">
        <f>O318*P318</f>
        <v/>
      </c>
      <c r="R318" s="456" t="n">
        <v>12160</v>
      </c>
      <c r="S318" s="1394">
        <f>O318*R318</f>
        <v/>
      </c>
      <c r="T318" s="1394">
        <f>Q318-S318</f>
        <v/>
      </c>
      <c r="U318" s="700">
        <f>T318/Q318</f>
        <v/>
      </c>
      <c r="V318" s="362" t="n"/>
      <c r="W318" s="362" t="n"/>
      <c r="X318" s="362" t="n"/>
      <c r="Y318" s="362" t="n"/>
      <c r="Z318" s="362" t="n"/>
      <c r="AA318" s="362" t="n"/>
      <c r="AB318" s="1456" t="n">
        <v>0.45</v>
      </c>
      <c r="AC318" s="1387">
        <f>ROUND(O318*AB318,3)</f>
        <v/>
      </c>
      <c r="AD318" s="1204"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565" t="inlineStr">
        <is>
          <t>ЕАЭС N RU Д-JP.НВ32.В.03963/20 от 14.02.2020 действует до 13.02.2025</t>
        </is>
      </c>
      <c r="AF318" s="565" t="inlineStr">
        <is>
          <t>Chanson Cosmetics</t>
        </is>
      </c>
      <c r="AG318" s="565" t="inlineStr">
        <is>
          <t>Chanson Cosmetics Inc.</t>
        </is>
      </c>
    </row>
    <row r="319" hidden="1" ht="20.1" customFormat="1" customHeight="1" s="355" thickBot="1">
      <c r="A319" s="353" t="n"/>
      <c r="B319" s="721" t="n"/>
      <c r="C319" s="1385" t="n">
        <v>4937610123545</v>
      </c>
      <c r="D319" s="1385" t="n"/>
      <c r="E319" s="353" t="inlineStr">
        <is>
          <t>CHANSON</t>
        </is>
      </c>
      <c r="F319" s="365" t="n"/>
      <c r="G319" s="573" t="n"/>
      <c r="H319" s="322" t="inlineStr">
        <is>
          <t xml:space="preserve">《CHANSON》CHANSONNIER LOTION  NANO  </t>
        </is>
      </c>
      <c r="I319" s="322" t="inlineStr">
        <is>
          <t>Chansonnier Nano Lotion</t>
        </is>
      </c>
      <c r="J319" s="406" t="inlineStr">
        <is>
          <t>Лосьон Шансонье</t>
        </is>
      </c>
      <c r="K319" s="358" t="inlineStr">
        <is>
          <t>face lotion</t>
        </is>
      </c>
      <c r="L319" s="358" t="n"/>
      <c r="M319" s="1203" t="n"/>
      <c r="N319" s="1203" t="n"/>
      <c r="O319" s="790" t="n"/>
      <c r="P319" s="1386" t="n">
        <v>4103</v>
      </c>
      <c r="Q319" s="1382">
        <f>O319*P319</f>
        <v/>
      </c>
      <c r="R319" s="456" t="n">
        <v>3200</v>
      </c>
      <c r="S319" s="1394">
        <f>O319*R319</f>
        <v/>
      </c>
      <c r="T319" s="1394">
        <f>Q319-S319</f>
        <v/>
      </c>
      <c r="U319" s="700">
        <f>T319/Q319</f>
        <v/>
      </c>
      <c r="V319" s="362" t="n"/>
      <c r="W319" s="362" t="n"/>
      <c r="X319" s="362" t="n"/>
      <c r="Y319" s="362" t="n"/>
      <c r="Z319" s="362" t="n"/>
      <c r="AA319" s="362" t="n"/>
      <c r="AB319" s="1456" t="n"/>
      <c r="AC319" s="1387">
        <f>ROUND(O319*AB319,3)</f>
        <v/>
      </c>
      <c r="AD319" s="1204"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565" t="inlineStr">
        <is>
          <t>ЕАЭС N RU Д-JP.НВ32.В.03956/20 от 14.02.2020 действует до 13.02.2025</t>
        </is>
      </c>
      <c r="AF319" s="565" t="inlineStr">
        <is>
          <t>Chanson Cosmetics</t>
        </is>
      </c>
      <c r="AG319" s="565" t="inlineStr">
        <is>
          <t>Chanson Cosmetics Inc.</t>
        </is>
      </c>
    </row>
    <row r="320" hidden="1" ht="20.1" customFormat="1" customHeight="1" s="355" thickBot="1">
      <c r="A320" s="353" t="n"/>
      <c r="B320" s="721" t="n"/>
      <c r="C320" s="1385" t="n">
        <v>4937610123576</v>
      </c>
      <c r="D320" s="1385" t="n"/>
      <c r="E320" s="353" t="inlineStr">
        <is>
          <t>CHANSON</t>
        </is>
      </c>
      <c r="F320" s="365" t="n"/>
      <c r="G320" s="573" t="n"/>
      <c r="H320" s="322" t="inlineStr">
        <is>
          <t>《CHANSON》CHANSONNIER CONCENTRATE NANO 30 ml</t>
        </is>
      </c>
      <c r="I320" s="322" t="inlineStr">
        <is>
          <t>Chansonnier Nano Concentrate</t>
        </is>
      </c>
      <c r="J320" s="406" t="inlineStr">
        <is>
          <t>Серум-концентрат Шансонье</t>
        </is>
      </c>
      <c r="K320" s="358" t="inlineStr">
        <is>
          <t>face serum</t>
        </is>
      </c>
      <c r="L320" s="358" t="n"/>
      <c r="M320" s="1203" t="n"/>
      <c r="N320" s="1203" t="n"/>
      <c r="O320" s="790" t="n">
        <v>12</v>
      </c>
      <c r="P320" s="1386" t="n">
        <v>5333</v>
      </c>
      <c r="Q320" s="1382">
        <f>O320*P320</f>
        <v/>
      </c>
      <c r="R320" s="456" t="n">
        <v>4160</v>
      </c>
      <c r="S320" s="1394">
        <f>O320*R320</f>
        <v/>
      </c>
      <c r="T320" s="1394">
        <f>Q320-S320</f>
        <v/>
      </c>
      <c r="U320" s="700">
        <f>T320/Q320</f>
        <v/>
      </c>
      <c r="V320" s="362" t="n"/>
      <c r="W320" s="362" t="n"/>
      <c r="X320" s="362" t="n"/>
      <c r="Y320" s="362" t="n"/>
      <c r="Z320" s="362" t="n"/>
      <c r="AA320" s="362" t="n"/>
      <c r="AB320" s="1456" t="n"/>
      <c r="AC320" s="1387">
        <f>ROUND(O320*AB320,3)</f>
        <v/>
      </c>
      <c r="AD320" s="1204"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565" t="inlineStr">
        <is>
          <t>ЕАЭС N RU Д-JP.НВ32.В.03963/20 от 14.02.2020 действует до 13.02.2025</t>
        </is>
      </c>
      <c r="AF320" s="565" t="inlineStr">
        <is>
          <t>Chanson Cosmetics</t>
        </is>
      </c>
      <c r="AG320" s="565" t="inlineStr">
        <is>
          <t>Chanson Cosmetics Inc.</t>
        </is>
      </c>
    </row>
    <row r="321" hidden="1" ht="20.1" customFormat="1" customHeight="1" s="355" thickBot="1">
      <c r="A321" s="353" t="n"/>
      <c r="B321" s="721" t="n"/>
      <c r="C321" s="1385" t="n">
        <v>4937610123552</v>
      </c>
      <c r="D321" s="1385" t="n"/>
      <c r="E321" s="353" t="inlineStr">
        <is>
          <t>CHANSON</t>
        </is>
      </c>
      <c r="F321" s="365" t="n"/>
      <c r="G321" s="573" t="n"/>
      <c r="H321" s="322" t="inlineStr">
        <is>
          <t xml:space="preserve">《CHANSON》CHANSONNIER MILK NANO </t>
        </is>
      </c>
      <c r="I321" s="322" t="inlineStr">
        <is>
          <t>Chansonnier Nano Milk</t>
        </is>
      </c>
      <c r="J321" s="406" t="inlineStr">
        <is>
          <t>Эмульсия «Шансонье»</t>
        </is>
      </c>
      <c r="K321" s="358" t="inlineStr">
        <is>
          <t>face milk</t>
        </is>
      </c>
      <c r="L321" s="358" t="n"/>
      <c r="M321" s="1203" t="n"/>
      <c r="N321" s="1203" t="n"/>
      <c r="O321" s="790" t="n">
        <v>12</v>
      </c>
      <c r="P321" s="1386" t="n">
        <v>4103</v>
      </c>
      <c r="Q321" s="1382">
        <f>O321*P321</f>
        <v/>
      </c>
      <c r="R321" s="456" t="n">
        <v>3200</v>
      </c>
      <c r="S321" s="1394">
        <f>O321*R321</f>
        <v/>
      </c>
      <c r="T321" s="1394">
        <f>Q321-S321</f>
        <v/>
      </c>
      <c r="U321" s="700">
        <f>T321/Q321</f>
        <v/>
      </c>
      <c r="V321" s="362" t="n"/>
      <c r="W321" s="362" t="n"/>
      <c r="X321" s="362" t="n"/>
      <c r="Y321" s="362" t="n"/>
      <c r="Z321" s="362" t="n"/>
      <c r="AA321" s="362" t="n"/>
      <c r="AB321" s="1456" t="n"/>
      <c r="AC321" s="1387">
        <f>ROUND(O321*AB321,3)</f>
        <v/>
      </c>
      <c r="AD321" s="1204"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565" t="inlineStr">
        <is>
          <t>ЕАЭС N RU Д-JP.НВ32.В.03965/20 от 14.02.2020 действует до 13.02.2025</t>
        </is>
      </c>
      <c r="AF321" s="565" t="inlineStr">
        <is>
          <t>Chanson Cosmetics</t>
        </is>
      </c>
      <c r="AG321" s="565" t="inlineStr">
        <is>
          <t>Chanson Cosmetics Inc</t>
        </is>
      </c>
    </row>
    <row r="322" hidden="1" ht="20.1" customFormat="1" customHeight="1" s="355" thickBot="1">
      <c r="A322" s="353" t="n"/>
      <c r="B322" s="721" t="n"/>
      <c r="C322" s="1385" t="n">
        <v>4937610123569</v>
      </c>
      <c r="D322" s="1385" t="n"/>
      <c r="E322" s="353" t="inlineStr">
        <is>
          <t>CHANSON</t>
        </is>
      </c>
      <c r="F322" s="1428" t="n">
        <v>2094</v>
      </c>
      <c r="G322" s="573" t="n"/>
      <c r="H322" s="322" t="inlineStr">
        <is>
          <t>《CHANSON》CHANSONNIER NOURISHING NANO</t>
        </is>
      </c>
      <c r="I322" s="322" t="inlineStr">
        <is>
          <t>Chansonnier Nano Nourishing</t>
        </is>
      </c>
      <c r="J322" s="406" t="inlineStr">
        <is>
          <t>Крем питательный Шансонье</t>
        </is>
      </c>
      <c r="K322" s="358" t="inlineStr">
        <is>
          <t>face cream</t>
        </is>
      </c>
      <c r="L322" s="358" t="n"/>
      <c r="M322" s="1203" t="n"/>
      <c r="N322" s="1203" t="n"/>
      <c r="O322" s="790" t="n">
        <v>36</v>
      </c>
      <c r="P322" s="1386" t="n">
        <v>4103</v>
      </c>
      <c r="Q322" s="1388">
        <f>O322*P322</f>
        <v/>
      </c>
      <c r="R322" s="456" t="n">
        <v>3200</v>
      </c>
      <c r="S322" s="1383">
        <f>O322*R322</f>
        <v/>
      </c>
      <c r="T322" s="1383">
        <f>Q322-S322</f>
        <v/>
      </c>
      <c r="U322" s="458">
        <f>T322/Q322</f>
        <v/>
      </c>
      <c r="V322" s="362" t="n"/>
      <c r="W322" s="362" t="n"/>
      <c r="X322" s="362" t="n"/>
      <c r="Y322" s="362" t="n"/>
      <c r="Z322" s="362" t="n"/>
      <c r="AA322" s="362" t="n"/>
      <c r="AB322" s="1456" t="n">
        <v>0.081</v>
      </c>
      <c r="AC322" s="1387">
        <f>ROUND(O322*AB322,3)</f>
        <v/>
      </c>
      <c r="AD322" s="1204"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565" t="inlineStr">
        <is>
          <t>ЕАЭС N RU Д-JP.НВ32.В.03964/20 от 14.02.2020 действует до 13.02.2025</t>
        </is>
      </c>
      <c r="AF322" s="565" t="inlineStr">
        <is>
          <t>Chanson Cosmetics</t>
        </is>
      </c>
      <c r="AG322" s="565" t="inlineStr">
        <is>
          <t>Chanson Cosmetics Inc.</t>
        </is>
      </c>
    </row>
    <row r="323" hidden="1" ht="20.1" customFormat="1" customHeight="1" s="756" thickBot="1">
      <c r="A323" s="710" t="n"/>
      <c r="B323" s="761" t="n"/>
      <c r="C323" s="1400" t="n">
        <v>4937610122593</v>
      </c>
      <c r="D323" s="1400" t="n"/>
      <c r="E323" s="705" t="inlineStr">
        <is>
          <t>CHANSON</t>
        </is>
      </c>
      <c r="F323" s="705" t="n">
        <v>2092</v>
      </c>
      <c r="G323" s="688" t="n"/>
      <c r="H323" s="796" t="inlineStr">
        <is>
          <t>《CHANSON》CHANSONNIER LOTION  NANO  СНЯТО С ПР-ВА</t>
        </is>
      </c>
      <c r="I323" s="796" t="inlineStr">
        <is>
          <t>Chansonnier Nano Lotion</t>
        </is>
      </c>
      <c r="J323" s="798" t="inlineStr">
        <is>
          <t>Лосьон Шансонье</t>
        </is>
      </c>
      <c r="K323" s="763" t="inlineStr">
        <is>
          <t>face lotion</t>
        </is>
      </c>
      <c r="L323" s="763" t="n"/>
      <c r="M323" s="710" t="n">
        <v>6</v>
      </c>
      <c r="N323" s="710" t="n">
        <v>6</v>
      </c>
      <c r="O323" s="790" t="n"/>
      <c r="P323" s="1408" t="n">
        <v>4103</v>
      </c>
      <c r="Q323" s="1403">
        <f>O323*P323</f>
        <v/>
      </c>
      <c r="R323" s="805" t="n">
        <v>3200</v>
      </c>
      <c r="S323" s="1403">
        <f>O323*R323</f>
        <v/>
      </c>
      <c r="T323" s="1403">
        <f>Q323-S323</f>
        <v/>
      </c>
      <c r="U323" s="691">
        <f>T323/Q323</f>
        <v/>
      </c>
      <c r="V323" s="711" t="n"/>
      <c r="W323" s="711" t="n"/>
      <c r="X323" s="711" t="n"/>
      <c r="Y323" s="711" t="n"/>
      <c r="Z323" s="711" t="n"/>
      <c r="AA323" s="711" t="n"/>
      <c r="AB323" s="1459" t="n">
        <v>0.34</v>
      </c>
      <c r="AC323" s="1441">
        <f>ROUND(O323*AB323,3)</f>
        <v/>
      </c>
      <c r="AD323" s="807"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81" t="inlineStr">
        <is>
          <t>ЕАЭС N RU Д-JP.НВ32.В.03956/20 от 14.02.2020 действует до 13.02.2025</t>
        </is>
      </c>
      <c r="AF323" s="581" t="inlineStr">
        <is>
          <t>Chanson Cosmetics</t>
        </is>
      </c>
      <c r="AG323" s="581" t="inlineStr">
        <is>
          <t>Chanson Cosmetics Inc.</t>
        </is>
      </c>
    </row>
    <row r="324" hidden="1" ht="20.1" customFormat="1" customHeight="1" s="756" thickBot="1">
      <c r="A324" s="710" t="n"/>
      <c r="B324" s="761" t="n"/>
      <c r="C324" s="1400" t="n">
        <v>4937610122623</v>
      </c>
      <c r="D324" s="1400" t="n"/>
      <c r="E324" s="705" t="inlineStr">
        <is>
          <t>CHANSON</t>
        </is>
      </c>
      <c r="F324" s="705" t="n">
        <v>2095</v>
      </c>
      <c r="G324" s="688" t="n"/>
      <c r="H324" s="796" t="inlineStr">
        <is>
          <t>《CHANSON》CHANSONNIER CONCENTRATE NANO　СНЯТО С ПР-ВА</t>
        </is>
      </c>
      <c r="I324" s="796" t="inlineStr">
        <is>
          <t>Chansonnier Nano Concentrate</t>
        </is>
      </c>
      <c r="J324" s="798" t="inlineStr">
        <is>
          <t>Серум-концентрат Шансонье</t>
        </is>
      </c>
      <c r="K324" s="763" t="inlineStr">
        <is>
          <t>face serum</t>
        </is>
      </c>
      <c r="L324" s="763" t="n"/>
      <c r="M324" s="710" t="n">
        <v>6</v>
      </c>
      <c r="N324" s="710" t="n">
        <v>6</v>
      </c>
      <c r="O324" s="790" t="n"/>
      <c r="P324" s="1408" t="n">
        <v>4923</v>
      </c>
      <c r="Q324" s="1403">
        <f>O324*P324</f>
        <v/>
      </c>
      <c r="R324" s="805" t="n">
        <v>3840</v>
      </c>
      <c r="S324" s="1403">
        <f>O324*R324</f>
        <v/>
      </c>
      <c r="T324" s="1403">
        <f>Q324-S324</f>
        <v/>
      </c>
      <c r="U324" s="691">
        <f>T324/Q324</f>
        <v/>
      </c>
      <c r="V324" s="711" t="n"/>
      <c r="W324" s="711" t="n"/>
      <c r="X324" s="711" t="n"/>
      <c r="Y324" s="711" t="n"/>
      <c r="Z324" s="711" t="n"/>
      <c r="AA324" s="711" t="n"/>
      <c r="AB324" s="1459" t="n">
        <v>0.1275</v>
      </c>
      <c r="AC324" s="1441">
        <f>ROUND(O324*AB324,3)</f>
        <v/>
      </c>
      <c r="AD324" s="755"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81" t="inlineStr">
        <is>
          <t>ЕАЭС N RU Д-JP.НВ32.В.03963/20 от 14.02.2020 действует до 13.02.2025</t>
        </is>
      </c>
      <c r="AF324" s="581" t="inlineStr">
        <is>
          <t>Chanson Cosmetics</t>
        </is>
      </c>
      <c r="AG324" s="581" t="inlineStr">
        <is>
          <t>Chanson Cosmetics Inc.</t>
        </is>
      </c>
    </row>
    <row r="325" hidden="1" ht="20.1" customFormat="1" customHeight="1" s="756" thickBot="1">
      <c r="A325" s="710" t="n"/>
      <c r="B325" s="761" t="n"/>
      <c r="C325" s="1400" t="n"/>
      <c r="D325" s="1400" t="n"/>
      <c r="E325" s="705" t="inlineStr">
        <is>
          <t>CHANSON</t>
        </is>
      </c>
      <c r="F325" s="705" t="n">
        <v>2093</v>
      </c>
      <c r="G325" s="688" t="n"/>
      <c r="H325" s="708" t="inlineStr">
        <is>
          <t>《CHANSON》CHANSONNIER MILK NANO СНЯТО С ПР-ВА</t>
        </is>
      </c>
      <c r="I325" s="708" t="inlineStr">
        <is>
          <t>Chansonnier Nano Milk</t>
        </is>
      </c>
      <c r="J325" s="709" t="inlineStr">
        <is>
          <t>Эмульсия «Шансонье»</t>
        </is>
      </c>
      <c r="K325" s="708" t="inlineStr">
        <is>
          <t>face milk</t>
        </is>
      </c>
      <c r="L325" s="708" t="n"/>
      <c r="M325" s="710" t="n">
        <v>6</v>
      </c>
      <c r="N325" s="710" t="n">
        <v>6</v>
      </c>
      <c r="O325" s="790" t="n"/>
      <c r="P325" s="1408" t="n">
        <v>4103</v>
      </c>
      <c r="Q325" s="1403">
        <f>O325*P325</f>
        <v/>
      </c>
      <c r="R325" s="805" t="n">
        <v>3200</v>
      </c>
      <c r="S325" s="1403">
        <f>O325*R325</f>
        <v/>
      </c>
      <c r="T325" s="1403">
        <f>Q325-S325</f>
        <v/>
      </c>
      <c r="U325" s="691">
        <f>T325/Q325</f>
        <v/>
      </c>
      <c r="V325" s="711" t="n"/>
      <c r="W325" s="711" t="n"/>
      <c r="X325" s="711" t="n"/>
      <c r="Y325" s="711">
        <f>V325*X325</f>
        <v/>
      </c>
      <c r="Z325" s="711">
        <f>W325*X325</f>
        <v/>
      </c>
      <c r="AA325" s="711" t="n"/>
      <c r="AB325" s="808" t="n">
        <v>0.272</v>
      </c>
      <c r="AC325" s="1441">
        <f>ROUND(O325*AB325,3)</f>
        <v/>
      </c>
      <c r="AD325" s="807"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81" t="inlineStr">
        <is>
          <t>ЕАЭС N RU Д-JP.НВ32.В.03965/20 от 14.02.2020 действует до 13.02.2025</t>
        </is>
      </c>
      <c r="AF325" s="581" t="inlineStr">
        <is>
          <t>Chanson Cosmetics</t>
        </is>
      </c>
      <c r="AG325" s="581" t="inlineStr">
        <is>
          <t>Chanson Cosmetics Inc</t>
        </is>
      </c>
      <c r="AI325" s="756" t="n">
        <v>134.92</v>
      </c>
    </row>
    <row r="326" hidden="1" ht="20.1" customFormat="1" customHeight="1" s="756" thickBot="1">
      <c r="A326" s="710" t="n"/>
      <c r="B326" s="761" t="n"/>
      <c r="C326" s="1400" t="n">
        <v>4937610122616</v>
      </c>
      <c r="D326" s="1400" t="n"/>
      <c r="E326" s="705" t="inlineStr">
        <is>
          <t>CHANSON</t>
        </is>
      </c>
      <c r="F326" s="705" t="n">
        <v>2094</v>
      </c>
      <c r="G326" s="688" t="n"/>
      <c r="H326" s="796" t="inlineStr">
        <is>
          <t>《CHANSON》CHANSONNIER NOURISHING NANO　СНЯТО С ПР-ВА</t>
        </is>
      </c>
      <c r="I326" s="796" t="inlineStr">
        <is>
          <t>Chansonnier Nano Nourishing</t>
        </is>
      </c>
      <c r="J326" s="798" t="inlineStr">
        <is>
          <t>Крем питательный Шансонье</t>
        </is>
      </c>
      <c r="K326" s="763" t="inlineStr">
        <is>
          <t>face cream</t>
        </is>
      </c>
      <c r="L326" s="763" t="n"/>
      <c r="M326" s="710" t="n">
        <v>6</v>
      </c>
      <c r="N326" s="710" t="n">
        <v>6</v>
      </c>
      <c r="O326" s="790" t="n"/>
      <c r="P326" s="1408" t="n">
        <v>4103</v>
      </c>
      <c r="Q326" s="1403">
        <f>O326*P326</f>
        <v/>
      </c>
      <c r="R326" s="805" t="n">
        <v>3200</v>
      </c>
      <c r="S326" s="1403">
        <f>O326*R326</f>
        <v/>
      </c>
      <c r="T326" s="1403">
        <f>Q326-S326</f>
        <v/>
      </c>
      <c r="U326" s="691">
        <f>T326/Q326</f>
        <v/>
      </c>
      <c r="V326" s="711" t="n"/>
      <c r="W326" s="711" t="n"/>
      <c r="X326" s="711" t="n"/>
      <c r="Y326" s="711" t="n"/>
      <c r="Z326" s="711" t="n"/>
      <c r="AA326" s="711" t="n"/>
      <c r="AB326" s="1459" t="n">
        <v>0.131</v>
      </c>
      <c r="AC326" s="1441">
        <f>ROUND(O326*AB326,3)</f>
        <v/>
      </c>
      <c r="AD326" s="755"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81" t="inlineStr">
        <is>
          <t>ЕАЭС N RU Д-JP.НВ32.В.03964/20 от 14.02.2020 действует до 13.02.2025</t>
        </is>
      </c>
      <c r="AF326" s="581" t="inlineStr">
        <is>
          <t>Chanson Cosmetics</t>
        </is>
      </c>
      <c r="AG326" s="581" t="inlineStr">
        <is>
          <t>Chanson Cosmetics Inc.</t>
        </is>
      </c>
    </row>
    <row r="327" hidden="1" ht="20.1" customFormat="1" customHeight="1" s="355" thickBot="1">
      <c r="A327" s="1203" t="n"/>
      <c r="B327" s="714" t="n"/>
      <c r="C327" s="1423" t="n">
        <v>22230000</v>
      </c>
      <c r="D327" s="1423" t="n"/>
      <c r="E327" s="353" t="inlineStr">
        <is>
          <t>CHANSON</t>
        </is>
      </c>
      <c r="F327" s="353" t="n">
        <v>2013</v>
      </c>
      <c r="G327" s="368" t="inlineStr">
        <is>
          <t>シャンソン　ルミネージュ　ローションM</t>
        </is>
      </c>
      <c r="H327" s="358" t="inlineStr">
        <is>
          <t>《CHANSON》LUMINAGE LOTION</t>
        </is>
      </c>
      <c r="I327" s="358" t="inlineStr">
        <is>
          <t>LUMINAGE Lotion</t>
        </is>
      </c>
      <c r="J327" s="595" t="inlineStr">
        <is>
          <t>Лосьон Люминаж</t>
        </is>
      </c>
      <c r="K327" s="358" t="inlineStr">
        <is>
          <t>face lotion</t>
        </is>
      </c>
      <c r="L327" s="358" t="n"/>
      <c r="M327" s="1203" t="n">
        <v>6</v>
      </c>
      <c r="N327" s="1203" t="n">
        <v>6</v>
      </c>
      <c r="O327" s="790" t="n"/>
      <c r="P327" s="1386" t="n">
        <v>2051</v>
      </c>
      <c r="Q327" s="1382">
        <f>O327*P327</f>
        <v/>
      </c>
      <c r="R327" s="456" t="n">
        <v>1600</v>
      </c>
      <c r="S327" s="1394">
        <f>O327*R327</f>
        <v/>
      </c>
      <c r="T327" s="1394">
        <f>Q327-S327</f>
        <v/>
      </c>
      <c r="U327" s="700">
        <f>T327/Q327</f>
        <v/>
      </c>
      <c r="V327" s="362" t="n"/>
      <c r="W327" s="362" t="n"/>
      <c r="X327" s="362" t="n"/>
      <c r="Y327" s="362">
        <f>V327*X327</f>
        <v/>
      </c>
      <c r="Z327" s="362">
        <f>W327*X327</f>
        <v/>
      </c>
      <c r="AA327" s="362" t="n"/>
      <c r="AB327" s="1457" t="n">
        <v>0.321</v>
      </c>
      <c r="AC327" s="1384">
        <f>ROUND(O327*AB327,3)</f>
        <v/>
      </c>
      <c r="AD327" s="1204"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565" t="inlineStr">
        <is>
          <t>ЕАЭС N RU Д-JP.НВ32.В.03956/20 от 14.02.2020 действует до 13.02.2025</t>
        </is>
      </c>
      <c r="AF327" s="565" t="inlineStr">
        <is>
          <t>Chanson Cosmetics</t>
        </is>
      </c>
      <c r="AG327" s="565" t="inlineStr">
        <is>
          <t>Chanson Cosmetics Inc.</t>
        </is>
      </c>
      <c r="AI327" s="355" t="n">
        <v>127</v>
      </c>
    </row>
    <row r="328" hidden="1" ht="20.1" customFormat="1" customHeight="1" s="355" thickBot="1">
      <c r="A328" s="1203" t="n"/>
      <c r="B328" s="714" t="n"/>
      <c r="C328" s="1423" t="n">
        <v>22240000</v>
      </c>
      <c r="D328" s="1423" t="n"/>
      <c r="E328" s="353" t="inlineStr">
        <is>
          <t>CHANSON</t>
        </is>
      </c>
      <c r="F328" s="353" t="n">
        <v>2014</v>
      </c>
      <c r="G328" s="368" t="inlineStr">
        <is>
          <t>シャンソン　ルミネージュ　ミルクM</t>
        </is>
      </c>
      <c r="H328" s="358" t="inlineStr">
        <is>
          <t>《CHANSON》LUMINAGE MILK</t>
        </is>
      </c>
      <c r="I328" s="358" t="inlineStr">
        <is>
          <t>Luminage Milk</t>
        </is>
      </c>
      <c r="J328" s="595" t="inlineStr">
        <is>
          <t>Эмульсия «Люминаж»</t>
        </is>
      </c>
      <c r="K328" s="358" t="inlineStr">
        <is>
          <t>face milk</t>
        </is>
      </c>
      <c r="L328" s="358" t="n"/>
      <c r="M328" s="1203" t="n">
        <v>6</v>
      </c>
      <c r="N328" s="1203" t="n">
        <v>6</v>
      </c>
      <c r="O328" s="790" t="n"/>
      <c r="P328" s="1386" t="n">
        <v>2462</v>
      </c>
      <c r="Q328" s="1382">
        <f>O328*P328</f>
        <v/>
      </c>
      <c r="R328" s="456" t="n">
        <v>1920</v>
      </c>
      <c r="S328" s="1394">
        <f>O328*R328</f>
        <v/>
      </c>
      <c r="T328" s="1394">
        <f>Q328-S328</f>
        <v/>
      </c>
      <c r="U328" s="700">
        <f>T328/Q328</f>
        <v/>
      </c>
      <c r="V328" s="362" t="n"/>
      <c r="W328" s="362" t="n"/>
      <c r="X328" s="362" t="n"/>
      <c r="Y328" s="362">
        <f>V328*X328</f>
        <v/>
      </c>
      <c r="Z328" s="362">
        <f>W328*X328</f>
        <v/>
      </c>
      <c r="AA328" s="362" t="n"/>
      <c r="AB328" s="1457" t="n">
        <v>0.24</v>
      </c>
      <c r="AC328" s="1384">
        <f>ROUND(O328*AB328,3)</f>
        <v/>
      </c>
      <c r="AD328" s="575"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565" t="inlineStr">
        <is>
          <t>ЕАЭС N RU Д-JP.РА03.В.39906/25 от 07.04.2025 действует до 03.04.2030</t>
        </is>
      </c>
      <c r="AF328" s="565" t="inlineStr">
        <is>
          <t>Chanson Cosmetics</t>
        </is>
      </c>
      <c r="AG328" s="565" t="inlineStr">
        <is>
          <t>Chanson Cosmetics Inc</t>
        </is>
      </c>
      <c r="AI328" s="355" t="n">
        <v>233</v>
      </c>
    </row>
    <row r="329" hidden="1" ht="20.1" customFormat="1" customHeight="1" s="355" thickBot="1">
      <c r="A329" s="1203" t="n"/>
      <c r="B329" s="714" t="n"/>
      <c r="C329" s="1385" t="n">
        <v>22250000</v>
      </c>
      <c r="D329" s="1385" t="n"/>
      <c r="E329" s="353" t="inlineStr">
        <is>
          <t>CHANSON</t>
        </is>
      </c>
      <c r="F329" s="353" t="n">
        <v>2015</v>
      </c>
      <c r="G329" s="368" t="inlineStr">
        <is>
          <t>シャンソン　ルミネージュ　ナリシングM</t>
        </is>
      </c>
      <c r="H329" s="358" t="inlineStr">
        <is>
          <t>《CHANSON》LUMINAGE NOURISHING</t>
        </is>
      </c>
      <c r="I329" s="358" t="inlineStr">
        <is>
          <t>LUMINAGE Nourishing</t>
        </is>
      </c>
      <c r="J329" s="595" t="inlineStr">
        <is>
          <t>Питательный крем Люминаж</t>
        </is>
      </c>
      <c r="K329" s="358" t="inlineStr">
        <is>
          <t>face cream</t>
        </is>
      </c>
      <c r="L329" s="358" t="n"/>
      <c r="M329" s="1203" t="n">
        <v>6</v>
      </c>
      <c r="N329" s="1203" t="n">
        <v>6</v>
      </c>
      <c r="O329" s="790" t="n"/>
      <c r="P329" s="1386" t="n">
        <v>2462</v>
      </c>
      <c r="Q329" s="1382">
        <f>O329*P329</f>
        <v/>
      </c>
      <c r="R329" s="456" t="n">
        <v>1920</v>
      </c>
      <c r="S329" s="1394">
        <f>O329*R329</f>
        <v/>
      </c>
      <c r="T329" s="1394">
        <f>Q329-S329</f>
        <v/>
      </c>
      <c r="U329" s="700">
        <f>T329/Q329</f>
        <v/>
      </c>
      <c r="V329" s="362" t="n"/>
      <c r="W329" s="362" t="n"/>
      <c r="X329" s="362" t="n"/>
      <c r="Y329" s="362">
        <f>V329*X329</f>
        <v/>
      </c>
      <c r="Z329" s="362">
        <f>W329*X329</f>
        <v/>
      </c>
      <c r="AA329" s="362" t="n"/>
      <c r="AB329" s="1456" t="n">
        <v>0.135</v>
      </c>
      <c r="AC329" s="1387">
        <f>ROUND(O329*AB329,3)</f>
        <v/>
      </c>
      <c r="AD329" s="1204"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565" t="inlineStr">
        <is>
          <t>ЕАЭС N RU Д-JP.НВ32.В.03964/20 от 14.02.2020 действует до 13.02.2025</t>
        </is>
      </c>
      <c r="AF329" s="565" t="inlineStr">
        <is>
          <t>Chanson Cosmetics</t>
        </is>
      </c>
      <c r="AG329" s="565" t="inlineStr">
        <is>
          <t>Chanson Cosmetics Inc.</t>
        </is>
      </c>
      <c r="AI329" s="355" t="n">
        <v>131.5</v>
      </c>
    </row>
    <row r="330" hidden="1" ht="20.1" customFormat="1" customHeight="1" s="355" thickBot="1">
      <c r="A330" s="1203" t="n"/>
      <c r="B330" s="714" t="n"/>
      <c r="C330" s="1385" t="n"/>
      <c r="D330" s="1385" t="n"/>
      <c r="E330" s="353" t="inlineStr">
        <is>
          <t>CHANSON</t>
        </is>
      </c>
      <c r="F330" s="353" t="n">
        <v>2001</v>
      </c>
      <c r="G330" s="368" t="inlineStr">
        <is>
          <t>シャンソン　LES ミルキィクレンジング</t>
        </is>
      </c>
      <c r="H330" s="358" t="inlineStr">
        <is>
          <t>《CHANSON》LES CLEANSING CREAM</t>
        </is>
      </c>
      <c r="I330" s="358" t="inlineStr">
        <is>
          <t>Les Cleansing Cream</t>
        </is>
      </c>
      <c r="J330" s="595" t="inlineStr">
        <is>
          <t>Очищающий крем для чувствительной кожи</t>
        </is>
      </c>
      <c r="K330" s="358" t="inlineStr">
        <is>
          <t>face cleansing</t>
        </is>
      </c>
      <c r="L330" s="358" t="n"/>
      <c r="M330" s="1203" t="n">
        <v>6</v>
      </c>
      <c r="N330" s="1203" t="n">
        <v>6</v>
      </c>
      <c r="O330" s="790" t="n">
        <v>30</v>
      </c>
      <c r="P330" s="1386" t="n">
        <v>1269</v>
      </c>
      <c r="Q330" s="1382">
        <f>O330*P330</f>
        <v/>
      </c>
      <c r="R330" s="456" t="n">
        <v>990</v>
      </c>
      <c r="S330" s="1394">
        <f>O330*R330</f>
        <v/>
      </c>
      <c r="T330" s="1394">
        <f>Q330-S330</f>
        <v/>
      </c>
      <c r="U330" s="700">
        <f>T330/Q330</f>
        <v/>
      </c>
      <c r="V330" s="362" t="n"/>
      <c r="W330" s="362" t="n"/>
      <c r="X330" s="362" t="n"/>
      <c r="Y330" s="362">
        <f>V330*X330</f>
        <v/>
      </c>
      <c r="Z330" s="362">
        <f>W330*X330</f>
        <v/>
      </c>
      <c r="AA330" s="362" t="n"/>
      <c r="AB330" s="615" t="n">
        <v>0.128</v>
      </c>
      <c r="AC330" s="1384">
        <f>ROUND(O330*AB330,3)</f>
        <v/>
      </c>
      <c r="AD330" s="575"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565" t="inlineStr">
        <is>
          <t>ЕАЭС N RU Д-JP.РА02.В.08987/21 от 27.10.2021 действует до 26.10.2026</t>
        </is>
      </c>
      <c r="AF330" s="565" t="inlineStr">
        <is>
          <t>Chanson Cosmetics</t>
        </is>
      </c>
      <c r="AG330" s="565" t="inlineStr">
        <is>
          <t>Chanson Cosmetics Inc.</t>
        </is>
      </c>
      <c r="AI330" s="355" t="n">
        <v>97.31</v>
      </c>
    </row>
    <row r="331" hidden="1" ht="20.1" customFormat="1" customHeight="1" s="355" thickBot="1">
      <c r="A331" s="1203" t="n"/>
      <c r="B331" s="714" t="n"/>
      <c r="C331" s="1385" t="n">
        <v>22200000</v>
      </c>
      <c r="D331" s="1385" t="n"/>
      <c r="E331" s="353" t="inlineStr">
        <is>
          <t>CHANSON</t>
        </is>
      </c>
      <c r="F331" s="353" t="n">
        <v>2002</v>
      </c>
      <c r="G331" s="368" t="inlineStr">
        <is>
          <t>シャンソン　LES フォームウォッシング</t>
        </is>
      </c>
      <c r="H331" s="358" t="inlineStr">
        <is>
          <t>《CHANSON》LES FOAM WASHING</t>
        </is>
      </c>
      <c r="I331" s="358" t="inlineStr">
        <is>
          <t>Les Foam Washing</t>
        </is>
      </c>
      <c r="J331" s="595" t="inlineStr">
        <is>
          <t>Очищающая пенка для чувствительной кожи</t>
        </is>
      </c>
      <c r="K331" s="358" t="inlineStr">
        <is>
          <t>face wash</t>
        </is>
      </c>
      <c r="L331" s="358" t="n"/>
      <c r="M331" s="1203" t="n">
        <v>6</v>
      </c>
      <c r="N331" s="1203" t="n">
        <v>6</v>
      </c>
      <c r="O331" s="790" t="n">
        <v>36</v>
      </c>
      <c r="P331" s="1386" t="n">
        <v>1269</v>
      </c>
      <c r="Q331" s="1382">
        <f>O331*P331</f>
        <v/>
      </c>
      <c r="R331" s="456" t="n">
        <v>990</v>
      </c>
      <c r="S331" s="1394">
        <f>O331*R331</f>
        <v/>
      </c>
      <c r="T331" s="1394">
        <f>Q331-S331</f>
        <v/>
      </c>
      <c r="U331" s="700">
        <f>T331/Q331</f>
        <v/>
      </c>
      <c r="V331" s="362" t="n"/>
      <c r="W331" s="362" t="n"/>
      <c r="X331" s="362" t="n"/>
      <c r="Y331" s="362" t="n"/>
      <c r="Z331" s="362" t="n"/>
      <c r="AA331" s="362" t="n"/>
      <c r="AB331" s="1460" t="n">
        <v>0.291</v>
      </c>
      <c r="AC331" s="1384">
        <f>ROUND(O331*AB331,3)</f>
        <v/>
      </c>
      <c r="AD331" s="1204"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565" t="inlineStr">
        <is>
          <t>ЕАЭС N RU Д-JP.РА02.В.06172/21 от 27.10.2021 действует до 26.10.2026</t>
        </is>
      </c>
      <c r="AF331" s="565" t="inlineStr">
        <is>
          <t>Chanson Cosmetics</t>
        </is>
      </c>
      <c r="AG331" s="565" t="inlineStr">
        <is>
          <t>Chanson Cosmetics Inc.</t>
        </is>
      </c>
      <c r="AI331" s="355" t="n">
        <v>30.4</v>
      </c>
    </row>
    <row r="332" hidden="1" ht="20.1" customFormat="1" customHeight="1" s="355" thickBot="1">
      <c r="A332" s="1203" t="n"/>
      <c r="B332" s="714" t="n"/>
      <c r="C332" s="1385" t="n">
        <v>20500000</v>
      </c>
      <c r="D332" s="1385" t="n"/>
      <c r="E332" s="353" t="inlineStr">
        <is>
          <t>CHANSON</t>
        </is>
      </c>
      <c r="F332" s="353" t="n">
        <v>2050</v>
      </c>
      <c r="G332" s="368" t="n"/>
      <c r="H332" s="358" t="inlineStr">
        <is>
          <t>《CHANSON》LES MEDICATED CARE WASHING</t>
        </is>
      </c>
      <c r="I332" s="358" t="inlineStr">
        <is>
          <t>LES Medicated care washing</t>
        </is>
      </c>
      <c r="J332" s="595" t="inlineStr">
        <is>
          <t>Очищающая пенка для чувствительной и проблемной кожи</t>
        </is>
      </c>
      <c r="K332" s="358" t="inlineStr">
        <is>
          <t>face wash</t>
        </is>
      </c>
      <c r="L332" s="358" t="n"/>
      <c r="M332" s="1203" t="n">
        <v>6</v>
      </c>
      <c r="N332" s="1203" t="n">
        <v>6</v>
      </c>
      <c r="O332" s="790" t="n">
        <v>120</v>
      </c>
      <c r="P332" s="1386" t="n">
        <v>1269</v>
      </c>
      <c r="Q332" s="1382">
        <f>O332*P332</f>
        <v/>
      </c>
      <c r="R332" s="456" t="n">
        <v>990</v>
      </c>
      <c r="S332" s="1394">
        <f>O332*R332</f>
        <v/>
      </c>
      <c r="T332" s="1394">
        <f>Q332-S332</f>
        <v/>
      </c>
      <c r="U332" s="700">
        <f>T332/Q332</f>
        <v/>
      </c>
      <c r="V332" s="362" t="n"/>
      <c r="W332" s="362" t="n"/>
      <c r="X332" s="362" t="n"/>
      <c r="Y332" s="362" t="n"/>
      <c r="Z332" s="362" t="n"/>
      <c r="AA332" s="362" t="n"/>
      <c r="AB332" s="1457" t="n">
        <v>0.136</v>
      </c>
      <c r="AC332" s="1384">
        <f>ROUND(O332*AB332,3)</f>
        <v/>
      </c>
      <c r="AD332" s="575"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565" t="inlineStr">
        <is>
          <t>ЕАЭС N RU Д-JP.РА03.В.39425/23 от 21.04.2023 действует до 20.04.2028</t>
        </is>
      </c>
      <c r="AF332" s="565" t="inlineStr">
        <is>
          <t>Chanson Cosmetics</t>
        </is>
      </c>
      <c r="AG332" s="565" t="inlineStr">
        <is>
          <t>Chanson Cosmetics Inc.</t>
        </is>
      </c>
      <c r="AI332" s="355" t="n">
        <v>152.93</v>
      </c>
    </row>
    <row r="333" hidden="1" ht="20.1" customFormat="1" customHeight="1" s="355" thickBot="1">
      <c r="A333" s="353" t="n"/>
      <c r="B333" s="721" t="n"/>
      <c r="C333" s="1385" t="n"/>
      <c r="D333" s="1385" t="n"/>
      <c r="E333" s="353" t="inlineStr">
        <is>
          <t>CHANSON</t>
        </is>
      </c>
      <c r="F333" s="353" t="n"/>
      <c r="G333" s="368" t="n"/>
      <c r="H333" s="358" t="inlineStr">
        <is>
          <t>《CHANSON》MAXIDOR LOTION</t>
        </is>
      </c>
      <c r="I333" s="358" t="n"/>
      <c r="J333" s="595" t="n"/>
      <c r="K333" s="358" t="inlineStr">
        <is>
          <t>face lotion</t>
        </is>
      </c>
      <c r="L333" s="358" t="n"/>
      <c r="M333" s="1203" t="n">
        <v>6</v>
      </c>
      <c r="N333" s="1203" t="n">
        <v>6</v>
      </c>
      <c r="O333" s="790" t="n"/>
      <c r="P333" s="1386" t="n">
        <v>5579</v>
      </c>
      <c r="Q333" s="1382">
        <f>O333*P333</f>
        <v/>
      </c>
      <c r="R333" s="456" t="n">
        <v>4352</v>
      </c>
      <c r="S333" s="1394">
        <f>O333*R333</f>
        <v/>
      </c>
      <c r="T333" s="1394">
        <f>Q333-S333</f>
        <v/>
      </c>
      <c r="U333" s="700">
        <f>T333/Q333</f>
        <v/>
      </c>
      <c r="V333" s="362" t="n"/>
      <c r="W333" s="362" t="n"/>
      <c r="X333" s="362" t="n"/>
      <c r="Y333" s="362" t="n"/>
      <c r="Z333" s="362" t="n"/>
      <c r="AA333" s="362" t="n"/>
      <c r="AB333" s="615" t="n">
        <v>0</v>
      </c>
      <c r="AC333" s="1384">
        <f>ROUND(O333*AB333,3)</f>
        <v/>
      </c>
      <c r="AD333" s="1204"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565" t="n"/>
      <c r="AF333" s="565" t="n"/>
      <c r="AG333" s="565" t="n"/>
      <c r="AI333" s="355" t="n">
        <v>255.5</v>
      </c>
    </row>
    <row r="334" hidden="1" ht="20.1" customFormat="1" customHeight="1" s="355" thickBot="1">
      <c r="A334" s="353" t="n"/>
      <c r="B334" s="721" t="n"/>
      <c r="C334" s="1385" t="n"/>
      <c r="D334" s="1385" t="n"/>
      <c r="E334" s="353" t="inlineStr">
        <is>
          <t>CHANSON</t>
        </is>
      </c>
      <c r="F334" s="353" t="n"/>
      <c r="G334" s="368" t="n"/>
      <c r="H334" s="358" t="inlineStr">
        <is>
          <t>《CHANSON》MAXIDOR MILK</t>
        </is>
      </c>
      <c r="I334" s="358" t="n"/>
      <c r="J334" s="595" t="n"/>
      <c r="K334" s="358" t="inlineStr">
        <is>
          <t>face milk</t>
        </is>
      </c>
      <c r="L334" s="358" t="n"/>
      <c r="M334" s="1203" t="n">
        <v>6</v>
      </c>
      <c r="N334" s="1203" t="n">
        <v>6</v>
      </c>
      <c r="O334" s="790" t="n"/>
      <c r="P334" s="1386" t="n">
        <v>6359</v>
      </c>
      <c r="Q334" s="1382">
        <f>O334*P334</f>
        <v/>
      </c>
      <c r="R334" s="456" t="n">
        <v>4960</v>
      </c>
      <c r="S334" s="1394">
        <f>O334*R334</f>
        <v/>
      </c>
      <c r="T334" s="1394">
        <f>Q334-S334</f>
        <v/>
      </c>
      <c r="U334" s="700">
        <f>T334/Q334</f>
        <v/>
      </c>
      <c r="V334" s="362" t="n"/>
      <c r="W334" s="362" t="n"/>
      <c r="X334" s="362" t="n"/>
      <c r="Y334" s="362" t="n"/>
      <c r="Z334" s="362" t="n"/>
      <c r="AA334" s="362" t="n"/>
      <c r="AB334" s="615" t="n">
        <v>0</v>
      </c>
      <c r="AC334" s="1384">
        <f>ROUND(O334*AB334,3)</f>
        <v/>
      </c>
      <c r="AD334" s="1204"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565" t="n"/>
      <c r="AF334" s="565" t="n"/>
      <c r="AG334" s="565" t="n"/>
      <c r="AI334" s="355" t="n">
        <v>205.89</v>
      </c>
    </row>
    <row r="335" hidden="1" ht="20.1" customFormat="1" customHeight="1" s="355" thickBot="1">
      <c r="A335" s="353" t="n"/>
      <c r="B335" s="721" t="n"/>
      <c r="C335" s="1385" t="n"/>
      <c r="D335" s="1385" t="n"/>
      <c r="E335" s="353" t="inlineStr">
        <is>
          <t>CHANSON</t>
        </is>
      </c>
      <c r="F335" s="353" t="n"/>
      <c r="G335" s="368" t="n"/>
      <c r="H335" s="322" t="inlineStr">
        <is>
          <t>《CHANSON》TOI FRAGRANCE BODY SOAP 2PCS SET</t>
        </is>
      </c>
      <c r="I335" s="358" t="n"/>
      <c r="J335" s="595" t="n"/>
      <c r="K335" s="358" t="inlineStr">
        <is>
          <t>soap</t>
        </is>
      </c>
      <c r="L335" s="358" t="n"/>
      <c r="M335" s="1203" t="n">
        <v>6</v>
      </c>
      <c r="N335" s="1203" t="n">
        <v>6</v>
      </c>
      <c r="O335" s="790" t="n"/>
      <c r="P335" s="1386" t="n">
        <v>449</v>
      </c>
      <c r="Q335" s="1382">
        <f>O335*P335</f>
        <v/>
      </c>
      <c r="R335" s="456" t="n">
        <v>350</v>
      </c>
      <c r="S335" s="1394">
        <f>O335*R335</f>
        <v/>
      </c>
      <c r="T335" s="1394">
        <f>Q335-S335</f>
        <v/>
      </c>
      <c r="U335" s="700">
        <f>T335/Q335</f>
        <v/>
      </c>
      <c r="V335" s="362" t="n"/>
      <c r="W335" s="362" t="n"/>
      <c r="X335" s="362" t="n"/>
      <c r="Y335" s="362" t="n"/>
      <c r="Z335" s="362" t="n"/>
      <c r="AA335" s="362" t="n"/>
      <c r="AB335" s="615" t="n">
        <v>0</v>
      </c>
      <c r="AC335" s="1384">
        <f>ROUND(O335*AB335,3)</f>
        <v/>
      </c>
      <c r="AD335" s="1447" t="inlineStr">
        <is>
          <t>石ケン素地、水、グリセリン、スクロース、エタノール、ラウロイルグルタミン酸Ｎａ、香料、キイチゴエキス、ＢＧ、ビルベリー果実エキス、エチドロン酸４Ｎａ、緑２０１、赤２２７</t>
        </is>
      </c>
      <c r="AE335" s="565" t="n"/>
      <c r="AF335" s="565" t="n"/>
      <c r="AG335" s="565" t="n"/>
      <c r="AI335" s="355" t="n">
        <v>81.5</v>
      </c>
    </row>
    <row r="336" hidden="1" ht="20.1" customFormat="1" customHeight="1" s="355" thickBot="1">
      <c r="A336" s="353" t="n"/>
      <c r="B336" s="721" t="n"/>
      <c r="C336" s="1385" t="n"/>
      <c r="D336" s="1385" t="n"/>
      <c r="E336" s="353" t="inlineStr">
        <is>
          <t>CHANSON</t>
        </is>
      </c>
      <c r="F336" s="365" t="n"/>
      <c r="G336" s="573" t="n"/>
      <c r="H336" s="322" t="inlineStr">
        <is>
          <t>《CHANSON》TOI FRAGRANCE BODY SOAP 3PCS SET</t>
        </is>
      </c>
      <c r="I336" s="322" t="n"/>
      <c r="J336" s="406" t="n"/>
      <c r="K336" s="358" t="inlineStr">
        <is>
          <t>soap</t>
        </is>
      </c>
      <c r="L336" s="358" t="n"/>
      <c r="M336" s="1203" t="n">
        <v>6</v>
      </c>
      <c r="N336" s="1203" t="n">
        <v>6</v>
      </c>
      <c r="O336" s="790" t="n"/>
      <c r="P336" s="1386" t="n">
        <v>686</v>
      </c>
      <c r="Q336" s="1382">
        <f>O336*P336</f>
        <v/>
      </c>
      <c r="R336" s="456" t="n">
        <v>535</v>
      </c>
      <c r="S336" s="1394">
        <f>O336*R336</f>
        <v/>
      </c>
      <c r="T336" s="1394">
        <f>Q336-S336</f>
        <v/>
      </c>
      <c r="U336" s="700">
        <f>T336/Q336</f>
        <v/>
      </c>
      <c r="V336" s="362" t="n"/>
      <c r="W336" s="362" t="n"/>
      <c r="X336" s="362" t="n"/>
      <c r="Y336" s="362" t="n"/>
      <c r="Z336" s="362" t="n"/>
      <c r="AA336" s="362" t="n"/>
      <c r="AB336" s="615" t="n">
        <v>0</v>
      </c>
      <c r="AC336" s="1384">
        <f>ROUND(O336*AB336,3)</f>
        <v/>
      </c>
      <c r="AD336" s="1448" t="n"/>
      <c r="AE336" s="565" t="n"/>
      <c r="AF336" s="565" t="n"/>
      <c r="AG336" s="565" t="n"/>
      <c r="AI336" s="355" t="n">
        <v>169.45</v>
      </c>
    </row>
    <row r="337" hidden="1" ht="20.1" customFormat="1" customHeight="1" s="355" thickBot="1">
      <c r="A337" s="1203" t="n"/>
      <c r="B337" s="714" t="n"/>
      <c r="C337" s="1385" t="n">
        <v>22690000</v>
      </c>
      <c r="D337" s="1385" t="n"/>
      <c r="E337" s="353" t="inlineStr">
        <is>
          <t>CHANSON</t>
        </is>
      </c>
      <c r="F337" s="365" t="inlineStr">
        <is>
          <t>LR0001</t>
        </is>
      </c>
      <c r="G337" s="573" t="n"/>
      <c r="H337" s="322" t="inlineStr">
        <is>
          <t xml:space="preserve">《CHANSON》LIFTRISE LOTION </t>
        </is>
      </c>
      <c r="I337" s="322" t="inlineStr">
        <is>
          <t>Chanson Cosmetics LIFTRISE LOTION</t>
        </is>
      </c>
      <c r="J337" s="406" t="inlineStr">
        <is>
          <t>Лифтинговый лосьон для лица LIFTRISE Chanson Cosmetics</t>
        </is>
      </c>
      <c r="K337" s="358" t="inlineStr">
        <is>
          <t>face lotion</t>
        </is>
      </c>
      <c r="L337" s="358" t="n"/>
      <c r="M337" s="1203" t="n">
        <v>6</v>
      </c>
      <c r="N337" s="1203" t="n">
        <v>6</v>
      </c>
      <c r="O337" s="790" t="n"/>
      <c r="P337" s="1386" t="n">
        <v>2051</v>
      </c>
      <c r="Q337" s="1382">
        <f>O337*P337</f>
        <v/>
      </c>
      <c r="R337" s="456" t="n">
        <v>1600</v>
      </c>
      <c r="S337" s="1394">
        <f>O337*R337</f>
        <v/>
      </c>
      <c r="T337" s="1394">
        <f>Q337-S337</f>
        <v/>
      </c>
      <c r="U337" s="700">
        <f>T337/Q337</f>
        <v/>
      </c>
      <c r="V337" s="362" t="n"/>
      <c r="W337" s="362" t="n"/>
      <c r="X337" s="362" t="n"/>
      <c r="Y337" s="362">
        <f>V337*X337</f>
        <v/>
      </c>
      <c r="Z337" s="362">
        <f>W337*X337</f>
        <v/>
      </c>
      <c r="AA337" s="362" t="n"/>
      <c r="AB337" s="615" t="n">
        <v>0.296</v>
      </c>
      <c r="AC337" s="1384">
        <f>ROUND(O337*AB337,3)</f>
        <v/>
      </c>
      <c r="AD337" s="648"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565" t="inlineStr">
        <is>
          <t>ЕАЭС N RU Д-JP.РА04.В.58260/23 от 09.06.2023 действует до 08.06.2028</t>
        </is>
      </c>
      <c r="AF337" s="565" t="n"/>
      <c r="AG337" s="565" t="inlineStr">
        <is>
          <t>Chanson Cosmetics Inc</t>
        </is>
      </c>
      <c r="AI337" s="355" t="n">
        <v>151.5</v>
      </c>
    </row>
    <row r="338" hidden="1" ht="20.1" customFormat="1" customHeight="1" s="355" thickBot="1">
      <c r="A338" s="1203" t="n"/>
      <c r="B338" s="714" t="n"/>
      <c r="C338" s="1385" t="n">
        <v>22720000</v>
      </c>
      <c r="D338" s="1385" t="n"/>
      <c r="E338" s="353" t="inlineStr">
        <is>
          <t>CHANSON</t>
        </is>
      </c>
      <c r="F338" s="365" t="inlineStr">
        <is>
          <t>LR0002</t>
        </is>
      </c>
      <c r="G338" s="573" t="inlineStr">
        <is>
          <t>シャンソン　リフトライズ　エッセンス</t>
        </is>
      </c>
      <c r="H338" s="322" t="inlineStr">
        <is>
          <t xml:space="preserve">《CHANSON》 LIFTRISE ESSENCE </t>
        </is>
      </c>
      <c r="I338" s="322" t="inlineStr">
        <is>
          <t>CHANSON LIFTRISE ESSENCE</t>
        </is>
      </c>
      <c r="J338" s="406" t="inlineStr">
        <is>
          <t>Лифтинговая эссенция для лица LIFTRISE CHANSON</t>
        </is>
      </c>
      <c r="K338" s="358" t="inlineStr">
        <is>
          <t>face serum</t>
        </is>
      </c>
      <c r="L338" s="358" t="n"/>
      <c r="M338" s="1203" t="n">
        <v>6</v>
      </c>
      <c r="N338" s="1203" t="n">
        <v>6</v>
      </c>
      <c r="O338" s="790" t="n"/>
      <c r="P338" s="1386" t="n">
        <v>2872</v>
      </c>
      <c r="Q338" s="1382">
        <f>O338*P338</f>
        <v/>
      </c>
      <c r="R338" s="456" t="n">
        <v>2240</v>
      </c>
      <c r="S338" s="1394">
        <f>O338*R338</f>
        <v/>
      </c>
      <c r="T338" s="1394">
        <f>Q338-S338</f>
        <v/>
      </c>
      <c r="U338" s="700">
        <f>T338/Q338</f>
        <v/>
      </c>
      <c r="V338" s="362" t="n"/>
      <c r="W338" s="362" t="n"/>
      <c r="X338" s="362" t="n"/>
      <c r="Y338" s="362">
        <f>V338*X338</f>
        <v/>
      </c>
      <c r="Z338" s="362">
        <f>W338*X338</f>
        <v/>
      </c>
      <c r="AA338" s="362" t="n"/>
      <c r="AB338" s="616" t="n">
        <v>0.077</v>
      </c>
      <c r="AC338" s="1384">
        <f>ROUND(O338*AB338,3)</f>
        <v/>
      </c>
      <c r="AD338" s="1204"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565" t="inlineStr">
        <is>
          <t>ЕАЭС N RU Д-JP.РА09.В.08655/22 от 14.12.2022 действует до 13.12.2027</t>
        </is>
      </c>
      <c r="AF338" s="565" t="inlineStr">
        <is>
          <t>Chanson Cosmetics</t>
        </is>
      </c>
      <c r="AG338" s="565" t="inlineStr">
        <is>
          <t>Chanson Cosmetics Inc.</t>
        </is>
      </c>
      <c r="AI338" s="355" t="n">
        <v>189.81</v>
      </c>
    </row>
    <row r="339" hidden="1" ht="20.1" customFormat="1" customHeight="1" s="355" thickBot="1">
      <c r="A339" s="1203" t="n"/>
      <c r="B339" s="714" t="n"/>
      <c r="C339" s="1385" t="n">
        <v>22700000</v>
      </c>
      <c r="D339" s="1385" t="n"/>
      <c r="E339" s="353" t="inlineStr">
        <is>
          <t>CHANSON</t>
        </is>
      </c>
      <c r="F339" s="1428" t="inlineStr">
        <is>
          <t>LR0003</t>
        </is>
      </c>
      <c r="G339" s="573" t="n"/>
      <c r="H339" s="322" t="inlineStr">
        <is>
          <t>《CHANSON》 LIFTRISE  MILK 90ml</t>
        </is>
      </c>
      <c r="I339" s="322" t="inlineStr">
        <is>
          <t>Chanson Cosmetics LIFTRISE Milk</t>
        </is>
      </c>
      <c r="J339" s="406" t="inlineStr">
        <is>
          <t>Лифтинговая эмульсия для лица Liftrise Chanson Cosmetics</t>
        </is>
      </c>
      <c r="K339" s="358" t="inlineStr">
        <is>
          <t>face milk</t>
        </is>
      </c>
      <c r="L339" s="358" t="n"/>
      <c r="M339" s="1203" t="n">
        <v>6</v>
      </c>
      <c r="N339" s="1203" t="n">
        <v>6</v>
      </c>
      <c r="O339" s="790" t="n">
        <v>12</v>
      </c>
      <c r="P339" s="1386" t="n">
        <v>2133</v>
      </c>
      <c r="Q339" s="1382">
        <f>O339*P339</f>
        <v/>
      </c>
      <c r="R339" s="456" t="n">
        <v>1664</v>
      </c>
      <c r="S339" s="1394">
        <f>O339*R339</f>
        <v/>
      </c>
      <c r="T339" s="1394">
        <f>Q339-S339</f>
        <v/>
      </c>
      <c r="U339" s="700">
        <f>T339/Q339</f>
        <v/>
      </c>
      <c r="V339" s="362" t="n"/>
      <c r="W339" s="362" t="n"/>
      <c r="X339" s="362" t="n"/>
      <c r="Y339" s="362">
        <f>V339*X339</f>
        <v/>
      </c>
      <c r="Z339" s="362">
        <f>W339*X339</f>
        <v/>
      </c>
      <c r="AA339" s="362" t="n"/>
      <c r="AB339" s="615" t="n">
        <v>0.248</v>
      </c>
      <c r="AC339" s="1384">
        <f>ROUND(O339*AB339,3)</f>
        <v/>
      </c>
      <c r="AD339" s="1204"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565" t="inlineStr">
        <is>
          <t>ЕАЭС N RU Д-JP.РА04.В.58188/23 от 09.06.2023 действует до 08.06.2028</t>
        </is>
      </c>
      <c r="AF339" s="565" t="n"/>
      <c r="AG339" s="565" t="inlineStr">
        <is>
          <t>Chanson Cosmetics Inc</t>
        </is>
      </c>
      <c r="AI339" s="355" t="n">
        <v>96</v>
      </c>
    </row>
    <row r="340" hidden="1" ht="20.1" customFormat="1" customHeight="1" s="355" thickBot="1">
      <c r="A340" s="1203" t="n"/>
      <c r="B340" s="714" t="n"/>
      <c r="C340" s="1385" t="n">
        <v>22710000</v>
      </c>
      <c r="D340" s="1385" t="n"/>
      <c r="E340" s="353" t="inlineStr">
        <is>
          <t>CHANSON</t>
        </is>
      </c>
      <c r="F340" s="365" t="inlineStr">
        <is>
          <t>LR0004</t>
        </is>
      </c>
      <c r="G340" s="573" t="inlineStr">
        <is>
          <t>シャンソン　リフトライズ　ナリシング</t>
        </is>
      </c>
      <c r="H340" s="322" t="inlineStr">
        <is>
          <t>《CHANSON》LIFTRISE  NOURISHING M</t>
        </is>
      </c>
      <c r="I340" s="322" t="inlineStr">
        <is>
          <t>CHANSON LIFTRISE NOURISHING M</t>
        </is>
      </c>
      <c r="J340" s="406" t="inlineStr">
        <is>
          <t>Лифтинговый питательный крем для лица LIFTRISE M</t>
        </is>
      </c>
      <c r="K340" s="601" t="inlineStr">
        <is>
          <t>face cream</t>
        </is>
      </c>
      <c r="L340" s="601" t="n"/>
      <c r="M340" s="1203" t="n">
        <v>6</v>
      </c>
      <c r="N340" s="1203" t="n">
        <v>6</v>
      </c>
      <c r="O340" s="790" t="n">
        <v>30</v>
      </c>
      <c r="P340" s="1386" t="n">
        <v>2462</v>
      </c>
      <c r="Q340" s="1382">
        <f>O340*P340</f>
        <v/>
      </c>
      <c r="R340" s="456" t="n">
        <v>1920</v>
      </c>
      <c r="S340" s="1394">
        <f>O340*R340</f>
        <v/>
      </c>
      <c r="T340" s="1394">
        <f>Q340-S340</f>
        <v/>
      </c>
      <c r="U340" s="700">
        <f>T340/Q340</f>
        <v/>
      </c>
      <c r="V340" s="362" t="n"/>
      <c r="W340" s="362" t="n"/>
      <c r="X340" s="362" t="n"/>
      <c r="Y340" s="362">
        <f>V340*X340</f>
        <v/>
      </c>
      <c r="Z340" s="362">
        <f>W340*X340</f>
        <v/>
      </c>
      <c r="AA340" s="362" t="n"/>
      <c r="AB340" s="1457" t="n">
        <v>0.132</v>
      </c>
      <c r="AC340" s="1384">
        <f>ROUND(O340*AB340,3)</f>
        <v/>
      </c>
      <c r="AD340" s="1204"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565" t="inlineStr">
        <is>
          <t>ЕАЭС N RU Д-JP.РА09.В.08661/22 от 14.12.2022 действует до 13.12.2028</t>
        </is>
      </c>
      <c r="AF340" s="565" t="inlineStr">
        <is>
          <t>Chanson Cosmetics</t>
        </is>
      </c>
      <c r="AG340" s="565" t="inlineStr">
        <is>
          <t>Chanson Cosmetics Inc.</t>
        </is>
      </c>
    </row>
    <row r="341" hidden="1" ht="20.1" customFormat="1" customHeight="1" s="355" thickBot="1">
      <c r="A341" s="353" t="n"/>
      <c r="B341" s="721" t="n"/>
      <c r="C341" s="1385" t="n"/>
      <c r="D341" s="1385" t="n"/>
      <c r="E341" s="353" t="inlineStr">
        <is>
          <t>CHANSON</t>
        </is>
      </c>
      <c r="F341" s="1428" t="inlineStr">
        <is>
          <t>LT04</t>
        </is>
      </c>
      <c r="G341" s="573" t="n"/>
      <c r="H341" s="322" t="inlineStr">
        <is>
          <t>《CHANSON》Victline 20g</t>
        </is>
      </c>
      <c r="I341" s="760" t="inlineStr">
        <is>
          <t xml:space="preserve">Victline </t>
        </is>
      </c>
      <c r="J341" s="760" t="inlineStr">
        <is>
          <t>CHANSON Victline. Крем против морщин Victline  Шансон</t>
        </is>
      </c>
      <c r="K341" s="601" t="inlineStr">
        <is>
          <t>eye cream</t>
        </is>
      </c>
      <c r="L341" s="601" t="n"/>
      <c r="M341" s="1203" t="n"/>
      <c r="N341" s="1203" t="n"/>
      <c r="O341" s="790" t="n">
        <v>24</v>
      </c>
      <c r="P341" s="1386" t="n">
        <v>4103</v>
      </c>
      <c r="Q341" s="1382">
        <f>O341*P341</f>
        <v/>
      </c>
      <c r="R341" s="456" t="n">
        <v>3200</v>
      </c>
      <c r="S341" s="1394">
        <f>O341*R341</f>
        <v/>
      </c>
      <c r="T341" s="1394">
        <f>Q341-S341</f>
        <v/>
      </c>
      <c r="U341" s="700">
        <f>T341/Q341</f>
        <v/>
      </c>
      <c r="V341" s="362" t="n"/>
      <c r="W341" s="362" t="n"/>
      <c r="X341" s="362" t="n"/>
      <c r="Y341" s="362" t="n"/>
      <c r="Z341" s="362" t="n"/>
      <c r="AA341" s="362" t="n"/>
      <c r="AB341" s="1457" t="n">
        <v>0.0335</v>
      </c>
      <c r="AC341" s="1384">
        <f>ROUND(O341*AB341,3)</f>
        <v/>
      </c>
      <c r="AD341" s="1204"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565" t="inlineStr">
        <is>
          <t>N ВП RU Д-JP.РА02.А.10703/24  от 26.12.2024 действует до 25.06.2025</t>
        </is>
      </c>
      <c r="AF341" s="565" t="inlineStr">
        <is>
          <t>Chanson Cosmetics</t>
        </is>
      </c>
      <c r="AG341" s="565" t="inlineStr">
        <is>
          <t>Chanson Cosmetics Inc.</t>
        </is>
      </c>
    </row>
    <row r="342" hidden="1" ht="20.1" customFormat="1" customHeight="1" s="355" thickBot="1">
      <c r="A342" s="353" t="n"/>
      <c r="B342" s="721" t="n"/>
      <c r="C342" s="1385" t="n"/>
      <c r="D342" s="1385" t="n"/>
      <c r="E342" s="353" t="inlineStr">
        <is>
          <t>CHANSON</t>
        </is>
      </c>
      <c r="F342" s="365" t="inlineStr">
        <is>
          <t>LT02</t>
        </is>
      </c>
      <c r="G342" s="573" t="inlineStr">
        <is>
          <t>シャンソン　薬用セラムLT(セラム　ルタン)</t>
        </is>
      </c>
      <c r="H342" s="322" t="inlineStr">
        <is>
          <t xml:space="preserve">《CHANSON》SERUM　LETEMPS </t>
        </is>
      </c>
      <c r="I342" s="322" t="inlineStr">
        <is>
          <t>Le Temps Serum</t>
        </is>
      </c>
      <c r="J342" s="406" t="inlineStr">
        <is>
          <t>Cыворотка для лица «Лё Там»</t>
        </is>
      </c>
      <c r="K342" s="601" t="inlineStr">
        <is>
          <t>face serum</t>
        </is>
      </c>
      <c r="L342" s="601" t="n"/>
      <c r="M342" s="1203" t="n"/>
      <c r="N342" s="1203" t="n"/>
      <c r="O342" s="790" t="n"/>
      <c r="P342" s="1386" t="n">
        <v>8205</v>
      </c>
      <c r="Q342" s="1382">
        <f>O342*P342</f>
        <v/>
      </c>
      <c r="R342" s="456" t="n">
        <v>6400</v>
      </c>
      <c r="S342" s="1394">
        <f>O342*R342</f>
        <v/>
      </c>
      <c r="T342" s="1394">
        <f>Q342-S342</f>
        <v/>
      </c>
      <c r="U342" s="700">
        <f>T342/Q342</f>
        <v/>
      </c>
      <c r="V342" s="362" t="n"/>
      <c r="W342" s="362" t="n"/>
      <c r="X342" s="362" t="n"/>
      <c r="Y342" s="362" t="n"/>
      <c r="Z342" s="362" t="n"/>
      <c r="AA342" s="362" t="n"/>
      <c r="AB342" s="1457" t="n">
        <v>0.117</v>
      </c>
      <c r="AC342" s="1384">
        <f>O342*AB342</f>
        <v/>
      </c>
      <c r="AD342" s="1204"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565" t="inlineStr">
        <is>
          <t>ЕАЭС N RU Д-JP.РА02.В.48085/22 от 15.03.2022 действует до 14.03.2027</t>
        </is>
      </c>
      <c r="AF342" s="565" t="inlineStr">
        <is>
          <t>Chanson Cosmetics</t>
        </is>
      </c>
      <c r="AG342" s="565" t="inlineStr">
        <is>
          <t>Chanson Cosmetics Inc.</t>
        </is>
      </c>
    </row>
    <row r="343" hidden="1" ht="20.1" customFormat="1" customHeight="1" s="355" thickBot="1">
      <c r="A343" s="1203" t="n"/>
      <c r="B343" s="714" t="n"/>
      <c r="C343" s="1385" t="n"/>
      <c r="D343" s="1385" t="n"/>
      <c r="E343" s="353" t="inlineStr">
        <is>
          <t>CHANSON</t>
        </is>
      </c>
      <c r="F343" s="353" t="inlineStr">
        <is>
          <t>LT01</t>
        </is>
      </c>
      <c r="G343" s="368" t="n"/>
      <c r="H343" s="696" t="inlineStr">
        <is>
          <t xml:space="preserve">《CHANSON》CREAM　LETEMPS </t>
        </is>
      </c>
      <c r="I343" s="696" t="inlineStr">
        <is>
          <t>Le Temps Cream</t>
        </is>
      </c>
      <c r="J343" s="595" t="inlineStr">
        <is>
          <t>Питательный крем для лица «Лё Там»</t>
        </is>
      </c>
      <c r="K343" s="601" t="inlineStr">
        <is>
          <t>face cream</t>
        </is>
      </c>
      <c r="L343" s="601" t="n"/>
      <c r="M343" s="1203" t="n"/>
      <c r="N343" s="1203" t="n"/>
      <c r="O343" s="790" t="n"/>
      <c r="P343" s="1386" t="n">
        <v>12308</v>
      </c>
      <c r="Q343" s="1382">
        <f>O343*P343</f>
        <v/>
      </c>
      <c r="R343" s="456" t="n">
        <v>9600</v>
      </c>
      <c r="S343" s="1394">
        <f>O343*R343</f>
        <v/>
      </c>
      <c r="T343" s="1394">
        <f>Q343-S343</f>
        <v/>
      </c>
      <c r="U343" s="700">
        <f>T343/Q343</f>
        <v/>
      </c>
      <c r="V343" s="362" t="n"/>
      <c r="W343" s="362" t="n"/>
      <c r="X343" s="362" t="n"/>
      <c r="Y343" s="362" t="n"/>
      <c r="Z343" s="362" t="n"/>
      <c r="AA343" s="362" t="n"/>
      <c r="AB343" s="1457" t="n">
        <v>0.1185</v>
      </c>
      <c r="AC343" s="1384">
        <f>ROUND(O343*AB343,3)</f>
        <v/>
      </c>
      <c r="AD343" s="1204"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565" t="inlineStr">
        <is>
          <t>ЕАЭС N RU Д-JP.РА02.В.08987/21 от 27.10.2021 действует до 26.10.2026</t>
        </is>
      </c>
      <c r="AF343" s="565" t="inlineStr">
        <is>
          <t>Chanson Cosmetics</t>
        </is>
      </c>
      <c r="AG343" s="565" t="inlineStr">
        <is>
          <t>Chanson Cosmetics Inc.</t>
        </is>
      </c>
    </row>
    <row r="344" hidden="1" ht="20.1" customFormat="1" customHeight="1" s="355" thickBot="1">
      <c r="A344" s="1203" t="n"/>
      <c r="B344" s="714" t="n"/>
      <c r="C344" s="1385">
        <f>C319</f>
        <v/>
      </c>
      <c r="D344" s="1385" t="n"/>
      <c r="E344" s="353" t="inlineStr">
        <is>
          <t>CHANSON</t>
        </is>
      </c>
      <c r="F344" s="1428" t="inlineStr">
        <is>
          <t>2092S</t>
        </is>
      </c>
      <c r="G344" s="365">
        <f>G319</f>
        <v/>
      </c>
      <c r="H344" s="365" t="inlineStr">
        <is>
          <t>《CHANSON》CHANSONNIER LOTION  NANO  (mini pouch sample)</t>
        </is>
      </c>
      <c r="I344" s="365">
        <f>I319</f>
        <v/>
      </c>
      <c r="J344" s="365">
        <f>J319</f>
        <v/>
      </c>
      <c r="K344" s="365">
        <f>K319</f>
        <v/>
      </c>
      <c r="L344" s="601" t="n"/>
      <c r="M344" s="1203" t="n"/>
      <c r="N344" s="1203" t="n"/>
      <c r="O344" s="790" t="n"/>
      <c r="P344" s="1386" t="n">
        <v>17</v>
      </c>
      <c r="Q344" s="1382">
        <f>O344*P344</f>
        <v/>
      </c>
      <c r="R344" s="456" t="n">
        <v>16</v>
      </c>
      <c r="S344" s="1394">
        <f>O344*R344</f>
        <v/>
      </c>
      <c r="T344" s="1394">
        <f>Q344-S344</f>
        <v/>
      </c>
      <c r="U344" s="700">
        <f>T344/Q344</f>
        <v/>
      </c>
      <c r="V344" s="362" t="n"/>
      <c r="W344" s="362" t="n"/>
      <c r="X344" s="362" t="n"/>
      <c r="Y344" s="362" t="n"/>
      <c r="Z344" s="362" t="n"/>
      <c r="AA344" s="362" t="n"/>
      <c r="AB344" s="1457" t="n">
        <v>0.004</v>
      </c>
      <c r="AC344" s="1384">
        <f>ROUND(O344*AB344,3)</f>
        <v/>
      </c>
      <c r="AD344" s="1204">
        <f>AD319</f>
        <v/>
      </c>
      <c r="AE344" s="565" t="inlineStr">
        <is>
          <t>ЕАЭС N RU Д-JP.НВ32.В.03956/20 от 14.02.2020 действует до 13.02.2025</t>
        </is>
      </c>
      <c r="AF344" s="565" t="inlineStr">
        <is>
          <t>Chanson Cosmetics</t>
        </is>
      </c>
      <c r="AG344" s="565" t="inlineStr">
        <is>
          <t>Chanson Cosmetics Inc.</t>
        </is>
      </c>
    </row>
    <row r="345" hidden="1" ht="20.1" customFormat="1" customHeight="1" s="355" thickBot="1">
      <c r="A345" s="1203" t="n"/>
      <c r="B345" s="714" t="n"/>
      <c r="C345" s="1385">
        <f>C320</f>
        <v/>
      </c>
      <c r="D345" s="1385" t="n"/>
      <c r="E345" s="353" t="inlineStr">
        <is>
          <t>CHANSON</t>
        </is>
      </c>
      <c r="F345" s="1428" t="inlineStr">
        <is>
          <t>2095S</t>
        </is>
      </c>
      <c r="G345" s="365">
        <f>G320</f>
        <v/>
      </c>
      <c r="H345" s="365" t="inlineStr">
        <is>
          <t>《CHANSON》CHANSONNIER CONCENTRATE NANO 30 ml (mini pouch sample)</t>
        </is>
      </c>
      <c r="I345" s="365">
        <f>I320</f>
        <v/>
      </c>
      <c r="J345" s="365">
        <f>J320</f>
        <v/>
      </c>
      <c r="K345" s="365">
        <f>K320</f>
        <v/>
      </c>
      <c r="L345" s="601" t="n"/>
      <c r="M345" s="1203" t="n"/>
      <c r="N345" s="1203" t="n"/>
      <c r="O345" s="790" t="n"/>
      <c r="P345" s="1386" t="n">
        <v>17</v>
      </c>
      <c r="Q345" s="1382">
        <f>O345*P345</f>
        <v/>
      </c>
      <c r="R345" s="456" t="n">
        <v>16</v>
      </c>
      <c r="S345" s="1394">
        <f>O345*R345</f>
        <v/>
      </c>
      <c r="T345" s="1394">
        <f>Q345-S345</f>
        <v/>
      </c>
      <c r="U345" s="700">
        <f>T345/Q345</f>
        <v/>
      </c>
      <c r="V345" s="362" t="n"/>
      <c r="W345" s="362" t="n"/>
      <c r="X345" s="362" t="n"/>
      <c r="Y345" s="362" t="n"/>
      <c r="Z345" s="362" t="n"/>
      <c r="AA345" s="362" t="n"/>
      <c r="AB345" s="1457" t="n">
        <v>0.003</v>
      </c>
      <c r="AC345" s="1384">
        <f>ROUND(O345*AB345,3)</f>
        <v/>
      </c>
      <c r="AD345" s="1204">
        <f>AD320</f>
        <v/>
      </c>
      <c r="AE345" s="565" t="inlineStr">
        <is>
          <t>ЕАЭС N RU Д-JP.НВ32.В.03963/20 от 14.02.2020 действует до 13.02.2025</t>
        </is>
      </c>
      <c r="AF345" s="565" t="inlineStr">
        <is>
          <t>Chanson Cosmetics</t>
        </is>
      </c>
      <c r="AG345" s="565" t="inlineStr">
        <is>
          <t>Chanson Cosmetics Inc.</t>
        </is>
      </c>
    </row>
    <row r="346" hidden="1" ht="20.1" customFormat="1" customHeight="1" s="355" thickBot="1">
      <c r="A346" s="1203" t="n"/>
      <c r="B346" s="714" t="n"/>
      <c r="C346" s="1385">
        <f>C321</f>
        <v/>
      </c>
      <c r="D346" s="1385" t="n"/>
      <c r="E346" s="353" t="inlineStr">
        <is>
          <t>CHANSON</t>
        </is>
      </c>
      <c r="F346" s="1428" t="inlineStr">
        <is>
          <t>2093S</t>
        </is>
      </c>
      <c r="G346" s="365">
        <f>G321</f>
        <v/>
      </c>
      <c r="H346" s="365" t="inlineStr">
        <is>
          <t>《CHANSON》CHANSONNIER MILK NANO (mini pouch sample)</t>
        </is>
      </c>
      <c r="I346" s="365">
        <f>I321</f>
        <v/>
      </c>
      <c r="J346" s="365">
        <f>J321</f>
        <v/>
      </c>
      <c r="K346" s="365">
        <f>K321</f>
        <v/>
      </c>
      <c r="L346" s="601" t="n"/>
      <c r="M346" s="1203" t="n"/>
      <c r="N346" s="1203" t="n"/>
      <c r="O346" s="790" t="n"/>
      <c r="P346" s="1386" t="n">
        <v>17</v>
      </c>
      <c r="Q346" s="1382">
        <f>O346*P346</f>
        <v/>
      </c>
      <c r="R346" s="456" t="n">
        <v>16</v>
      </c>
      <c r="S346" s="1394">
        <f>O346*R346</f>
        <v/>
      </c>
      <c r="T346" s="1394">
        <f>Q346-S346</f>
        <v/>
      </c>
      <c r="U346" s="700">
        <f>T346/Q346</f>
        <v/>
      </c>
      <c r="V346" s="362" t="n"/>
      <c r="W346" s="362" t="n"/>
      <c r="X346" s="362" t="n"/>
      <c r="Y346" s="362" t="n"/>
      <c r="Z346" s="362" t="n"/>
      <c r="AA346" s="362" t="n"/>
      <c r="AB346" s="1457" t="n">
        <v>0.004</v>
      </c>
      <c r="AC346" s="1384">
        <f>ROUND(O346*AB346,3)</f>
        <v/>
      </c>
      <c r="AD346" s="1204">
        <f>AD321</f>
        <v/>
      </c>
      <c r="AE346" s="565" t="inlineStr">
        <is>
          <t>ЕАЭС N RU Д-JP.НВ32.В.03965/20 от 14.02.2020 действует до 13.02.2025</t>
        </is>
      </c>
      <c r="AF346" s="565" t="inlineStr">
        <is>
          <t>Chanson Cosmetics</t>
        </is>
      </c>
      <c r="AG346" s="565" t="inlineStr">
        <is>
          <t>Chanson Cosmetics Inc</t>
        </is>
      </c>
    </row>
    <row r="347" hidden="1" ht="20.1" customFormat="1" customHeight="1" s="355" thickBot="1">
      <c r="A347" s="1203" t="n"/>
      <c r="B347" s="714" t="n"/>
      <c r="C347" s="1385">
        <f>C322</f>
        <v/>
      </c>
      <c r="D347" s="1385" t="n"/>
      <c r="E347" s="353" t="inlineStr">
        <is>
          <t>CHANSON</t>
        </is>
      </c>
      <c r="F347" s="1428" t="inlineStr">
        <is>
          <t>2094S</t>
        </is>
      </c>
      <c r="G347" s="365">
        <f>G322</f>
        <v/>
      </c>
      <c r="H347" s="365" t="inlineStr">
        <is>
          <t>《CHANSON》CHANSONNIER NOURISHING NANO (mini pouch sample)</t>
        </is>
      </c>
      <c r="I347" s="365">
        <f>I322</f>
        <v/>
      </c>
      <c r="J347" s="365">
        <f>J322</f>
        <v/>
      </c>
      <c r="K347" s="365">
        <f>K322</f>
        <v/>
      </c>
      <c r="L347" s="601" t="n"/>
      <c r="M347" s="1203" t="n"/>
      <c r="N347" s="1203" t="n"/>
      <c r="O347" s="790" t="n"/>
      <c r="P347" s="1386" t="n">
        <v>17</v>
      </c>
      <c r="Q347" s="1382">
        <f>O347*P347</f>
        <v/>
      </c>
      <c r="R347" s="456" t="n">
        <v>16</v>
      </c>
      <c r="S347" s="1394">
        <f>O347*R347</f>
        <v/>
      </c>
      <c r="T347" s="1394">
        <f>Q347-S347</f>
        <v/>
      </c>
      <c r="U347" s="700">
        <f>T347/Q347</f>
        <v/>
      </c>
      <c r="V347" s="362" t="n"/>
      <c r="W347" s="362" t="n"/>
      <c r="X347" s="362" t="n"/>
      <c r="Y347" s="362" t="n"/>
      <c r="Z347" s="362" t="n"/>
      <c r="AA347" s="362" t="n"/>
      <c r="AB347" s="1457" t="n">
        <v>0.003</v>
      </c>
      <c r="AC347" s="1384">
        <f>ROUND(O347*AB347,3)</f>
        <v/>
      </c>
      <c r="AD347" s="1204">
        <f>AD322</f>
        <v/>
      </c>
      <c r="AE347" s="565" t="inlineStr">
        <is>
          <t>ЕАЭС N RU Д-JP.НВ32.В.03964/20 от 14.02.2020 действует до 13.02.2025</t>
        </is>
      </c>
      <c r="AF347" s="565" t="inlineStr">
        <is>
          <t>Chanson Cosmetics</t>
        </is>
      </c>
      <c r="AG347" s="565" t="inlineStr">
        <is>
          <t>Chanson Cosmetics Inc.</t>
        </is>
      </c>
    </row>
    <row r="348" hidden="1" ht="20.1" customFormat="1" customHeight="1" s="756" thickBot="1">
      <c r="A348" s="710" t="n"/>
      <c r="B348" s="761" t="n"/>
      <c r="C348" s="1400" t="inlineStr">
        <is>
          <t>70670159</t>
        </is>
      </c>
      <c r="D348" s="1400" t="n"/>
      <c r="E348" s="705" t="inlineStr">
        <is>
          <t>CHANSON</t>
        </is>
      </c>
      <c r="F348" s="705" t="inlineStr">
        <is>
          <t>2092S</t>
        </is>
      </c>
      <c r="G348" s="688" t="inlineStr">
        <is>
          <t>シャンソン　シャンソニエ ローションNANO　SP</t>
        </is>
      </c>
      <c r="H348" s="708" t="inlineStr">
        <is>
          <t>《CHANSON》 CHANSONNIER LOTION NANO (mini pouch sample)</t>
        </is>
      </c>
      <c r="I348" s="708" t="inlineStr">
        <is>
          <t>Chansonnier Nano Lotion</t>
        </is>
      </c>
      <c r="J348" s="709" t="inlineStr">
        <is>
          <t>Лосьон Шансонье</t>
        </is>
      </c>
      <c r="K348" s="763" t="inlineStr">
        <is>
          <t>face lotion</t>
        </is>
      </c>
      <c r="L348" s="763" t="n"/>
      <c r="M348" s="710" t="n">
        <v>100</v>
      </c>
      <c r="N348" s="710" t="n">
        <v>100</v>
      </c>
      <c r="O348" s="790" t="n"/>
      <c r="P348" s="1408" t="n">
        <v>17</v>
      </c>
      <c r="Q348" s="1403">
        <f>O348*P348</f>
        <v/>
      </c>
      <c r="R348" s="805" t="n">
        <v>16</v>
      </c>
      <c r="S348" s="1403">
        <f>O348*R348</f>
        <v/>
      </c>
      <c r="T348" s="1403">
        <f>Q348-S348</f>
        <v/>
      </c>
      <c r="U348" s="691">
        <f>T348/Q348</f>
        <v/>
      </c>
      <c r="V348" s="711" t="n"/>
      <c r="W348" s="711" t="n"/>
      <c r="X348" s="711" t="n"/>
      <c r="Y348" s="711" t="n"/>
      <c r="Z348" s="711" t="n"/>
      <c r="AA348" s="711" t="n"/>
      <c r="AB348" s="1461" t="n">
        <v>0.004</v>
      </c>
      <c r="AC348" s="1406">
        <f>ROUND(O348*AB348,3)</f>
        <v/>
      </c>
      <c r="AD348" s="755">
        <f>AD323</f>
        <v/>
      </c>
      <c r="AE348" s="581" t="inlineStr">
        <is>
          <t>ЕАЭС N RU Д-JP.НВ32.В.03956/20 от 14.02.2020 действует до 13.02.2025</t>
        </is>
      </c>
      <c r="AF348" s="581" t="inlineStr">
        <is>
          <t>Chanson Cosmetics</t>
        </is>
      </c>
      <c r="AG348" s="581" t="inlineStr">
        <is>
          <t>Chanson Cosmetics Inc.</t>
        </is>
      </c>
    </row>
    <row r="349" hidden="1" ht="20.1" customFormat="1" customHeight="1" s="756" thickBot="1">
      <c r="A349" s="710" t="n"/>
      <c r="B349" s="761" t="n"/>
      <c r="C349" s="1400" t="inlineStr">
        <is>
          <t>70670162</t>
        </is>
      </c>
      <c r="D349" s="1400" t="n"/>
      <c r="E349" s="705" t="inlineStr">
        <is>
          <t>CHANSON</t>
        </is>
      </c>
      <c r="F349" s="705" t="inlineStr">
        <is>
          <t>2095S</t>
        </is>
      </c>
      <c r="G349" s="688" t="inlineStr">
        <is>
          <t>シャンソン　シャンソニエ　コンセントレNANO　SP</t>
        </is>
      </c>
      <c r="H349" s="708" t="inlineStr">
        <is>
          <t>《CHANSON》CHANSONNIER CONCENTRATE NANO (mini pouch sample) (N.C.V)</t>
        </is>
      </c>
      <c r="I349" s="708" t="inlineStr">
        <is>
          <t>Chansonnier Nano Concentrate</t>
        </is>
      </c>
      <c r="J349" s="709" t="inlineStr">
        <is>
          <t>Серум-концентрат Шансонье</t>
        </is>
      </c>
      <c r="K349" s="763" t="inlineStr">
        <is>
          <t>face serum</t>
        </is>
      </c>
      <c r="L349" s="763" t="n"/>
      <c r="M349" s="710" t="n">
        <v>100</v>
      </c>
      <c r="N349" s="710" t="n">
        <v>100</v>
      </c>
      <c r="O349" s="790" t="n"/>
      <c r="P349" s="1408" t="n">
        <v>17</v>
      </c>
      <c r="Q349" s="1403">
        <f>O349*P349</f>
        <v/>
      </c>
      <c r="R349" s="805" t="n">
        <v>16</v>
      </c>
      <c r="S349" s="1403">
        <f>O349*R349</f>
        <v/>
      </c>
      <c r="T349" s="1403">
        <f>Q349-S349</f>
        <v/>
      </c>
      <c r="U349" s="691">
        <f>T349/Q349</f>
        <v/>
      </c>
      <c r="V349" s="711" t="n"/>
      <c r="W349" s="711" t="n"/>
      <c r="X349" s="711" t="n"/>
      <c r="Y349" s="711" t="n"/>
      <c r="Z349" s="711" t="n"/>
      <c r="AA349" s="711" t="n"/>
      <c r="AB349" s="1459" t="n">
        <v>0.003</v>
      </c>
      <c r="AC349" s="1441">
        <f>ROUND(O349*AB349,3)</f>
        <v/>
      </c>
      <c r="AD349" s="755">
        <f>AD324</f>
        <v/>
      </c>
      <c r="AE349" s="581" t="inlineStr">
        <is>
          <t>ЕАЭС N RU Д-JP.НВ32.В.03963/20 от 14.02.2020 действует до 13.02.2025</t>
        </is>
      </c>
      <c r="AF349" s="581" t="inlineStr">
        <is>
          <t>Chanson Cosmetics</t>
        </is>
      </c>
      <c r="AG349" s="581" t="inlineStr">
        <is>
          <t>Chanson Cosmetics Inc.</t>
        </is>
      </c>
    </row>
    <row r="350" hidden="1" ht="20.1" customFormat="1" customHeight="1" s="756" thickBot="1">
      <c r="A350" s="710" t="n"/>
      <c r="B350" s="761" t="n"/>
      <c r="C350" s="1400" t="inlineStr">
        <is>
          <t>70670160</t>
        </is>
      </c>
      <c r="D350" s="1400" t="n"/>
      <c r="E350" s="705" t="inlineStr">
        <is>
          <t>CHANSON</t>
        </is>
      </c>
      <c r="F350" s="705" t="inlineStr">
        <is>
          <t>2093S</t>
        </is>
      </c>
      <c r="G350" s="688" t="inlineStr">
        <is>
          <t>シャンソン　シャンソニエ ミルクNANO　SP</t>
        </is>
      </c>
      <c r="H350" s="708" t="inlineStr">
        <is>
          <t>《CHANSON》CHANSONNIER MILK NANO (mini pouch sample) (N.C.V)</t>
        </is>
      </c>
      <c r="I350" s="708" t="inlineStr">
        <is>
          <t>Chansonnier Nano Milk</t>
        </is>
      </c>
      <c r="J350" s="709" t="inlineStr">
        <is>
          <t>Эмульсия «Шансонье»</t>
        </is>
      </c>
      <c r="K350" s="763" t="inlineStr">
        <is>
          <t>face milk</t>
        </is>
      </c>
      <c r="L350" s="763" t="n"/>
      <c r="M350" s="710" t="n">
        <v>100</v>
      </c>
      <c r="N350" s="710" t="n">
        <v>100</v>
      </c>
      <c r="O350" s="790" t="n"/>
      <c r="P350" s="1408" t="n">
        <v>17</v>
      </c>
      <c r="Q350" s="1403">
        <f>O350*P350</f>
        <v/>
      </c>
      <c r="R350" s="805" t="n">
        <v>16</v>
      </c>
      <c r="S350" s="1403">
        <f>O350*R350</f>
        <v/>
      </c>
      <c r="T350" s="1403">
        <f>Q350-S350</f>
        <v/>
      </c>
      <c r="U350" s="691">
        <f>T350/Q350</f>
        <v/>
      </c>
      <c r="V350" s="711" t="n"/>
      <c r="W350" s="711" t="n"/>
      <c r="X350" s="711" t="n"/>
      <c r="Y350" s="711" t="n"/>
      <c r="Z350" s="711" t="n"/>
      <c r="AA350" s="711" t="n"/>
      <c r="AB350" s="1461" t="n">
        <v>0.004</v>
      </c>
      <c r="AC350" s="1406">
        <f>ROUND(O350*AB350,3)</f>
        <v/>
      </c>
      <c r="AD350" s="755">
        <f>AD325</f>
        <v/>
      </c>
      <c r="AE350" s="581" t="inlineStr">
        <is>
          <t>ЕАЭС N RU Д-JP.НВ32.В.03965/20 от 14.02.2020 действует до 13.02.2025</t>
        </is>
      </c>
      <c r="AF350" s="581" t="inlineStr">
        <is>
          <t>Chanson Cosmetics</t>
        </is>
      </c>
      <c r="AG350" s="581" t="inlineStr">
        <is>
          <t>Chanson Cosmetics Inc</t>
        </is>
      </c>
    </row>
    <row r="351" hidden="1" ht="20.1" customFormat="1" customHeight="1" s="756" thickBot="1">
      <c r="A351" s="710" t="n"/>
      <c r="B351" s="761" t="n"/>
      <c r="C351" s="1400" t="inlineStr">
        <is>
          <t>70670161</t>
        </is>
      </c>
      <c r="D351" s="1400" t="n"/>
      <c r="E351" s="705" t="inlineStr">
        <is>
          <t>CHANSON</t>
        </is>
      </c>
      <c r="F351" s="705" t="inlineStr">
        <is>
          <t>2094S</t>
        </is>
      </c>
      <c r="G351" s="688" t="inlineStr">
        <is>
          <t>シャンソン　シャンソニエ ナリシングNANO　SP</t>
        </is>
      </c>
      <c r="H351" s="708" t="inlineStr">
        <is>
          <t>《CHANSON》 CHANSONNIER NOURISHING NANO (mini pouch sample) (N.C.V)</t>
        </is>
      </c>
      <c r="I351" s="708" t="inlineStr">
        <is>
          <t>Chansonnier Nano Nourishing</t>
        </is>
      </c>
      <c r="J351" s="709" t="inlineStr">
        <is>
          <t>Крем питательный Шансонье</t>
        </is>
      </c>
      <c r="K351" s="763" t="inlineStr">
        <is>
          <t>face cream</t>
        </is>
      </c>
      <c r="L351" s="763" t="n"/>
      <c r="M351" s="710" t="n">
        <v>100</v>
      </c>
      <c r="N351" s="710" t="n">
        <v>100</v>
      </c>
      <c r="O351" s="790" t="n"/>
      <c r="P351" s="1408" t="n">
        <v>17</v>
      </c>
      <c r="Q351" s="1403">
        <f>O351*P351</f>
        <v/>
      </c>
      <c r="R351" s="805" t="n">
        <v>16</v>
      </c>
      <c r="S351" s="1403">
        <f>O351*R351</f>
        <v/>
      </c>
      <c r="T351" s="1403">
        <f>Q351-S351</f>
        <v/>
      </c>
      <c r="U351" s="691">
        <f>T351/Q351</f>
        <v/>
      </c>
      <c r="V351" s="711" t="n"/>
      <c r="W351" s="711" t="n"/>
      <c r="X351" s="711" t="n"/>
      <c r="Y351" s="711" t="n"/>
      <c r="Z351" s="711" t="n"/>
      <c r="AA351" s="711" t="n"/>
      <c r="AB351" s="1461" t="n">
        <v>0.003</v>
      </c>
      <c r="AC351" s="1406">
        <f>ROUND(O351*AB351,3)</f>
        <v/>
      </c>
      <c r="AD351" s="755">
        <f>AD326</f>
        <v/>
      </c>
      <c r="AE351" s="581" t="inlineStr">
        <is>
          <t>ЕАЭС N RU Д-JP.НВ32.В.03964/20 от 14.02.2020 действует до 13.02.2025</t>
        </is>
      </c>
      <c r="AF351" s="581" t="inlineStr">
        <is>
          <t>Chanson Cosmetics</t>
        </is>
      </c>
      <c r="AG351" s="581" t="inlineStr">
        <is>
          <t>Chanson Cosmetics Inc.</t>
        </is>
      </c>
    </row>
    <row r="352" hidden="1" ht="20.1" customFormat="1" customHeight="1" s="355" thickBot="1">
      <c r="A352" s="1203" t="n"/>
      <c r="B352" s="714" t="n"/>
      <c r="C352" s="1385" t="inlineStr">
        <is>
          <t>70670151</t>
        </is>
      </c>
      <c r="D352" s="1385" t="n"/>
      <c r="E352" s="353" t="inlineStr">
        <is>
          <t>CHANSON</t>
        </is>
      </c>
      <c r="F352" s="353" t="inlineStr">
        <is>
          <t>2013S</t>
        </is>
      </c>
      <c r="G352" s="368" t="inlineStr">
        <is>
          <t>シャンソン　ルミネージュ　ローションM SP</t>
        </is>
      </c>
      <c r="H352" s="358" t="inlineStr">
        <is>
          <t>《CHANSON》LUMIN4AGE LOTION (mini pouch sample)</t>
        </is>
      </c>
      <c r="I352" s="358" t="inlineStr">
        <is>
          <t>LUMINAGE Lotion</t>
        </is>
      </c>
      <c r="J352" s="595" t="inlineStr">
        <is>
          <t>Лосьон Люминаж</t>
        </is>
      </c>
      <c r="K352" s="601" t="inlineStr">
        <is>
          <t>face lotion</t>
        </is>
      </c>
      <c r="L352" s="601" t="n"/>
      <c r="M352" s="1203" t="n">
        <v>100</v>
      </c>
      <c r="N352" s="1203" t="n">
        <v>100</v>
      </c>
      <c r="O352" s="790" t="n"/>
      <c r="P352" s="1386" t="n">
        <v>17</v>
      </c>
      <c r="Q352" s="1382">
        <f>O352*P352</f>
        <v/>
      </c>
      <c r="R352" s="456" t="n">
        <v>16</v>
      </c>
      <c r="S352" s="1394">
        <f>O352*R352</f>
        <v/>
      </c>
      <c r="T352" s="1394">
        <f>Q352-S352</f>
        <v/>
      </c>
      <c r="U352" s="700">
        <f>T352/Q352</f>
        <v/>
      </c>
      <c r="V352" s="362" t="n"/>
      <c r="W352" s="362" t="n"/>
      <c r="X352" s="362" t="n"/>
      <c r="Y352" s="362" t="n"/>
      <c r="Z352" s="362" t="n"/>
      <c r="AA352" s="362" t="n"/>
      <c r="AB352" s="1456" t="n">
        <v>0.004</v>
      </c>
      <c r="AC352" s="1387">
        <f>ROUND(O352*AB352,3)</f>
        <v/>
      </c>
      <c r="AD352" s="575">
        <f>AD327</f>
        <v/>
      </c>
      <c r="AE352" s="565" t="inlineStr">
        <is>
          <t>ЕАЭС N RU Д-JP.НВ32.В.03956/20 от 14.02.2020 действует до 13.02.2025</t>
        </is>
      </c>
      <c r="AF352" s="565" t="inlineStr">
        <is>
          <t>Chanson Cosmetics</t>
        </is>
      </c>
      <c r="AG352" s="565" t="inlineStr">
        <is>
          <t>Chanson Cosmetics Inc.</t>
        </is>
      </c>
    </row>
    <row r="353" hidden="1" ht="20.1" customFormat="1" customHeight="1" s="355" thickBot="1">
      <c r="A353" s="1203" t="n"/>
      <c r="B353" s="714" t="n"/>
      <c r="C353" s="1385" t="inlineStr">
        <is>
          <t>70670152</t>
        </is>
      </c>
      <c r="D353" s="1385" t="n"/>
      <c r="E353" s="353" t="inlineStr">
        <is>
          <t>CHANSON</t>
        </is>
      </c>
      <c r="F353" s="353" t="inlineStr">
        <is>
          <t>2014S</t>
        </is>
      </c>
      <c r="G353" s="368" t="inlineStr">
        <is>
          <t>シャンソン　ルミネージュ　ミルクM SP</t>
        </is>
      </c>
      <c r="H353" s="358" t="inlineStr">
        <is>
          <t xml:space="preserve">《CHANSON》LUMINAGE MILK(mini pouch sample) </t>
        </is>
      </c>
      <c r="I353" s="358" t="inlineStr">
        <is>
          <t>Luminage Milk</t>
        </is>
      </c>
      <c r="J353" s="595" t="inlineStr">
        <is>
          <t>Эмульсия «Люминаж»</t>
        </is>
      </c>
      <c r="K353" s="601" t="inlineStr">
        <is>
          <t>face milk</t>
        </is>
      </c>
      <c r="L353" s="601" t="n"/>
      <c r="M353" s="1203" t="n">
        <v>100</v>
      </c>
      <c r="N353" s="1203" t="n">
        <v>100</v>
      </c>
      <c r="O353" s="790" t="n"/>
      <c r="P353" s="1386" t="n">
        <v>17</v>
      </c>
      <c r="Q353" s="1382">
        <f>O353*P353</f>
        <v/>
      </c>
      <c r="R353" s="456" t="n">
        <v>16</v>
      </c>
      <c r="S353" s="1394">
        <f>O353*R353</f>
        <v/>
      </c>
      <c r="T353" s="1394">
        <f>Q353-S353</f>
        <v/>
      </c>
      <c r="U353" s="700">
        <f>T353/Q353</f>
        <v/>
      </c>
      <c r="V353" s="362" t="n"/>
      <c r="W353" s="362" t="n"/>
      <c r="X353" s="362" t="n"/>
      <c r="Y353" s="362" t="n"/>
      <c r="Z353" s="362" t="n"/>
      <c r="AA353" s="362" t="n"/>
      <c r="AB353" s="1456" t="n">
        <v>0.004</v>
      </c>
      <c r="AC353" s="1387">
        <f>ROUND(O353*AB353,3)</f>
        <v/>
      </c>
      <c r="AD353" s="575">
        <f>AD328</f>
        <v/>
      </c>
      <c r="AE353" s="565" t="inlineStr">
        <is>
          <t>ЕАЭС N RU Д-JP.НВ32.В.03965/20 от 14.02.2020 действует до 13.02.2025</t>
        </is>
      </c>
      <c r="AF353" s="565" t="inlineStr">
        <is>
          <t>Chanson Cosmetics</t>
        </is>
      </c>
      <c r="AG353" s="565" t="inlineStr">
        <is>
          <t>Chanson Cosmetics Inc</t>
        </is>
      </c>
    </row>
    <row r="354" hidden="1" ht="20.1" customFormat="1" customHeight="1" s="355" thickBot="1">
      <c r="A354" s="1203" t="n"/>
      <c r="B354" s="714" t="n"/>
      <c r="C354" s="1385" t="inlineStr">
        <is>
          <t>70670153</t>
        </is>
      </c>
      <c r="D354" s="1385" t="n"/>
      <c r="E354" s="353" t="inlineStr">
        <is>
          <t>CHANSON</t>
        </is>
      </c>
      <c r="F354" s="353" t="inlineStr">
        <is>
          <t>2015S</t>
        </is>
      </c>
      <c r="G354" s="368" t="inlineStr">
        <is>
          <t>シャンソン　ルミネージュ　ナリシングM SP</t>
        </is>
      </c>
      <c r="H354" s="358" t="inlineStr">
        <is>
          <t xml:space="preserve">《CHANSON》LUMINAGE NOURISHING(mini pouch sample) </t>
        </is>
      </c>
      <c r="I354" s="358" t="inlineStr">
        <is>
          <t>LUMINAGE Nourishing</t>
        </is>
      </c>
      <c r="J354" s="595" t="inlineStr">
        <is>
          <t>Питательный крем Люминаж</t>
        </is>
      </c>
      <c r="K354" s="601" t="inlineStr">
        <is>
          <t>face cream</t>
        </is>
      </c>
      <c r="L354" s="601" t="n"/>
      <c r="M354" s="1203" t="n">
        <v>100</v>
      </c>
      <c r="N354" s="1203" t="n">
        <v>100</v>
      </c>
      <c r="O354" s="790" t="n"/>
      <c r="P354" s="1386" t="n">
        <v>17</v>
      </c>
      <c r="Q354" s="1382">
        <f>O354*P354</f>
        <v/>
      </c>
      <c r="R354" s="456" t="n">
        <v>16</v>
      </c>
      <c r="S354" s="1394">
        <f>O354*R354</f>
        <v/>
      </c>
      <c r="T354" s="1394">
        <f>Q354-S354</f>
        <v/>
      </c>
      <c r="U354" s="700">
        <f>T354/Q354</f>
        <v/>
      </c>
      <c r="V354" s="362" t="n"/>
      <c r="W354" s="362" t="n"/>
      <c r="X354" s="362" t="n"/>
      <c r="Y354" s="362" t="n"/>
      <c r="Z354" s="362" t="n"/>
      <c r="AA354" s="362" t="n"/>
      <c r="AB354" s="1456" t="n">
        <v>0.003</v>
      </c>
      <c r="AC354" s="1387">
        <f>ROUND(O354*AB354,3)</f>
        <v/>
      </c>
      <c r="AD354" s="575">
        <f>AD329</f>
        <v/>
      </c>
      <c r="AE354" s="565" t="inlineStr">
        <is>
          <t>ЕАЭС N RU Д-JP.НВ32.В.03964/20 от 14.02.2020 действует до 13.02.2025</t>
        </is>
      </c>
      <c r="AF354" s="565" t="inlineStr">
        <is>
          <t>Chanson Cosmetics</t>
        </is>
      </c>
      <c r="AG354" s="565" t="inlineStr">
        <is>
          <t>Chanson Cosmetics Inc.</t>
        </is>
      </c>
    </row>
    <row r="355" hidden="1" ht="20.1" customFormat="1" customHeight="1" s="355" thickBot="1">
      <c r="A355" s="1203" t="n"/>
      <c r="B355" s="714" t="n"/>
      <c r="C355" s="1385" t="inlineStr">
        <is>
          <t>70670136</t>
        </is>
      </c>
      <c r="D355" s="1385" t="n"/>
      <c r="E355" s="353" t="inlineStr">
        <is>
          <t>CHANSON</t>
        </is>
      </c>
      <c r="F355" s="353" t="inlineStr">
        <is>
          <t>2129S</t>
        </is>
      </c>
      <c r="G355" s="368" t="inlineStr">
        <is>
          <t>シャンソン　薬用 ケアリング ローションCE　SP</t>
        </is>
      </c>
      <c r="H355" s="358" t="inlineStr">
        <is>
          <t>《CHANSON》CARING LOTION (mini pouch sample)</t>
        </is>
      </c>
      <c r="I355" s="358" t="inlineStr">
        <is>
          <t>CARING Lotion</t>
        </is>
      </c>
      <c r="J355" s="595" t="inlineStr">
        <is>
          <t>Лосьон Кэаринг</t>
        </is>
      </c>
      <c r="K355" s="601" t="inlineStr">
        <is>
          <t>face lotion</t>
        </is>
      </c>
      <c r="L355" s="601" t="n"/>
      <c r="M355" s="1203" t="n">
        <v>100</v>
      </c>
      <c r="N355" s="1203" t="n">
        <v>100</v>
      </c>
      <c r="O355" s="790" t="n"/>
      <c r="P355" s="1386" t="n">
        <v>17</v>
      </c>
      <c r="Q355" s="1382">
        <f>O355*P355</f>
        <v/>
      </c>
      <c r="R355" s="456" t="n">
        <v>16</v>
      </c>
      <c r="S355" s="1394">
        <f>O355*R355</f>
        <v/>
      </c>
      <c r="T355" s="1394">
        <f>Q355-S355</f>
        <v/>
      </c>
      <c r="U355" s="700">
        <f>T355/Q355</f>
        <v/>
      </c>
      <c r="V355" s="362" t="n"/>
      <c r="W355" s="362" t="n"/>
      <c r="X355" s="362" t="n"/>
      <c r="Y355" s="362" t="n"/>
      <c r="Z355" s="362" t="n"/>
      <c r="AA355" s="362" t="n"/>
      <c r="AB355" s="1456" t="n">
        <v>0.004</v>
      </c>
      <c r="AC355" s="1387">
        <f>ROUND(O355*AB355,3)</f>
        <v/>
      </c>
      <c r="AD355" s="575">
        <f>AD308</f>
        <v/>
      </c>
      <c r="AE355" s="565" t="inlineStr">
        <is>
          <t>ЕАЭС N RU Д-JP.НВ32.В.03956/20 от 14.02.2020 действует до 13.02.2025</t>
        </is>
      </c>
      <c r="AF355" s="565" t="inlineStr">
        <is>
          <t>Chanson Cosmetics</t>
        </is>
      </c>
      <c r="AG355" s="565" t="inlineStr">
        <is>
          <t>Chanson Cosmetics Inc.</t>
        </is>
      </c>
    </row>
    <row r="356" hidden="1" ht="20.1" customFormat="1" customHeight="1" s="355" thickBot="1">
      <c r="A356" s="1203" t="n"/>
      <c r="B356" s="714" t="n"/>
      <c r="C356" s="1385" t="inlineStr">
        <is>
          <t>70670137</t>
        </is>
      </c>
      <c r="D356" s="1385" t="n"/>
      <c r="E356" s="353" t="inlineStr">
        <is>
          <t>CHANSON</t>
        </is>
      </c>
      <c r="F356" s="353" t="inlineStr">
        <is>
          <t>2130S</t>
        </is>
      </c>
      <c r="G356" s="368" t="inlineStr">
        <is>
          <t>シャンソン　薬用 ケアリング ミルクCE　SP</t>
        </is>
      </c>
      <c r="H356" s="358" t="inlineStr">
        <is>
          <t xml:space="preserve">《CHANSON》CARING MILK(mini pouch sample) </t>
        </is>
      </c>
      <c r="I356" s="358" t="inlineStr">
        <is>
          <t>Caring Milk</t>
        </is>
      </c>
      <c r="J356" s="595" t="inlineStr">
        <is>
          <t>Эмульсия «Кэаринг»</t>
        </is>
      </c>
      <c r="K356" s="601" t="inlineStr">
        <is>
          <t>face milk</t>
        </is>
      </c>
      <c r="L356" s="601" t="n"/>
      <c r="M356" s="1203" t="n">
        <v>100</v>
      </c>
      <c r="N356" s="1203" t="n">
        <v>100</v>
      </c>
      <c r="O356" s="790" t="n"/>
      <c r="P356" s="1386" t="n">
        <v>17</v>
      </c>
      <c r="Q356" s="1382">
        <f>O356*P356</f>
        <v/>
      </c>
      <c r="R356" s="456" t="n">
        <v>16</v>
      </c>
      <c r="S356" s="1394">
        <f>O356*R356</f>
        <v/>
      </c>
      <c r="T356" s="1394">
        <f>Q356-S356</f>
        <v/>
      </c>
      <c r="U356" s="700">
        <f>T356/Q356</f>
        <v/>
      </c>
      <c r="V356" s="362" t="n"/>
      <c r="W356" s="362" t="n"/>
      <c r="X356" s="362" t="n"/>
      <c r="Y356" s="362" t="n"/>
      <c r="Z356" s="362" t="n"/>
      <c r="AA356" s="362" t="n"/>
      <c r="AB356" s="1456" t="n">
        <v>0.004</v>
      </c>
      <c r="AC356" s="1387">
        <f>ROUND(O356*AB356,3)</f>
        <v/>
      </c>
      <c r="AD356" s="1204">
        <f>AD309</f>
        <v/>
      </c>
      <c r="AE356" s="565" t="inlineStr">
        <is>
          <t>ЕАЭС N RU Д-JP.НВ32.В.03965/20 от 14.02.2020 действует до 13.02.2025</t>
        </is>
      </c>
      <c r="AF356" s="565" t="inlineStr">
        <is>
          <t>Chanson Cosmetics</t>
        </is>
      </c>
      <c r="AG356" s="565" t="inlineStr">
        <is>
          <t>Chanson Cosmetics Inc</t>
        </is>
      </c>
    </row>
    <row r="357" hidden="1" ht="20.1" customFormat="1" customHeight="1" s="355" thickBot="1">
      <c r="A357" s="1203" t="n"/>
      <c r="B357" s="714" t="n"/>
      <c r="C357" s="1385" t="inlineStr">
        <is>
          <t>70670138</t>
        </is>
      </c>
      <c r="D357" s="1385" t="n"/>
      <c r="E357" s="353" t="inlineStr">
        <is>
          <t>CHANSON</t>
        </is>
      </c>
      <c r="F357" s="353" t="inlineStr">
        <is>
          <t>2131S</t>
        </is>
      </c>
      <c r="G357" s="368" t="inlineStr">
        <is>
          <t>シャンソン　薬用 ケアリング クリームCE　SP</t>
        </is>
      </c>
      <c r="H357" s="358" t="inlineStr">
        <is>
          <t>《CHANSON》CARING CREAM (mini pouch sample)</t>
        </is>
      </c>
      <c r="I357" s="358" t="inlineStr">
        <is>
          <t>CARING Cream</t>
        </is>
      </c>
      <c r="J357" s="595" t="inlineStr">
        <is>
          <t>Крем Кэаринг</t>
        </is>
      </c>
      <c r="K357" s="601" t="inlineStr">
        <is>
          <t>face cream</t>
        </is>
      </c>
      <c r="L357" s="601" t="n"/>
      <c r="M357" s="1203" t="n">
        <v>100</v>
      </c>
      <c r="N357" s="1203" t="n">
        <v>100</v>
      </c>
      <c r="O357" s="790" t="n"/>
      <c r="P357" s="1386" t="n">
        <v>17</v>
      </c>
      <c r="Q357" s="1382">
        <f>O357*P357</f>
        <v/>
      </c>
      <c r="R357" s="456" t="n">
        <v>16</v>
      </c>
      <c r="S357" s="1394">
        <f>O357*R357</f>
        <v/>
      </c>
      <c r="T357" s="1394">
        <f>Q357-S357</f>
        <v/>
      </c>
      <c r="U357" s="700">
        <f>T357/Q357</f>
        <v/>
      </c>
      <c r="V357" s="362" t="n"/>
      <c r="W357" s="362" t="n"/>
      <c r="X357" s="362" t="n"/>
      <c r="Y357" s="362" t="n"/>
      <c r="Z357" s="362" t="n"/>
      <c r="AA357" s="362" t="n"/>
      <c r="AB357" s="1456" t="n">
        <v>0.0025</v>
      </c>
      <c r="AC357" s="1387">
        <f>ROUND(O357*AB357,3)</f>
        <v/>
      </c>
      <c r="AD357" s="1204">
        <f>AD310</f>
        <v/>
      </c>
      <c r="AE357" s="565" t="inlineStr">
        <is>
          <t>ЕАЭС N RU Д-JP.НВ32.В.03964/20 от 14.02.2020 действует до 13.02.2025</t>
        </is>
      </c>
      <c r="AF357" s="565" t="inlineStr">
        <is>
          <t>Chanson Cosmetics</t>
        </is>
      </c>
      <c r="AG357" s="565" t="inlineStr">
        <is>
          <t>Chanson Cosmetics Inc.</t>
        </is>
      </c>
    </row>
    <row r="358" hidden="1" ht="20.1" customFormat="1" customHeight="1" s="355" thickBot="1">
      <c r="A358" s="1203" t="n"/>
      <c r="B358" s="714" t="n"/>
      <c r="C358" s="1385" t="inlineStr">
        <is>
          <t>70670155</t>
        </is>
      </c>
      <c r="D358" s="1385" t="n"/>
      <c r="E358" s="353" t="inlineStr">
        <is>
          <t>CHANSON</t>
        </is>
      </c>
      <c r="F358" s="811" t="inlineStr">
        <is>
          <t>LR0001S</t>
        </is>
      </c>
      <c r="G358" s="368" t="n"/>
      <c r="H358" s="358" t="inlineStr">
        <is>
          <t>《CHANSON》LIFTRISE LOTION (mini pouch sample)</t>
        </is>
      </c>
      <c r="I358" s="358" t="inlineStr">
        <is>
          <t>Chanson Cosmetics LIFTRISE LOTION</t>
        </is>
      </c>
      <c r="J358" s="595" t="inlineStr">
        <is>
          <t>Лифтинговый лосьон для лица LIFTRISE Chanson Cosmetics</t>
        </is>
      </c>
      <c r="K358" s="601" t="inlineStr">
        <is>
          <t>face lotion</t>
        </is>
      </c>
      <c r="L358" s="601" t="n"/>
      <c r="M358" s="1203" t="n">
        <v>100</v>
      </c>
      <c r="N358" s="1203" t="n">
        <v>100</v>
      </c>
      <c r="O358" s="790" t="n"/>
      <c r="P358" s="1386" t="n">
        <v>17</v>
      </c>
      <c r="Q358" s="1382">
        <f>O358*P358</f>
        <v/>
      </c>
      <c r="R358" s="456" t="n">
        <v>16</v>
      </c>
      <c r="S358" s="1394">
        <f>O358*R358</f>
        <v/>
      </c>
      <c r="T358" s="1394">
        <f>Q358-S358</f>
        <v/>
      </c>
      <c r="U358" s="700">
        <f>T358/Q358</f>
        <v/>
      </c>
      <c r="V358" s="362" t="n"/>
      <c r="W358" s="362" t="n"/>
      <c r="X358" s="362" t="n"/>
      <c r="Y358" s="362" t="n"/>
      <c r="Z358" s="362" t="n"/>
      <c r="AA358" s="362" t="n"/>
      <c r="AB358" s="1456" t="n">
        <v>0.004</v>
      </c>
      <c r="AC358" s="1387">
        <f>ROUND(O358*AB358,3)</f>
        <v/>
      </c>
      <c r="AD358" s="575">
        <f>AD337</f>
        <v/>
      </c>
      <c r="AE358" s="565" t="inlineStr">
        <is>
          <t>ЕАЭС N RU Д-JP.РА04.В.58260/23 от 09.06.2023 действует до 08.06.2028</t>
        </is>
      </c>
      <c r="AF358" s="565" t="inlineStr">
        <is>
          <t>Chanson Cosmetics</t>
        </is>
      </c>
      <c r="AG358" s="565" t="inlineStr">
        <is>
          <t>Chanson Cosmetics Inc</t>
        </is>
      </c>
    </row>
    <row r="359" hidden="1" ht="20.1" customFormat="1" customHeight="1" s="355" thickBot="1">
      <c r="A359" s="1203" t="n"/>
      <c r="B359" s="714" t="n"/>
      <c r="C359" s="1385" t="inlineStr">
        <is>
          <t>70670158</t>
        </is>
      </c>
      <c r="D359" s="1385" t="n"/>
      <c r="E359" s="353" t="inlineStr">
        <is>
          <t>CHANSON</t>
        </is>
      </c>
      <c r="F359" s="353" t="inlineStr">
        <is>
          <t>LR0002S</t>
        </is>
      </c>
      <c r="G359" s="368" t="n"/>
      <c r="H359" s="358" t="inlineStr">
        <is>
          <t>《CHANSON》LIFTRISE ESSENCE (mini pouch sample)</t>
        </is>
      </c>
      <c r="I359" s="358" t="inlineStr">
        <is>
          <t>CHANSON LIFTRISE ESSENCE</t>
        </is>
      </c>
      <c r="J359" s="595" t="inlineStr">
        <is>
          <t>Лифтинговая эссенция для лица LIFTRISE CHANSON</t>
        </is>
      </c>
      <c r="K359" s="601" t="inlineStr">
        <is>
          <t>face serum</t>
        </is>
      </c>
      <c r="L359" s="601" t="n"/>
      <c r="M359" s="1203" t="n">
        <v>100</v>
      </c>
      <c r="N359" s="1203" t="n">
        <v>100</v>
      </c>
      <c r="O359" s="790" t="n"/>
      <c r="P359" s="1386" t="n">
        <v>17</v>
      </c>
      <c r="Q359" s="1382">
        <f>O359*P359</f>
        <v/>
      </c>
      <c r="R359" s="456" t="n">
        <v>16</v>
      </c>
      <c r="S359" s="1394">
        <f>O359*R359</f>
        <v/>
      </c>
      <c r="T359" s="1394">
        <f>Q359-S359</f>
        <v/>
      </c>
      <c r="U359" s="700">
        <f>T359/Q359</f>
        <v/>
      </c>
      <c r="V359" s="362" t="n"/>
      <c r="W359" s="362" t="n"/>
      <c r="X359" s="362" t="n"/>
      <c r="Y359" s="362" t="n"/>
      <c r="Z359" s="362" t="n"/>
      <c r="AA359" s="362" t="n"/>
      <c r="AB359" s="1456" t="n">
        <v>0.0025</v>
      </c>
      <c r="AC359" s="1387">
        <f>ROUND(O359*AB359,3)</f>
        <v/>
      </c>
      <c r="AD359" s="575">
        <f>AD338</f>
        <v/>
      </c>
      <c r="AE359" s="565" t="inlineStr">
        <is>
          <t>ЕАЭС N RU Д-JP.РА09.В.08655/22 от 14.12.2022 действует до 13.12.2027</t>
        </is>
      </c>
      <c r="AF359" s="565" t="inlineStr">
        <is>
          <t>Chanson Cosmetics</t>
        </is>
      </c>
      <c r="AG359" s="565" t="inlineStr">
        <is>
          <t>Chanson Cosmetics Inc.</t>
        </is>
      </c>
    </row>
    <row r="360" hidden="1" ht="20.1" customFormat="1" customHeight="1" s="355" thickBot="1">
      <c r="A360" s="1203" t="n"/>
      <c r="B360" s="714" t="n"/>
      <c r="C360" s="1385" t="inlineStr">
        <is>
          <t>70670156</t>
        </is>
      </c>
      <c r="D360" s="1385" t="n"/>
      <c r="E360" s="353" t="inlineStr">
        <is>
          <t>CHANSON</t>
        </is>
      </c>
      <c r="F360" s="811" t="inlineStr">
        <is>
          <t>LR0003S</t>
        </is>
      </c>
      <c r="G360" s="368" t="n"/>
      <c r="H360" s="358" t="inlineStr">
        <is>
          <t>《CHANSON》LIFTRISE MILK (mini pouch sample)</t>
        </is>
      </c>
      <c r="I360" s="358" t="inlineStr">
        <is>
          <t>Chanson Cosmetics LIFTRISE Milk</t>
        </is>
      </c>
      <c r="J360" s="595" t="inlineStr">
        <is>
          <t>Лифтинговая эмульсия для лица Liftrise Chanson Cosmetics</t>
        </is>
      </c>
      <c r="K360" s="601" t="inlineStr">
        <is>
          <t>face milk</t>
        </is>
      </c>
      <c r="L360" s="601" t="n"/>
      <c r="M360" s="1203" t="n">
        <v>100</v>
      </c>
      <c r="N360" s="1203" t="n">
        <v>100</v>
      </c>
      <c r="O360" s="790" t="n"/>
      <c r="P360" s="1386" t="n">
        <v>17</v>
      </c>
      <c r="Q360" s="1382">
        <f>O360*P360</f>
        <v/>
      </c>
      <c r="R360" s="456" t="n">
        <v>16</v>
      </c>
      <c r="S360" s="1394">
        <f>O360*R360</f>
        <v/>
      </c>
      <c r="T360" s="1394">
        <f>Q360-S360</f>
        <v/>
      </c>
      <c r="U360" s="700">
        <f>T360/Q360</f>
        <v/>
      </c>
      <c r="V360" s="362" t="n"/>
      <c r="W360" s="362" t="n"/>
      <c r="X360" s="362" t="n"/>
      <c r="Y360" s="362" t="n"/>
      <c r="Z360" s="362" t="n"/>
      <c r="AA360" s="362" t="n"/>
      <c r="AB360" s="1456" t="n">
        <v>0.004</v>
      </c>
      <c r="AC360" s="1387">
        <f>ROUND(O360*AB360,3)</f>
        <v/>
      </c>
      <c r="AD360" s="575">
        <f>AD339</f>
        <v/>
      </c>
      <c r="AE360" s="565" t="inlineStr">
        <is>
          <t>ЕАЭС N RU Д-JP.РА04.В.58188/23 от 09.06.2023 действует до 08.06.2028</t>
        </is>
      </c>
      <c r="AF360" s="565" t="inlineStr">
        <is>
          <t>Chanson Cosmetics</t>
        </is>
      </c>
      <c r="AG360" s="565" t="inlineStr">
        <is>
          <t>Chanson Cosmetics Inc</t>
        </is>
      </c>
    </row>
    <row r="361" hidden="1" ht="20.1" customFormat="1" customHeight="1" s="355" thickBot="1">
      <c r="A361" s="1203" t="n"/>
      <c r="B361" s="714" t="n"/>
      <c r="C361" s="1385" t="inlineStr">
        <is>
          <t>70670157</t>
        </is>
      </c>
      <c r="D361" s="1385" t="n"/>
      <c r="E361" s="353" t="inlineStr">
        <is>
          <t>CHANSON</t>
        </is>
      </c>
      <c r="F361" s="353" t="inlineStr">
        <is>
          <t>LR0004S</t>
        </is>
      </c>
      <c r="G361" s="368" t="n"/>
      <c r="H361" s="358" t="inlineStr">
        <is>
          <t>《CHANSON》LIFTRISE NOURISHING M (mini pouch sample)</t>
        </is>
      </c>
      <c r="I361" s="358" t="inlineStr">
        <is>
          <t>CHANSON LIFTRISE NOURISHING M</t>
        </is>
      </c>
      <c r="J361" s="595" t="inlineStr">
        <is>
          <t>Лифтинговый питательный крем для лица LIFTRISE M</t>
        </is>
      </c>
      <c r="K361" s="601" t="inlineStr">
        <is>
          <t>face cream</t>
        </is>
      </c>
      <c r="L361" s="601" t="n"/>
      <c r="M361" s="1203" t="n">
        <v>100</v>
      </c>
      <c r="N361" s="1203" t="n">
        <v>100</v>
      </c>
      <c r="O361" s="790" t="n"/>
      <c r="P361" s="1386" t="n">
        <v>17</v>
      </c>
      <c r="Q361" s="1382">
        <f>O361*P361</f>
        <v/>
      </c>
      <c r="R361" s="456" t="n">
        <v>16</v>
      </c>
      <c r="S361" s="1394">
        <f>O361*R361</f>
        <v/>
      </c>
      <c r="T361" s="1394">
        <f>Q361-S361</f>
        <v/>
      </c>
      <c r="U361" s="700">
        <f>T361/Q361</f>
        <v/>
      </c>
      <c r="V361" s="362" t="n"/>
      <c r="W361" s="362" t="n"/>
      <c r="X361" s="362" t="n"/>
      <c r="Y361" s="362" t="n"/>
      <c r="Z361" s="362" t="n"/>
      <c r="AA361" s="362" t="n"/>
      <c r="AB361" s="1456" t="n">
        <v>0.0025</v>
      </c>
      <c r="AC361" s="1387">
        <f>ROUND(O361*AB361,3)</f>
        <v/>
      </c>
      <c r="AD361" s="575">
        <f>AD340</f>
        <v/>
      </c>
      <c r="AE361" s="565" t="inlineStr">
        <is>
          <t>ЕАЭС N RU Д-JP.РА09.В.08661/22 от 14.12.2022 действует до 13.12.2028</t>
        </is>
      </c>
      <c r="AF361" s="565" t="inlineStr">
        <is>
          <t>Chanson Cosmetics</t>
        </is>
      </c>
      <c r="AG361" s="565" t="inlineStr">
        <is>
          <t>Chanson Cosmetics Inc.</t>
        </is>
      </c>
    </row>
    <row r="362" hidden="1" ht="20.1" customFormat="1" customHeight="1" s="355" thickBot="1">
      <c r="A362" s="353" t="n"/>
      <c r="B362" s="721" t="n"/>
      <c r="C362" s="1385" t="n"/>
      <c r="D362" s="1385" t="n"/>
      <c r="E362" s="353" t="inlineStr">
        <is>
          <t>CHANSON</t>
        </is>
      </c>
      <c r="F362" s="353" t="n"/>
      <c r="G362" s="368" t="n"/>
      <c r="H362" s="358" t="inlineStr">
        <is>
          <t xml:space="preserve"> CHANSON Shopping bag Size M</t>
        </is>
      </c>
      <c r="I362" s="358" t="n"/>
      <c r="J362" s="595" t="n"/>
      <c r="K362" s="601" t="n"/>
      <c r="L362" s="601" t="n"/>
      <c r="M362" s="1203" t="n"/>
      <c r="N362" s="1203" t="n"/>
      <c r="O362" s="790" t="n"/>
      <c r="P362" s="1386" t="n">
        <v>71</v>
      </c>
      <c r="Q362" s="1382">
        <f>O362*P362</f>
        <v/>
      </c>
      <c r="R362" s="456" t="n">
        <v>60</v>
      </c>
      <c r="S362" s="1394">
        <f>O362*R362</f>
        <v/>
      </c>
      <c r="T362" s="1394">
        <f>Q362-S362</f>
        <v/>
      </c>
      <c r="U362" s="700">
        <f>T362/Q362</f>
        <v/>
      </c>
      <c r="V362" s="362" t="n"/>
      <c r="W362" s="362" t="n"/>
      <c r="X362" s="362" t="n"/>
      <c r="Y362" s="362" t="n"/>
      <c r="Z362" s="362" t="n"/>
      <c r="AA362" s="362" t="n"/>
      <c r="AB362" s="1457" t="n"/>
      <c r="AC362" s="1384" t="n"/>
      <c r="AD362" s="575" t="n"/>
      <c r="AE362" s="565" t="n"/>
      <c r="AF362" s="565" t="n"/>
      <c r="AG362" s="565" t="n"/>
    </row>
    <row r="363" hidden="1" ht="20.1" customFormat="1" customHeight="1" s="355" thickBot="1">
      <c r="A363" s="353" t="n"/>
      <c r="B363" s="721" t="n"/>
      <c r="C363" s="1385" t="n"/>
      <c r="D363" s="1385" t="n"/>
      <c r="E363" s="353" t="inlineStr">
        <is>
          <t>CHANSON</t>
        </is>
      </c>
      <c r="F363" s="353" t="n"/>
      <c r="G363" s="368" t="n"/>
      <c r="H363" s="358" t="inlineStr">
        <is>
          <t xml:space="preserve"> CHANSON Shopping bag Size L</t>
        </is>
      </c>
      <c r="I363" s="358" t="n"/>
      <c r="J363" s="595" t="n"/>
      <c r="K363" s="601" t="n"/>
      <c r="L363" s="601" t="n"/>
      <c r="M363" s="1203" t="n"/>
      <c r="N363" s="1203" t="n"/>
      <c r="O363" s="790" t="n"/>
      <c r="P363" s="1386" t="n">
        <v>88</v>
      </c>
      <c r="Q363" s="1382">
        <f>O363*P363</f>
        <v/>
      </c>
      <c r="R363" s="456" t="n">
        <v>75</v>
      </c>
      <c r="S363" s="1394">
        <f>O363*R363</f>
        <v/>
      </c>
      <c r="T363" s="1394">
        <f>Q363-S363</f>
        <v/>
      </c>
      <c r="U363" s="700">
        <f>T363/Q363</f>
        <v/>
      </c>
      <c r="V363" s="362" t="n"/>
      <c r="W363" s="362" t="n"/>
      <c r="X363" s="362" t="n"/>
      <c r="Y363" s="362" t="n"/>
      <c r="Z363" s="362" t="n"/>
      <c r="AA363" s="362" t="n"/>
      <c r="AB363" s="1457" t="n"/>
      <c r="AC363" s="1384" t="n"/>
      <c r="AD363" s="575" t="n"/>
      <c r="AE363" s="565" t="n"/>
      <c r="AF363" s="565" t="n"/>
      <c r="AG363" s="565" t="n"/>
    </row>
    <row r="364" hidden="1" ht="20.1" customFormat="1" customHeight="1" s="355" thickBot="1">
      <c r="A364" s="1203" t="n"/>
      <c r="B364" s="714" t="n"/>
      <c r="C364" s="1381" t="n">
        <v>4571342190026</v>
      </c>
      <c r="D364" s="1381" t="n"/>
      <c r="E364" s="353" t="inlineStr">
        <is>
          <t>Hime Labo</t>
        </is>
      </c>
      <c r="F364" s="353" t="inlineStr">
        <is>
          <t>H0026L</t>
        </is>
      </c>
      <c r="G364" s="368" t="inlineStr">
        <is>
          <t>姫ラボ　ゲル</t>
        </is>
      </c>
      <c r="H364" s="369" t="inlineStr">
        <is>
          <t>《Hime Labo》 Super Moisture Gel</t>
        </is>
      </c>
      <c r="I364" s="369" t="inlineStr">
        <is>
          <t>Super Moisture Gel</t>
        </is>
      </c>
      <c r="J364" s="595" t="inlineStr">
        <is>
          <t>Увлажняющий гель для лица Химе Лабо</t>
        </is>
      </c>
      <c r="K364" s="358" t="inlineStr">
        <is>
          <t>face gel</t>
        </is>
      </c>
      <c r="L364" s="358" t="n"/>
      <c r="M364" s="1203" t="n">
        <v>48</v>
      </c>
      <c r="N364" s="1203" t="n">
        <v>48</v>
      </c>
      <c r="O364" s="455" t="n"/>
      <c r="P364" s="1386" t="n">
        <v>1875</v>
      </c>
      <c r="Q364" s="1382">
        <f>O364*P364</f>
        <v/>
      </c>
      <c r="R364" s="456" t="n">
        <v>1500</v>
      </c>
      <c r="S364" s="1394">
        <f>O364*R364</f>
        <v/>
      </c>
      <c r="T364" s="1394">
        <f>Q364-S364</f>
        <v/>
      </c>
      <c r="U364" s="700">
        <f>T364/Q364</f>
        <v/>
      </c>
      <c r="V364" s="362" t="n"/>
      <c r="W364" s="362" t="n"/>
      <c r="X364" s="362">
        <f>O364/M364</f>
        <v/>
      </c>
      <c r="Y364" s="362">
        <f>V364*X364</f>
        <v/>
      </c>
      <c r="Z364" s="362">
        <f>W364*X364</f>
        <v/>
      </c>
      <c r="AA364" s="362" t="n"/>
      <c r="AB364" s="1407" t="n">
        <v>0.158</v>
      </c>
      <c r="AC364" s="1420">
        <f>ROUND(O364*AB364,3)</f>
        <v/>
      </c>
      <c r="AD364" s="575"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565" t="inlineStr">
        <is>
          <t>ЕАЭС N RU Д-JP.НВ15.В.04679/19 от 27.12.2019 действует до 26.12.2024</t>
        </is>
      </c>
      <c r="AF364" s="565" t="inlineStr">
        <is>
          <t>Tamatsukuri Beauty Laboratory Hime Labo</t>
        </is>
      </c>
      <c r="AG364" s="565" t="inlineStr">
        <is>
          <t>Tamatsukurionsenmachideko Co., Ltd</t>
        </is>
      </c>
    </row>
    <row r="365" hidden="1" ht="20.1" customFormat="1" customHeight="1" s="355" thickBot="1">
      <c r="A365" s="1203" t="n"/>
      <c r="B365" s="714" t="n"/>
      <c r="C365" s="1381" t="n">
        <v>4571342190019</v>
      </c>
      <c r="D365" s="1381" t="n"/>
      <c r="E365" s="353" t="inlineStr">
        <is>
          <t>Hime Labo</t>
        </is>
      </c>
      <c r="F365" s="353" t="inlineStr">
        <is>
          <t>H0019L</t>
        </is>
      </c>
      <c r="G365" s="368" t="n"/>
      <c r="H365" s="369" t="inlineStr">
        <is>
          <t>《Hime Labo》Washing Soap</t>
        </is>
      </c>
      <c r="I365" s="369" t="inlineStr">
        <is>
          <t>Washing soap</t>
        </is>
      </c>
      <c r="J365" s="595" t="inlineStr">
        <is>
          <t>Мыло твердое «Химе Лабо»</t>
        </is>
      </c>
      <c r="K365" s="358" t="inlineStr">
        <is>
          <t>face wash</t>
        </is>
      </c>
      <c r="L365" s="358" t="n"/>
      <c r="M365" s="1203" t="n">
        <v>104</v>
      </c>
      <c r="N365" s="1203" t="n">
        <v>104</v>
      </c>
      <c r="O365" s="455" t="n">
        <v>30</v>
      </c>
      <c r="P365" s="1386" t="n">
        <v>1403</v>
      </c>
      <c r="Q365" s="1382">
        <f>O365*P365</f>
        <v/>
      </c>
      <c r="R365" s="456" t="n">
        <v>1122</v>
      </c>
      <c r="S365" s="1394">
        <f>O365*R365</f>
        <v/>
      </c>
      <c r="T365" s="1394">
        <f>Q365-S365</f>
        <v/>
      </c>
      <c r="U365" s="700">
        <f>T365/Q365</f>
        <v/>
      </c>
      <c r="V365" s="362" t="n"/>
      <c r="W365" s="362" t="n"/>
      <c r="X365" s="362">
        <f>O365/M365</f>
        <v/>
      </c>
      <c r="Y365" s="362">
        <f>V365*X365</f>
        <v/>
      </c>
      <c r="Z365" s="362">
        <f>W365*X365</f>
        <v/>
      </c>
      <c r="AA365" s="362" t="n"/>
      <c r="AB365" s="1416" t="n">
        <v>0.1</v>
      </c>
      <c r="AC365" s="1384">
        <f>ROUND(O365*AB365,3)</f>
        <v/>
      </c>
      <c r="AD365" s="575" t="inlineStr">
        <is>
          <t>カリ含有石ケン素地,オリーブ油,ハチミツ、グリセリン、温泉水、酸化チタン、水、エチドロン酸４Ｎａ、水酸化ＡＩ、グンジョウ、酸化鉄</t>
        </is>
      </c>
      <c r="AE365" s="1087" t="inlineStr">
        <is>
          <t>ЕАЭС N RU Д-JP.РА12.В.00637/24 от 28.12.2024 действует до 27.12.2029</t>
        </is>
      </c>
      <c r="AF365" s="1088" t="inlineStr">
        <is>
          <t>Tamatsukuri Beauty Laboratory Hime Labo</t>
        </is>
      </c>
      <c r="AG365" s="1089" t="inlineStr">
        <is>
          <t>Satice Medical со.,ltd</t>
        </is>
      </c>
    </row>
    <row r="366" hidden="1" ht="20.1" customFormat="1" customHeight="1" s="355" thickBot="1">
      <c r="A366" s="353" t="n"/>
      <c r="B366" s="721" t="n"/>
      <c r="C366" s="1381" t="n">
        <v>101</v>
      </c>
      <c r="D366" s="1381" t="n"/>
      <c r="E366" s="353" t="inlineStr">
        <is>
          <t>Hime Labo</t>
        </is>
      </c>
      <c r="F366" s="353" t="inlineStr">
        <is>
          <t>H0064L</t>
        </is>
      </c>
      <c r="G366" s="368" t="n"/>
      <c r="H366" s="358" t="inlineStr">
        <is>
          <t>《Hime Labo》Essence Lotion</t>
        </is>
      </c>
      <c r="I366" s="358" t="inlineStr">
        <is>
          <t>Charm Essence Lotion</t>
        </is>
      </c>
      <c r="J366" s="595" t="inlineStr">
        <is>
          <t>Лосьон для лица «Химе Лабо»</t>
        </is>
      </c>
      <c r="K366" s="358" t="inlineStr">
        <is>
          <t>face milk</t>
        </is>
      </c>
      <c r="L366" s="358" t="n"/>
      <c r="M366" s="1203" t="n">
        <v>48</v>
      </c>
      <c r="N366" s="1203" t="n">
        <v>48</v>
      </c>
      <c r="O366" s="455" t="n"/>
      <c r="P366" s="1386" t="n">
        <v>1725</v>
      </c>
      <c r="Q366" s="1382">
        <f>O366*P366</f>
        <v/>
      </c>
      <c r="R366" s="456" t="n">
        <v>1380</v>
      </c>
      <c r="S366" s="1394">
        <f>O366*R366</f>
        <v/>
      </c>
      <c r="T366" s="1394">
        <f>Q366-S366</f>
        <v/>
      </c>
      <c r="U366" s="700">
        <f>T366/Q366</f>
        <v/>
      </c>
      <c r="V366" s="362" t="n"/>
      <c r="W366" s="362" t="n"/>
      <c r="X366" s="362">
        <f>O366/M366</f>
        <v/>
      </c>
      <c r="Y366" s="362">
        <f>V366*X366</f>
        <v/>
      </c>
      <c r="Z366" s="362">
        <f>W366*X366</f>
        <v/>
      </c>
      <c r="AA366" s="362" t="n"/>
      <c r="AB366" s="621" t="n">
        <v>0.2</v>
      </c>
      <c r="AC366" s="1384">
        <f>ROUND(O366*AB366,3)</f>
        <v/>
      </c>
      <c r="AD366" s="575" t="inlineStr">
        <is>
          <t>温泉水、グリセリン、水、ラフィノース、ＢＧ、ベタイン、フェノキシエタノール、ラウリン酸ポリグリセリル-10、キタンサンガム、ヒアルロン酸Ｎa、エチドロン酸、クエン酸、クエン酸Ｎａ</t>
        </is>
      </c>
      <c r="AE366" s="1090" t="inlineStr">
        <is>
          <t>ЕАЭС N RU Д-JP.РА12.В.01054/24 от 28.12.2024 действует до 27.12.2029</t>
        </is>
      </c>
      <c r="AF366" s="1091" t="inlineStr">
        <is>
          <t>Tamatsukuri Beauty Laboratory Hime Labo</t>
        </is>
      </c>
      <c r="AG366" s="1092" t="inlineStr">
        <is>
          <t>Satice Medical co.,ltd.</t>
        </is>
      </c>
    </row>
    <row r="367" hidden="1" ht="20.1" customFormat="1" customHeight="1" s="355" thickBot="1">
      <c r="A367" s="353" t="n"/>
      <c r="B367" s="721" t="n"/>
      <c r="C367" s="1381" t="n">
        <v>4571342190064</v>
      </c>
      <c r="D367" s="1381" t="n"/>
      <c r="E367" s="353" t="inlineStr">
        <is>
          <t>Hime Labo</t>
        </is>
      </c>
      <c r="F367" s="353" t="inlineStr">
        <is>
          <t>H0057L</t>
        </is>
      </c>
      <c r="G367" s="368" t="inlineStr">
        <is>
          <t>姫ラボ　クリアゲル</t>
        </is>
      </c>
      <c r="H367" s="369" t="inlineStr">
        <is>
          <t>《Hime Labo》Brilliant peeling gel</t>
        </is>
      </c>
      <c r="I367" s="369" t="inlineStr">
        <is>
          <t>Brilliant Peeling Gel</t>
        </is>
      </c>
      <c r="J367" s="595" t="inlineStr">
        <is>
          <t>Скраб для лица «Бриллиант»</t>
        </is>
      </c>
      <c r="K367" s="358" t="inlineStr">
        <is>
          <t>face cream</t>
        </is>
      </c>
      <c r="L367" s="358" t="n"/>
      <c r="M367" s="1203" t="n">
        <v>48</v>
      </c>
      <c r="N367" s="1203" t="n">
        <v>48</v>
      </c>
      <c r="O367" s="455" t="n"/>
      <c r="P367" s="1386" t="n">
        <v>1704</v>
      </c>
      <c r="Q367" s="1382">
        <f>O367*P367</f>
        <v/>
      </c>
      <c r="R367" s="456" t="n">
        <v>1363</v>
      </c>
      <c r="S367" s="1394">
        <f>O367*R367</f>
        <v/>
      </c>
      <c r="T367" s="1394">
        <f>Q367-S367</f>
        <v/>
      </c>
      <c r="U367" s="700">
        <f>T367/Q367</f>
        <v/>
      </c>
      <c r="V367" s="362" t="n"/>
      <c r="W367" s="362" t="n"/>
      <c r="X367" s="362">
        <f>O367/M367</f>
        <v/>
      </c>
      <c r="Y367" s="362">
        <f>V367*X367</f>
        <v/>
      </c>
      <c r="Z367" s="362">
        <f>W367*X367</f>
        <v/>
      </c>
      <c r="AA367" s="362" t="n"/>
      <c r="AB367" s="621" t="n">
        <v>0.194</v>
      </c>
      <c r="AC367" s="1384">
        <f>ROUND(O367*AB367,3)</f>
        <v/>
      </c>
      <c r="AD367" s="575" t="inlineStr">
        <is>
          <t>水、ＢＧ、温泉水、（アクリレーツ/アクリル酸アルキル（Ｃ10-30））クロスポリマー、ステアルトリモニウムクロリド、フェノキシエタノール、カルボマー、エタノール、エチドロン酸、クエン酸、クエン酸Ｎａ</t>
        </is>
      </c>
      <c r="AE367" s="565" t="inlineStr">
        <is>
          <t>ЕАЭС N RU Д-JP.НВ15.В.04677/19 от 27.12.2019 действует до 26.12.2024</t>
        </is>
      </c>
      <c r="AF367" s="565" t="inlineStr">
        <is>
          <t>Tamatsukuri Beauty Laboratory Hime Labo</t>
        </is>
      </c>
      <c r="AG367" s="565" t="inlineStr">
        <is>
          <t>Tamatsukurionsenmachideko Co., Ltd</t>
        </is>
      </c>
    </row>
    <row r="368" hidden="1" ht="20.1" customFormat="1" customHeight="1" s="355" thickBot="1">
      <c r="A368" s="353" t="n"/>
      <c r="B368" s="721" t="n"/>
      <c r="C368" s="1381" t="n">
        <v>102</v>
      </c>
      <c r="D368" s="1381" t="n"/>
      <c r="E368" s="353" t="inlineStr">
        <is>
          <t>Hime Labo</t>
        </is>
      </c>
      <c r="F368" s="353" t="inlineStr">
        <is>
          <t>H0071L</t>
        </is>
      </c>
      <c r="G368" s="368" t="inlineStr">
        <is>
          <t>姫ラボ　ハンドクリーム</t>
        </is>
      </c>
      <c r="H368" s="358" t="inlineStr">
        <is>
          <t>《Hime Labo》Hand cream</t>
        </is>
      </c>
      <c r="I368" s="358" t="inlineStr">
        <is>
          <t>Hand Cream</t>
        </is>
      </c>
      <c r="J368" s="595" t="inlineStr">
        <is>
          <t>Увлажняющий крем для рук «Химе Лабо»</t>
        </is>
      </c>
      <c r="K368" s="358" t="inlineStr">
        <is>
          <t>face cleansing</t>
        </is>
      </c>
      <c r="L368" s="358" t="n"/>
      <c r="M368" s="1203" t="n">
        <v>140</v>
      </c>
      <c r="N368" s="1203" t="n">
        <v>140</v>
      </c>
      <c r="O368" s="455" t="n"/>
      <c r="P368" s="1386" t="n">
        <v>638</v>
      </c>
      <c r="Q368" s="1382">
        <f>O368*P368</f>
        <v/>
      </c>
      <c r="R368" s="456" t="n">
        <v>485</v>
      </c>
      <c r="S368" s="1394">
        <f>O368*R368</f>
        <v/>
      </c>
      <c r="T368" s="1394">
        <f>Q368-S368</f>
        <v/>
      </c>
      <c r="U368" s="700">
        <f>T368/Q368</f>
        <v/>
      </c>
      <c r="V368" s="362" t="n"/>
      <c r="W368" s="362" t="n"/>
      <c r="X368" s="362">
        <f>O368/M368</f>
        <v/>
      </c>
      <c r="Y368" s="362">
        <f>V368*X368</f>
        <v/>
      </c>
      <c r="Z368" s="362">
        <f>W368*X368</f>
        <v/>
      </c>
      <c r="AA368" s="362" t="n"/>
      <c r="AB368" s="1438" t="n">
        <v>0.06</v>
      </c>
      <c r="AC368" s="1384">
        <f>ROUND(O368*AB368,3)</f>
        <v/>
      </c>
      <c r="AD368" s="575"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565" t="inlineStr">
        <is>
          <t>ЕАЭС N RU Д-JP.НВ15.В.04672/19 от 27.12.2019 действует до 26.12.2024</t>
        </is>
      </c>
      <c r="AF368" s="565" t="inlineStr">
        <is>
          <t>Tamatsukuri Beauty Laboratory Hime Labo</t>
        </is>
      </c>
      <c r="AG368" s="565" t="inlineStr">
        <is>
          <t>Tamatsukurionsenmachideko Co., Ltd</t>
        </is>
      </c>
    </row>
    <row r="369" hidden="1" ht="20.1" customFormat="1" customHeight="1" s="355" thickBot="1">
      <c r="A369" s="353" t="n"/>
      <c r="B369" s="721" t="n"/>
      <c r="C369" s="1381" t="n">
        <v>4582276130668</v>
      </c>
      <c r="D369" s="1381" t="n"/>
      <c r="E369" s="353" t="inlineStr">
        <is>
          <t>Hime Labo</t>
        </is>
      </c>
      <c r="F369" s="353" t="inlineStr">
        <is>
          <t>H0068L</t>
        </is>
      </c>
      <c r="G369" s="368" t="n"/>
      <c r="H369" s="358" t="inlineStr">
        <is>
          <t>《Hime Labo》Spa water　80g</t>
        </is>
      </c>
      <c r="I369" s="358" t="inlineStr">
        <is>
          <t>Kira Kira Mist Beauty Spa Water</t>
        </is>
      </c>
      <c r="J369" s="595" t="inlineStr">
        <is>
          <t>Термальная вода «Кира Кира»</t>
        </is>
      </c>
      <c r="K369" s="358" t="inlineStr">
        <is>
          <t>face wash</t>
        </is>
      </c>
      <c r="L369" s="358" t="n"/>
      <c r="M369" s="1203" t="n">
        <v>48</v>
      </c>
      <c r="N369" s="1203" t="n">
        <v>48</v>
      </c>
      <c r="O369" s="455" t="n"/>
      <c r="P369" s="1386" t="n">
        <v>938</v>
      </c>
      <c r="Q369" s="1382">
        <f>O369*P369</f>
        <v/>
      </c>
      <c r="R369" s="456" t="n">
        <v>750</v>
      </c>
      <c r="S369" s="1394">
        <f>O369*R369</f>
        <v/>
      </c>
      <c r="T369" s="1394">
        <f>Q369-S369</f>
        <v/>
      </c>
      <c r="U369" s="700">
        <f>T369/Q369</f>
        <v/>
      </c>
      <c r="V369" s="362" t="n"/>
      <c r="W369" s="362" t="n"/>
      <c r="X369" s="362">
        <f>O369/M369</f>
        <v/>
      </c>
      <c r="Y369" s="362">
        <f>V369*X369</f>
        <v/>
      </c>
      <c r="Z369" s="362">
        <f>W369*X369</f>
        <v/>
      </c>
      <c r="AA369" s="362" t="n"/>
      <c r="AB369" s="621" t="n">
        <v>0.112</v>
      </c>
      <c r="AC369" s="1384">
        <f>ROUND(O369*AB369,3)</f>
        <v/>
      </c>
      <c r="AD369" s="575" t="inlineStr">
        <is>
          <t xml:space="preserve">温泉水・窒素 </t>
        </is>
      </c>
      <c r="AE369" s="565" t="inlineStr">
        <is>
          <t>ЕАЭС N RU Д-JP.НВ15.В.04674/19 от 27.12.2019 действует до 26.12.2024</t>
        </is>
      </c>
      <c r="AF369" s="565" t="inlineStr">
        <is>
          <t>Tamatsukuri Beauty Laboratory Hime Labo</t>
        </is>
      </c>
      <c r="AG369" s="565" t="inlineStr">
        <is>
          <t>Tamatsukurionsenmachideko Co., Ltd</t>
        </is>
      </c>
    </row>
    <row r="370" hidden="1" ht="20.1" customFormat="1" customHeight="1" s="355" thickBot="1">
      <c r="A370" s="353" t="n"/>
      <c r="B370" s="721" t="n"/>
      <c r="C370" s="1381" t="n">
        <v>4582276130798</v>
      </c>
      <c r="D370" s="1381" t="n"/>
      <c r="E370" s="353" t="inlineStr">
        <is>
          <t>Hime Labo</t>
        </is>
      </c>
      <c r="F370" s="353" t="inlineStr">
        <is>
          <t>H0798L</t>
        </is>
      </c>
      <c r="G370" s="368" t="n"/>
      <c r="H370" s="358" t="inlineStr">
        <is>
          <t>《Hime Labo》Spa water  200g</t>
        </is>
      </c>
      <c r="I370" s="358" t="inlineStr">
        <is>
          <t>Kira Kira Mist Beauty Spa Water</t>
        </is>
      </c>
      <c r="J370" s="595" t="inlineStr">
        <is>
          <t>Термальная вода «Кира Кира»</t>
        </is>
      </c>
      <c r="K370" s="358" t="inlineStr">
        <is>
          <t>face lotion</t>
        </is>
      </c>
      <c r="L370" s="358" t="n"/>
      <c r="M370" s="1203" t="n">
        <v>24</v>
      </c>
      <c r="N370" s="1203" t="n">
        <v>24</v>
      </c>
      <c r="O370" s="455" t="n"/>
      <c r="P370" s="1386" t="n">
        <v>1813</v>
      </c>
      <c r="Q370" s="1382">
        <f>O370*P370</f>
        <v/>
      </c>
      <c r="R370" s="456" t="n">
        <v>1450</v>
      </c>
      <c r="S370" s="1394">
        <f>O370*R370</f>
        <v/>
      </c>
      <c r="T370" s="1394">
        <f>Q370-S370</f>
        <v/>
      </c>
      <c r="U370" s="700">
        <f>T370/Q370</f>
        <v/>
      </c>
      <c r="V370" s="362" t="n"/>
      <c r="W370" s="362" t="n"/>
      <c r="X370" s="362">
        <f>O370/M370</f>
        <v/>
      </c>
      <c r="Y370" s="362">
        <f>V370*X370</f>
        <v/>
      </c>
      <c r="Z370" s="362">
        <f>W370*X370</f>
        <v/>
      </c>
      <c r="AA370" s="362" t="n"/>
      <c r="AB370" s="621" t="n">
        <v>0.257</v>
      </c>
      <c r="AC370" s="1384">
        <f>ROUND(O370*AB370,3)</f>
        <v/>
      </c>
      <c r="AD370" s="575" t="inlineStr">
        <is>
          <t xml:space="preserve">温泉水・窒素 </t>
        </is>
      </c>
      <c r="AE370" s="565" t="inlineStr">
        <is>
          <t>ЕАЭС N RU Д-JP.НВ15.В.04674/19 от 27.12.2019 действует до 26.12.2024</t>
        </is>
      </c>
      <c r="AF370" s="565" t="inlineStr">
        <is>
          <t>Tamatsukuri Beauty Laboratory Hime Labo</t>
        </is>
      </c>
      <c r="AG370" s="565" t="inlineStr">
        <is>
          <t>Tamatsukurionsenmachideko Co., Ltd</t>
        </is>
      </c>
    </row>
    <row r="371" hidden="1" ht="20.1" customFormat="1" customHeight="1" s="355" thickBot="1">
      <c r="A371" s="353" t="n"/>
      <c r="B371" s="721" t="n"/>
      <c r="C371" s="1381" t="n">
        <v>103</v>
      </c>
      <c r="D371" s="1381" t="n"/>
      <c r="E371" s="353" t="inlineStr">
        <is>
          <t>Hime Labo</t>
        </is>
      </c>
      <c r="F371" s="353" t="inlineStr">
        <is>
          <t>SK007</t>
        </is>
      </c>
      <c r="G371" s="368" t="n"/>
      <c r="H371" s="322" t="inlineStr">
        <is>
          <t>《Hime Labo》Body lotion</t>
        </is>
      </c>
      <c r="I371" s="322" t="inlineStr">
        <is>
          <t>Hime Labo Body Lotion</t>
        </is>
      </c>
      <c r="J371" s="406" t="inlineStr">
        <is>
          <t>Увлажняющий лосьон для тела Химе Лабо</t>
        </is>
      </c>
      <c r="K371" s="601" t="inlineStr">
        <is>
          <t>body lotion</t>
        </is>
      </c>
      <c r="L371" s="601" t="n"/>
      <c r="M371" s="1203" t="n">
        <v>40</v>
      </c>
      <c r="N371" s="1203" t="n">
        <v>40</v>
      </c>
      <c r="O371" s="455" t="n"/>
      <c r="P371" s="1386" t="n">
        <v>1023</v>
      </c>
      <c r="Q371" s="1382">
        <f>O371*P371</f>
        <v/>
      </c>
      <c r="R371" s="456" t="n">
        <v>818</v>
      </c>
      <c r="S371" s="1394">
        <f>O371*R371</f>
        <v/>
      </c>
      <c r="T371" s="1394">
        <f>Q371-S371</f>
        <v/>
      </c>
      <c r="U371" s="700">
        <f>T371/Q371</f>
        <v/>
      </c>
      <c r="V371" s="362" t="n"/>
      <c r="W371" s="362" t="n"/>
      <c r="X371" s="362">
        <f>O371/M371</f>
        <v/>
      </c>
      <c r="Y371" s="362">
        <f>V371*X371</f>
        <v/>
      </c>
      <c r="Z371" s="362">
        <f>W371*X371</f>
        <v/>
      </c>
      <c r="AA371" s="362" t="n"/>
      <c r="AB371" s="1438" t="n">
        <v>0.239</v>
      </c>
      <c r="AC371" s="1384">
        <f>ROUND(O371*AB371,3)</f>
        <v/>
      </c>
      <c r="AD371" s="575"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565" t="n"/>
      <c r="AF371" s="565" t="inlineStr">
        <is>
          <t>Hime Labo</t>
        </is>
      </c>
      <c r="AG371" s="565" t="inlineStr">
        <is>
          <t>Saticine Medical Co., Ltd</t>
        </is>
      </c>
    </row>
    <row r="372" hidden="1" ht="20.1" customFormat="1" customHeight="1" s="355" thickBot="1">
      <c r="A372" s="1203" t="n"/>
      <c r="B372" s="714" t="n"/>
      <c r="C372" s="1381" t="n">
        <v>104</v>
      </c>
      <c r="D372" s="1381" t="n"/>
      <c r="E372" s="353" t="inlineStr">
        <is>
          <t>Hime Labo</t>
        </is>
      </c>
      <c r="F372" s="353" t="inlineStr">
        <is>
          <t>H0025L</t>
        </is>
      </c>
      <c r="G372" s="368" t="n"/>
      <c r="H372" s="322" t="inlineStr">
        <is>
          <t>《Hime Labo》Hime bag (soap10g, gel1.5g)</t>
        </is>
      </c>
      <c r="I372" s="322" t="inlineStr">
        <is>
          <t>Hime bag (Brilliant Peeling Ge. Washing soap)</t>
        </is>
      </c>
      <c r="J372" s="406" t="inlineStr">
        <is>
          <t>Набор l Скраб для лица «Бриллиант».
 Мыло твердое «Химе Лабо».</t>
        </is>
      </c>
      <c r="K372" s="358" t="inlineStr">
        <is>
          <t>face soap, cream</t>
        </is>
      </c>
      <c r="L372" s="358" t="n"/>
      <c r="M372" s="1203" t="n">
        <v>50</v>
      </c>
      <c r="N372" s="1203" t="n">
        <v>100</v>
      </c>
      <c r="O372" s="455" t="n"/>
      <c r="P372" s="1386" t="n">
        <v>443</v>
      </c>
      <c r="Q372" s="1382">
        <f>O372*P372</f>
        <v/>
      </c>
      <c r="R372" s="456" t="n">
        <v>354</v>
      </c>
      <c r="S372" s="1394">
        <f>O372*R372</f>
        <v/>
      </c>
      <c r="T372" s="1394">
        <f>Q372-S372</f>
        <v/>
      </c>
      <c r="U372" s="700">
        <f>T372/Q372</f>
        <v/>
      </c>
      <c r="V372" s="362">
        <f>ROUND(0.47*0.365*0.18,3)</f>
        <v/>
      </c>
      <c r="W372" s="362" t="n">
        <v>3.5</v>
      </c>
      <c r="X372" s="362">
        <f>O372/M372</f>
        <v/>
      </c>
      <c r="Y372" s="362">
        <f>V372*X372</f>
        <v/>
      </c>
      <c r="Z372" s="362">
        <f>W372*X372</f>
        <v/>
      </c>
      <c r="AA372" s="362" t="n"/>
      <c r="AB372" s="1410" t="n">
        <v>0.025</v>
      </c>
      <c r="AC372" s="1387">
        <f>ROUND(O372*AB372,3)</f>
        <v/>
      </c>
      <c r="AD372" s="575"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565" t="inlineStr">
        <is>
          <t>ЕАЭС N RU Д-JP.НВ15.В.04675/19 от 27.12.2019 действует до 26.12.2024
ЕАЭС N RU Д-JP.НВ15.В.04677/19 от 27.12.2019 действует до 26.12.2024</t>
        </is>
      </c>
      <c r="AF372" s="565" t="inlineStr">
        <is>
          <t>Tamatsukuri Beauty Laboratory Hime Labo</t>
        </is>
      </c>
      <c r="AG372" s="565" t="inlineStr">
        <is>
          <t>Tamatsukurionsenmachideko Co., Ltd</t>
        </is>
      </c>
    </row>
    <row r="373" hidden="1" ht="20.1" customFormat="1" customHeight="1" s="355" thickBot="1">
      <c r="A373" s="1203" t="n"/>
      <c r="B373" s="714" t="n"/>
      <c r="C373" s="1381" t="n">
        <v>105</v>
      </c>
      <c r="D373" s="1381" t="n"/>
      <c r="E373" s="353" t="inlineStr">
        <is>
          <t>Hime Labo</t>
        </is>
      </c>
      <c r="F373" s="353" t="inlineStr">
        <is>
          <t>H00191L</t>
        </is>
      </c>
      <c r="G373" s="368" t="inlineStr">
        <is>
          <t>姫ラボ　石鹸</t>
        </is>
      </c>
      <c r="H373" s="322" t="inlineStr">
        <is>
          <t>《Hime Labo》Washing mini soap</t>
        </is>
      </c>
      <c r="I373" s="322" t="inlineStr">
        <is>
          <t>Washing soap</t>
        </is>
      </c>
      <c r="J373" s="406" t="inlineStr">
        <is>
          <t>Мыло твердое «Химе Лабо»</t>
        </is>
      </c>
      <c r="K373" s="601" t="inlineStr">
        <is>
          <t>face soap</t>
        </is>
      </c>
      <c r="L373" s="601" t="n"/>
      <c r="M373" s="1203" t="n">
        <v>120</v>
      </c>
      <c r="N373" s="1203" t="n">
        <v>120</v>
      </c>
      <c r="O373" s="455" t="n"/>
      <c r="P373" s="1386" t="n">
        <v>225</v>
      </c>
      <c r="Q373" s="1382">
        <f>O373*P373</f>
        <v/>
      </c>
      <c r="R373" s="456" t="n">
        <v>180</v>
      </c>
      <c r="S373" s="1394">
        <f>O373*R373</f>
        <v/>
      </c>
      <c r="T373" s="1394">
        <f>Q373-S373</f>
        <v/>
      </c>
      <c r="U373" s="700">
        <f>T373/Q373</f>
        <v/>
      </c>
      <c r="V373" s="362" t="n"/>
      <c r="W373" s="362" t="n"/>
      <c r="X373" s="362">
        <f>O373/M373</f>
        <v/>
      </c>
      <c r="Y373" s="362">
        <f>V373*X373</f>
        <v/>
      </c>
      <c r="Z373" s="362">
        <f>W373*X373</f>
        <v/>
      </c>
      <c r="AA373" s="362" t="n"/>
      <c r="AB373" s="1410" t="n">
        <v>0.03</v>
      </c>
      <c r="AC373" s="1387">
        <f>ROUND(O373*AB373,3)</f>
        <v/>
      </c>
      <c r="AD373" s="575" t="inlineStr">
        <is>
          <t>カリ含有石ケン素地,オリーブ油,ハチミツ、グリセリン、温泉水、酸化チタン、水、エチドロン酸４Ｎａ、水酸化ＡＩ、グンジョウ、酸化鉄</t>
        </is>
      </c>
      <c r="AE373" s="565" t="inlineStr">
        <is>
          <t>ЕАЭС N RU Д-JP.НВ15.В.04675/19 от 27.12.2019 действует до 26.12.2024</t>
        </is>
      </c>
      <c r="AF373" s="565" t="inlineStr">
        <is>
          <t>Tamatsukuri Beauty Laboratory Hime Labo</t>
        </is>
      </c>
      <c r="AG373" s="565" t="inlineStr">
        <is>
          <t>Tamatsukurionsenmachideko Co., Ltd</t>
        </is>
      </c>
    </row>
    <row r="374" hidden="1" ht="20.1" customFormat="1" customHeight="1" s="355" thickBot="1">
      <c r="A374" s="1203" t="n"/>
      <c r="B374" s="714" t="n"/>
      <c r="C374" s="1381" t="n">
        <v>4571342190057</v>
      </c>
      <c r="D374" s="1381" t="n"/>
      <c r="E374" s="353" t="inlineStr">
        <is>
          <t>Hime Labo</t>
        </is>
      </c>
      <c r="F374" s="353" t="inlineStr">
        <is>
          <t>H0026LS</t>
        </is>
      </c>
      <c r="G374" s="368" t="inlineStr">
        <is>
          <t>姫ラボ ゲル</t>
        </is>
      </c>
      <c r="H374" s="322" t="inlineStr">
        <is>
          <t xml:space="preserve">《Hime Labo》 Super Moisture Gel (pouch for sample) (N.C.V) </t>
        </is>
      </c>
      <c r="I374" s="322" t="inlineStr">
        <is>
          <t>Super Moisture Gel</t>
        </is>
      </c>
      <c r="J374" s="406" t="inlineStr">
        <is>
          <t>Увлажняющий гель для лица Химе Лабо</t>
        </is>
      </c>
      <c r="K374" s="601" t="inlineStr">
        <is>
          <t>face gel</t>
        </is>
      </c>
      <c r="L374" s="601" t="n"/>
      <c r="M374" s="1203" t="n">
        <v>2000</v>
      </c>
      <c r="N374" s="1203" t="n">
        <v>2000</v>
      </c>
      <c r="O374" s="455" t="n"/>
      <c r="P374" s="1386" t="n">
        <v>51</v>
      </c>
      <c r="Q374" s="1382">
        <f>O374*P374</f>
        <v/>
      </c>
      <c r="R374" s="456" t="n">
        <v>41</v>
      </c>
      <c r="S374" s="1394">
        <f>O374*R374</f>
        <v/>
      </c>
      <c r="T374" s="1394">
        <f>Q374-S374</f>
        <v/>
      </c>
      <c r="U374" s="700">
        <f>T374/Q374</f>
        <v/>
      </c>
      <c r="V374" s="362" t="n"/>
      <c r="W374" s="362" t="n"/>
      <c r="X374" s="362">
        <f>O374/M374</f>
        <v/>
      </c>
      <c r="Y374" s="362">
        <f>V374*X374</f>
        <v/>
      </c>
      <c r="Z374" s="362">
        <f>W374*X374</f>
        <v/>
      </c>
      <c r="AA374" s="362" t="n"/>
      <c r="AB374" s="1418" t="n">
        <v>0.003</v>
      </c>
      <c r="AC374" s="1387">
        <f>ROUND(O374*AB374,3)</f>
        <v/>
      </c>
      <c r="AD374" s="575"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565" t="inlineStr">
        <is>
          <t>ЕАЭС N RU Д-JP.НВ15.В.04679/19 от 27.12.2019 действует до 26.12.2024</t>
        </is>
      </c>
      <c r="AF374" s="565" t="inlineStr">
        <is>
          <t>Tamatsukuri Beauty Laboratory Hime Labo</t>
        </is>
      </c>
      <c r="AG374" s="565" t="inlineStr">
        <is>
          <t>Tamatsukurionsenmachideko Co., Ltd</t>
        </is>
      </c>
    </row>
    <row r="375" hidden="1" ht="20.1" customFormat="1" customHeight="1" s="355" thickBot="1">
      <c r="A375" s="1203" t="n"/>
      <c r="B375" s="714" t="n"/>
      <c r="C375" s="1385" t="n">
        <v>4544884102994</v>
      </c>
      <c r="D375" s="1385" t="n"/>
      <c r="E375" s="353" t="inlineStr">
        <is>
          <t>Sunsorit</t>
        </is>
      </c>
      <c r="F375" s="353" t="n">
        <v>102994</v>
      </c>
      <c r="G375" s="368" t="n"/>
      <c r="H375" s="322" t="inlineStr">
        <is>
          <t>《Sunsorit》 Skin Peel Bar （blue）</t>
        </is>
      </c>
      <c r="I375" s="322" t="inlineStr">
        <is>
          <t>Skin Peel Bar «Blue»</t>
        </is>
      </c>
      <c r="J375" s="406" t="inlineStr">
        <is>
          <t>Очищающее твердое мыло «Синее»</t>
        </is>
      </c>
      <c r="K375" s="601" t="inlineStr">
        <is>
          <t>soap</t>
        </is>
      </c>
      <c r="L375" s="601" t="n"/>
      <c r="M375" s="1203" t="n">
        <v>12</v>
      </c>
      <c r="N375" s="1203" t="n">
        <v>12</v>
      </c>
      <c r="O375" s="455" t="n"/>
      <c r="P375" s="1386" t="n">
        <v>1169</v>
      </c>
      <c r="Q375" s="1382">
        <f>O375*P375</f>
        <v/>
      </c>
      <c r="R375" s="456" t="n">
        <v>900</v>
      </c>
      <c r="S375" s="1394">
        <f>O375*R375</f>
        <v/>
      </c>
      <c r="T375" s="1394">
        <f>Q375-S375</f>
        <v/>
      </c>
      <c r="U375" s="700">
        <f>T375/Q375</f>
        <v/>
      </c>
      <c r="V375" s="362" t="n"/>
      <c r="W375" s="362" t="n"/>
      <c r="X375" s="362">
        <f>O375/M375</f>
        <v/>
      </c>
      <c r="Y375" s="362">
        <f>V375*X375</f>
        <v/>
      </c>
      <c r="Z375" s="362">
        <f>W375*X375</f>
        <v/>
      </c>
      <c r="AA375" s="362" t="n"/>
      <c r="AB375" s="1424" t="n">
        <v>0.14</v>
      </c>
      <c r="AC375" s="1384">
        <f>ROUND(O375*AB375,3)</f>
        <v/>
      </c>
      <c r="AD375" s="575" t="inlineStr">
        <is>
          <t>TEA、ステアリン酸、水酸化Na、ラウリン酸、水、ミリスチン酸、ココアンホジ酢酸2Na、グリコール酸、グリセリン、エチドロン酸4Na、青404</t>
        </is>
      </c>
      <c r="AE375" s="565" t="inlineStr">
        <is>
          <t>ЕАЭС N RU Д-JP.РА09.В.57104/22 от 09.01.2023 действует до 29.12.2027</t>
        </is>
      </c>
      <c r="AF375" s="565" t="inlineStr">
        <is>
          <t>Sunsorit</t>
        </is>
      </c>
      <c r="AG375" s="565" t="inlineStr">
        <is>
          <t>Sunsorit Co., Ltd</t>
        </is>
      </c>
    </row>
    <row r="376" hidden="1" ht="20.1" customFormat="1" customHeight="1" s="355" thickBot="1">
      <c r="A376" s="1203" t="n"/>
      <c r="B376" s="714" t="n"/>
      <c r="C376" s="1385" t="n">
        <v>4544884103007</v>
      </c>
      <c r="D376" s="1385" t="n"/>
      <c r="E376" s="353" t="inlineStr">
        <is>
          <t>Sunsorit</t>
        </is>
      </c>
      <c r="F376" s="353" t="n">
        <v>103007</v>
      </c>
      <c r="G376" s="368" t="n"/>
      <c r="H376" s="322" t="inlineStr">
        <is>
          <t>《Sunsorit》 Skin Peel Bar （green）</t>
        </is>
      </c>
      <c r="I376" s="322" t="inlineStr">
        <is>
          <t>Skin Peel Bar “Green”</t>
        </is>
      </c>
      <c r="J376" s="406" t="inlineStr">
        <is>
          <t>Очищающее твердое мыло «Зеленое»</t>
        </is>
      </c>
      <c r="K376" s="601" t="inlineStr">
        <is>
          <t>soap</t>
        </is>
      </c>
      <c r="L376" s="601" t="n"/>
      <c r="M376" s="1203" t="n">
        <v>12</v>
      </c>
      <c r="N376" s="1203" t="n">
        <v>12</v>
      </c>
      <c r="O376" s="455" t="n"/>
      <c r="P376" s="1386" t="n">
        <v>1169</v>
      </c>
      <c r="Q376" s="1382">
        <f>O376*P376</f>
        <v/>
      </c>
      <c r="R376" s="456" t="n">
        <v>900</v>
      </c>
      <c r="S376" s="1394">
        <f>O376*R376</f>
        <v/>
      </c>
      <c r="T376" s="1394">
        <f>Q376-S376</f>
        <v/>
      </c>
      <c r="U376" s="700">
        <f>T376/Q376</f>
        <v/>
      </c>
      <c r="V376" s="362" t="n"/>
      <c r="W376" s="362" t="n"/>
      <c r="X376" s="362">
        <f>O376/M376</f>
        <v/>
      </c>
      <c r="Y376" s="362">
        <f>V376*X376</f>
        <v/>
      </c>
      <c r="Z376" s="362">
        <f>W376*X376</f>
        <v/>
      </c>
      <c r="AA376" s="362" t="n"/>
      <c r="AB376" s="1446" t="n">
        <v>0.14</v>
      </c>
      <c r="AC376" s="1384">
        <f>ROUND(O376*AB376,3)</f>
        <v/>
      </c>
      <c r="AD376" s="575" t="inlineStr">
        <is>
          <t>TEA、ステアリン酸、水酸化Na、ラウリン酸、水、ミリスチン酸、ココアンホジ酢酸2Na、グリコール酸、グリセリン、エチドロン酸4Na、緑204、緑3</t>
        </is>
      </c>
      <c r="AE376" s="565" t="inlineStr">
        <is>
          <t>ЕАЭС N RU Д-JP.РА09.В.57104/22 от 09.01.2023 действует до 29.12.2027</t>
        </is>
      </c>
      <c r="AF376" s="565" t="inlineStr">
        <is>
          <t>Sunsorit</t>
        </is>
      </c>
      <c r="AG376" s="565" t="inlineStr">
        <is>
          <t>Sunsorit Co., Ltd</t>
        </is>
      </c>
    </row>
    <row r="377" hidden="1" ht="20.1" customFormat="1" customHeight="1" s="355" thickBot="1">
      <c r="A377" s="1203" t="n"/>
      <c r="B377" s="714" t="n"/>
      <c r="C377" s="1385" t="n">
        <v>4544884103014</v>
      </c>
      <c r="D377" s="1385" t="n"/>
      <c r="E377" s="353" t="inlineStr">
        <is>
          <t>Sunsorit</t>
        </is>
      </c>
      <c r="F377" s="353" t="n">
        <v>103014</v>
      </c>
      <c r="G377" s="368" t="inlineStr">
        <is>
          <t>サンソリット　スキンピールバー AHAマイルド</t>
        </is>
      </c>
      <c r="H377" s="322" t="inlineStr">
        <is>
          <t>《Sunsorit》 Skin Peel Bar （red）</t>
        </is>
      </c>
      <c r="I377" s="322" t="inlineStr">
        <is>
          <t>Skin Peel Bar “Red”</t>
        </is>
      </c>
      <c r="J377" s="406" t="inlineStr">
        <is>
          <t>Очищающее твердое мыло «Красное»</t>
        </is>
      </c>
      <c r="K377" s="601" t="inlineStr">
        <is>
          <t>soap</t>
        </is>
      </c>
      <c r="L377" s="601" t="n"/>
      <c r="M377" s="1203" t="n">
        <v>12</v>
      </c>
      <c r="N377" s="1203" t="n">
        <v>12</v>
      </c>
      <c r="O377" s="455" t="n"/>
      <c r="P377" s="1386" t="n">
        <v>1461</v>
      </c>
      <c r="Q377" s="1382">
        <f>O377*P377</f>
        <v/>
      </c>
      <c r="R377" s="456" t="n">
        <v>1125</v>
      </c>
      <c r="S377" s="1394">
        <f>O377*R377</f>
        <v/>
      </c>
      <c r="T377" s="1394">
        <f>Q377-S377</f>
        <v/>
      </c>
      <c r="U377" s="700">
        <f>T377/Q377</f>
        <v/>
      </c>
      <c r="V377" s="362" t="n"/>
      <c r="W377" s="362" t="n"/>
      <c r="X377" s="362">
        <f>O377/M377</f>
        <v/>
      </c>
      <c r="Y377" s="362">
        <f>V377*X377</f>
        <v/>
      </c>
      <c r="Z377" s="362">
        <f>W377*X377</f>
        <v/>
      </c>
      <c r="AA377" s="362" t="n"/>
      <c r="AB377" s="1410" t="n">
        <v>0.14</v>
      </c>
      <c r="AC377" s="1387">
        <f>ROUND(O377*AB377,3)</f>
        <v/>
      </c>
      <c r="AD377" s="575" t="inlineStr">
        <is>
          <t>TEA、ステアリン酸、水酸化Na、ラウリン酸、水、ミリスチン酸、ティーツリー油、ココアンホジ酢酸2Na、グリコール酸、グリセリン、バルミ７イン酸レチノール、エチドロン酸4Na、赤225、赤213</t>
        </is>
      </c>
      <c r="AE377" s="565" t="inlineStr">
        <is>
          <t>ЕАЭС N RU Д-JP.РА09.В.57104/22 от 09.01.2023 действует до 29.12.2027</t>
        </is>
      </c>
      <c r="AF377" s="565" t="inlineStr">
        <is>
          <t>Sunsorit</t>
        </is>
      </c>
      <c r="AG377" s="565" t="inlineStr">
        <is>
          <t>Sunsorit Co., Ltd</t>
        </is>
      </c>
    </row>
    <row r="378" hidden="1" ht="20.1" customFormat="1" customHeight="1" s="355" thickBot="1">
      <c r="A378" s="1203" t="n"/>
      <c r="B378" s="714" t="n"/>
      <c r="C378" s="1385" t="n">
        <v>100400</v>
      </c>
      <c r="D378" s="1385" t="n"/>
      <c r="E378" s="353" t="inlineStr">
        <is>
          <t>Sunsorit</t>
        </is>
      </c>
      <c r="F378" s="353" t="n">
        <v>104004</v>
      </c>
      <c r="G378" s="368" t="inlineStr">
        <is>
          <t>サンソリット　スキンピールバー ハイドロキノール</t>
        </is>
      </c>
      <c r="H378" s="322" t="inlineStr">
        <is>
          <t>《Sunsorit》 Skin Peel Bar （black）</t>
        </is>
      </c>
      <c r="I378" s="322" t="inlineStr">
        <is>
          <t>Skin Peel Bar “Black”</t>
        </is>
      </c>
      <c r="J378" s="406" t="inlineStr">
        <is>
          <t>Очищающее твердое мыло «Черное»</t>
        </is>
      </c>
      <c r="K378" s="601" t="inlineStr">
        <is>
          <t>soap</t>
        </is>
      </c>
      <c r="L378" s="601" t="n"/>
      <c r="M378" s="1203" t="n">
        <v>12</v>
      </c>
      <c r="N378" s="1203" t="n">
        <v>12</v>
      </c>
      <c r="O378" s="455" t="n"/>
      <c r="P378" s="1386" t="n">
        <v>2922</v>
      </c>
      <c r="Q378" s="1382">
        <f>O378*P378</f>
        <v/>
      </c>
      <c r="R378" s="456" t="n">
        <v>2250</v>
      </c>
      <c r="S378" s="1394">
        <f>O378*R378</f>
        <v/>
      </c>
      <c r="T378" s="1394">
        <f>Q378-S378</f>
        <v/>
      </c>
      <c r="U378" s="700">
        <f>T378/Q378</f>
        <v/>
      </c>
      <c r="V378" s="362" t="n"/>
      <c r="W378" s="362" t="n"/>
      <c r="X378" s="362">
        <f>O378/M378</f>
        <v/>
      </c>
      <c r="Y378" s="362">
        <f>V378*X378</f>
        <v/>
      </c>
      <c r="Z378" s="362">
        <f>W378*X378</f>
        <v/>
      </c>
      <c r="AA378" s="362" t="n"/>
      <c r="AB378" s="1410" t="n">
        <v>0.14</v>
      </c>
      <c r="AC378" s="1387">
        <f>ROUND(O378*AB378,3)</f>
        <v/>
      </c>
      <c r="AD378" s="575" t="inlineStr">
        <is>
          <t>TEA、ステアリン酸、水酸化Na、ラウリン酸、水、ミリスチン酸、ウワウルシエキス、アボカドエキス、ココアンホジ酢酸2Na、グリコール酸、炭、グリセリン、サリチル酸、ハイドロキノン</t>
        </is>
      </c>
      <c r="AE378" s="565" t="inlineStr">
        <is>
          <t>ЕАЭС N RU Д-JP.РА09.В.57104/22 от 09.01.2023 действует до 29.12.2027</t>
        </is>
      </c>
      <c r="AF378" s="565" t="inlineStr">
        <is>
          <t>Sunsorit</t>
        </is>
      </c>
      <c r="AG378" s="565" t="inlineStr">
        <is>
          <t>Sunsorit Co., Ltd</t>
        </is>
      </c>
    </row>
    <row r="379" hidden="1" ht="20.1" customFormat="1" customHeight="1" s="355" thickBot="1">
      <c r="A379" s="353" t="n"/>
      <c r="B379" s="721" t="n"/>
      <c r="C379" s="1385" t="n">
        <v>4544884917505</v>
      </c>
      <c r="D379" s="1385" t="n"/>
      <c r="E379" s="353" t="inlineStr">
        <is>
          <t>Sunsorit</t>
        </is>
      </c>
      <c r="F379" s="353" t="n">
        <v>1020188</v>
      </c>
      <c r="G379" s="368" t="n"/>
      <c r="H379" s="322" t="inlineStr">
        <is>
          <t xml:space="preserve">《Sunsorit》 Moisture BC Mask </t>
        </is>
      </c>
      <c r="I379" s="322" t="inlineStr">
        <is>
          <t>Sunsorit Moisture BC Mask</t>
        </is>
      </c>
      <c r="J379" s="406" t="inlineStr">
        <is>
          <t>Увлажняющая маска на основе биоцеллюлозы Сансорит</t>
        </is>
      </c>
      <c r="K379" s="601" t="inlineStr">
        <is>
          <t>face mask</t>
        </is>
      </c>
      <c r="L379" s="601" t="n"/>
      <c r="M379" s="1203" t="n">
        <v>60</v>
      </c>
      <c r="N379" s="1203" t="n">
        <v>12</v>
      </c>
      <c r="O379" s="455" t="n"/>
      <c r="P379" s="1386" t="n">
        <v>584</v>
      </c>
      <c r="Q379" s="1382">
        <f>O379*P379</f>
        <v/>
      </c>
      <c r="R379" s="456" t="n">
        <v>450</v>
      </c>
      <c r="S379" s="1394">
        <f>O379*R379</f>
        <v/>
      </c>
      <c r="T379" s="1394">
        <f>Q379-S379</f>
        <v/>
      </c>
      <c r="U379" s="700">
        <f>T379/Q379</f>
        <v/>
      </c>
      <c r="V379" s="362" t="n"/>
      <c r="W379" s="362" t="n"/>
      <c r="X379" s="362">
        <f>O379/M379</f>
        <v/>
      </c>
      <c r="Y379" s="362">
        <f>V379*X379</f>
        <v/>
      </c>
      <c r="Z379" s="362">
        <f>W379*X379</f>
        <v/>
      </c>
      <c r="AA379" s="362" t="n"/>
      <c r="AB379" s="1424" t="n">
        <v>0.05</v>
      </c>
      <c r="AC379" s="1384">
        <f>ROUND(O379*AB379,3)</f>
        <v/>
      </c>
      <c r="AD379" s="575"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565" t="inlineStr">
        <is>
          <t>ЕАЭС N RU Д-JP.РА06.В.88817/24 от 08.08.2024 действует до 06.08.2029</t>
        </is>
      </c>
      <c r="AF379" s="565" t="inlineStr">
        <is>
          <t>Sunsorit</t>
        </is>
      </c>
      <c r="AG379" s="565" t="inlineStr">
        <is>
          <t>SUNSORIT.INC.</t>
        </is>
      </c>
    </row>
    <row r="380" hidden="1" ht="20.1" customFormat="1" customHeight="1" s="355" thickBot="1">
      <c r="A380" s="353" t="n"/>
      <c r="B380" s="721" t="n"/>
      <c r="C380" s="1385" t="n">
        <v>4544884917581</v>
      </c>
      <c r="D380" s="1385" t="n"/>
      <c r="E380" s="353" t="inlineStr">
        <is>
          <t>Sunsorit</t>
        </is>
      </c>
      <c r="F380" s="365" t="n">
        <v>1020190</v>
      </c>
      <c r="G380" s="368" t="inlineStr">
        <is>
          <t>サンソリット　ホワイトリフトマスク</t>
        </is>
      </c>
      <c r="H380" s="322" t="inlineStr">
        <is>
          <t>《Sunsorit》 Bright BC Mask</t>
        </is>
      </c>
      <c r="I380" s="322" t="inlineStr">
        <is>
          <t xml:space="preserve">Sunsorit Bright BC Mask </t>
        </is>
      </c>
      <c r="J380" s="406" t="inlineStr">
        <is>
          <t>Маска, выравнивающая цвет кжи лица на основе биоцеллюлозы Сансорит</t>
        </is>
      </c>
      <c r="K380" s="601" t="inlineStr">
        <is>
          <t>face mask</t>
        </is>
      </c>
      <c r="L380" s="601" t="n"/>
      <c r="M380" s="1203" t="n">
        <v>60</v>
      </c>
      <c r="N380" s="1203" t="n">
        <v>12</v>
      </c>
      <c r="O380" s="455" t="n"/>
      <c r="P380" s="1386" t="n">
        <v>789</v>
      </c>
      <c r="Q380" s="1382">
        <f>O380*P380</f>
        <v/>
      </c>
      <c r="R380" s="456" t="n">
        <v>607</v>
      </c>
      <c r="S380" s="1394">
        <f>O380*R380</f>
        <v/>
      </c>
      <c r="T380" s="1394">
        <f>Q380-S380</f>
        <v/>
      </c>
      <c r="U380" s="700">
        <f>T380/Q380</f>
        <v/>
      </c>
      <c r="V380" s="362" t="n"/>
      <c r="W380" s="362" t="n"/>
      <c r="X380" s="362">
        <f>O380/M380</f>
        <v/>
      </c>
      <c r="Y380" s="362">
        <f>V380*X380</f>
        <v/>
      </c>
      <c r="Z380" s="362">
        <f>W380*X380</f>
        <v/>
      </c>
      <c r="AA380" s="362" t="n"/>
      <c r="AB380" s="1438" t="n">
        <v>0.05</v>
      </c>
      <c r="AC380" s="1384">
        <f>ROUND(O380*AB380,3)</f>
        <v/>
      </c>
      <c r="AD380" s="575"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565" t="inlineStr">
        <is>
          <t>ЕАЭС N RU Д-JP.РА06.В.88817/24 от 08.08.2024 действует до 06.08.2029</t>
        </is>
      </c>
      <c r="AF380" s="565" t="inlineStr">
        <is>
          <t>Sunsorit</t>
        </is>
      </c>
      <c r="AG380" s="565" t="inlineStr">
        <is>
          <t>SUNSORIT.INC.</t>
        </is>
      </c>
    </row>
    <row r="381" hidden="1" ht="20.1" customFormat="1" customHeight="1" s="355" thickBot="1">
      <c r="A381" s="353" t="n"/>
      <c r="B381" s="721" t="n"/>
      <c r="C381" s="1385" t="n">
        <v>4544884917543</v>
      </c>
      <c r="D381" s="1385" t="n"/>
      <c r="E381" s="353" t="inlineStr">
        <is>
          <t>Sunsorit</t>
        </is>
      </c>
      <c r="F381" s="365" t="n">
        <v>1020191</v>
      </c>
      <c r="G381" s="368" t="n"/>
      <c r="H381" s="322" t="inlineStr">
        <is>
          <t>《Sunsorit》 Enriched BC Mask</t>
        </is>
      </c>
      <c r="I381" s="322" t="inlineStr">
        <is>
          <t>Sunsorit Enriched BC Mask</t>
        </is>
      </c>
      <c r="J381" s="406" t="inlineStr">
        <is>
          <t>Лифтинговая антивозрастная маска на основе биоцеллюлозы Сансорит</t>
        </is>
      </c>
      <c r="K381" s="601" t="inlineStr">
        <is>
          <t>face mask</t>
        </is>
      </c>
      <c r="L381" s="601" t="n"/>
      <c r="M381" s="1203" t="n">
        <v>60</v>
      </c>
      <c r="N381" s="1203" t="n"/>
      <c r="O381" s="455" t="n"/>
      <c r="P381" s="1386" t="n">
        <v>1169</v>
      </c>
      <c r="Q381" s="1382">
        <f>O381*P381</f>
        <v/>
      </c>
      <c r="R381" s="456" t="n">
        <v>900</v>
      </c>
      <c r="S381" s="1394">
        <f>O381*R381</f>
        <v/>
      </c>
      <c r="T381" s="1394">
        <f>Q381-S381</f>
        <v/>
      </c>
      <c r="U381" s="700">
        <f>T381/Q381</f>
        <v/>
      </c>
      <c r="V381" s="362" t="n"/>
      <c r="W381" s="362" t="n"/>
      <c r="X381" s="362" t="n"/>
      <c r="Y381" s="362" t="n"/>
      <c r="Z381" s="362" t="n"/>
      <c r="AA381" s="362" t="n"/>
      <c r="AB381" s="1438" t="n">
        <v>0.05</v>
      </c>
      <c r="AC381" s="1384">
        <f>ROUND(O381*AB381,3)</f>
        <v/>
      </c>
      <c r="AD381" s="575"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565" t="inlineStr">
        <is>
          <t>ЕАЭС N RU Д-JP.РА06.В.88817/24 от 08.08.2024 действует до 06.08.2029</t>
        </is>
      </c>
      <c r="AF381" s="565" t="inlineStr">
        <is>
          <t>Sunsorit</t>
        </is>
      </c>
      <c r="AG381" s="565" t="inlineStr">
        <is>
          <t>SUNSORIT.INC.</t>
        </is>
      </c>
    </row>
    <row r="382" hidden="1" ht="20.1" customFormat="1" customHeight="1" s="355" thickBot="1">
      <c r="A382" s="353" t="n"/>
      <c r="B382" s="721" t="n"/>
      <c r="C382" s="1385" t="n">
        <v>4544884917529</v>
      </c>
      <c r="D382" s="1385" t="n"/>
      <c r="E382" s="353" t="inlineStr">
        <is>
          <t>Sunsorit</t>
        </is>
      </c>
      <c r="F382" s="365" t="n">
        <v>1020192</v>
      </c>
      <c r="G382" s="368" t="n"/>
      <c r="H382" s="322" t="inlineStr">
        <is>
          <t>《Sunsorit》 AC Control BC Mask</t>
        </is>
      </c>
      <c r="I382" s="322" t="inlineStr">
        <is>
          <t xml:space="preserve">Sunsorit AC Control BC Mask </t>
        </is>
      </c>
      <c r="J382" s="406" t="inlineStr">
        <is>
          <t>Маска для жирной, проблемной и чувствительной кожи лица на основе биоцеллюлозы Сансорит</t>
        </is>
      </c>
      <c r="K382" s="601" t="inlineStr">
        <is>
          <t>face mask</t>
        </is>
      </c>
      <c r="L382" s="601" t="n"/>
      <c r="M382" s="1203" t="n">
        <v>60</v>
      </c>
      <c r="N382" s="1203" t="n"/>
      <c r="O382" s="455" t="n"/>
      <c r="P382" s="1386" t="n">
        <v>643</v>
      </c>
      <c r="Q382" s="1382">
        <f>O382*P382</f>
        <v/>
      </c>
      <c r="R382" s="456" t="n">
        <v>495</v>
      </c>
      <c r="S382" s="1394">
        <f>O382*R382</f>
        <v/>
      </c>
      <c r="T382" s="1394">
        <f>Q382-S382</f>
        <v/>
      </c>
      <c r="U382" s="700">
        <f>T382/Q382</f>
        <v/>
      </c>
      <c r="V382" s="362" t="n"/>
      <c r="W382" s="362" t="n"/>
      <c r="X382" s="362" t="n"/>
      <c r="Y382" s="362" t="n"/>
      <c r="Z382" s="362" t="n"/>
      <c r="AA382" s="362" t="n"/>
      <c r="AB382" s="1438" t="n">
        <v>0.05</v>
      </c>
      <c r="AC382" s="1384">
        <f>ROUND(O382*AB382,3)</f>
        <v/>
      </c>
      <c r="AD382" s="575"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565" t="inlineStr">
        <is>
          <t>ЕАЭС N RU Д-JP.РА06.В.88817/24 от 08.08.2024 действует до 06.08.2029</t>
        </is>
      </c>
      <c r="AF382" s="565" t="inlineStr">
        <is>
          <t>Sunsorit</t>
        </is>
      </c>
      <c r="AG382" s="565" t="inlineStr">
        <is>
          <t>SUNSORIT.INC.</t>
        </is>
      </c>
    </row>
    <row r="383" hidden="1" ht="20.1" customFormat="1" customHeight="1" s="355" thickBot="1">
      <c r="A383" s="353" t="n"/>
      <c r="B383" s="721" t="n"/>
      <c r="C383" s="1385" t="n">
        <v>100532</v>
      </c>
      <c r="D383" s="1385" t="n"/>
      <c r="E383" s="353" t="inlineStr">
        <is>
          <t>Sunsorit</t>
        </is>
      </c>
      <c r="F383" s="365" t="n">
        <v>120035</v>
      </c>
      <c r="G383" s="368" t="inlineStr">
        <is>
          <t>サンソリット　U・Vlockベースクリーム</t>
        </is>
      </c>
      <c r="H383" s="322" t="inlineStr">
        <is>
          <t>《Sunsorit》 U・Vｌock　Base Cream</t>
        </is>
      </c>
      <c r="I383" s="322" t="inlineStr">
        <is>
          <t>Sunsorit UVlock Base Cream SPF50+ PA++++</t>
        </is>
      </c>
      <c r="J383" s="406" t="inlineStr">
        <is>
          <t>Cолнцезащитный крем SPF50+ PA++++ Сансорит</t>
        </is>
      </c>
      <c r="K383" s="358" t="inlineStr">
        <is>
          <t>sunscreen</t>
        </is>
      </c>
      <c r="L383" s="358" t="n"/>
      <c r="M383" s="1203" t="n">
        <v>12</v>
      </c>
      <c r="N383" s="1203" t="n">
        <v>12</v>
      </c>
      <c r="O383" s="455" t="n"/>
      <c r="P383" s="1386" t="n">
        <v>2045</v>
      </c>
      <c r="Q383" s="1382">
        <f>O383*P383</f>
        <v/>
      </c>
      <c r="R383" s="456" t="n">
        <v>1620</v>
      </c>
      <c r="S383" s="1394">
        <f>O383*R383</f>
        <v/>
      </c>
      <c r="T383" s="1394">
        <f>Q383-S383</f>
        <v/>
      </c>
      <c r="U383" s="700">
        <f>T383/Q383</f>
        <v/>
      </c>
      <c r="V383" s="362" t="n"/>
      <c r="W383" s="362" t="n"/>
      <c r="X383" s="362">
        <f>O383/M383</f>
        <v/>
      </c>
      <c r="Y383" s="362">
        <f>V383*X383</f>
        <v/>
      </c>
      <c r="Z383" s="362">
        <f>W383*X383</f>
        <v/>
      </c>
      <c r="AA383" s="362" t="n"/>
      <c r="AB383" s="1438" t="n">
        <v>0.05</v>
      </c>
      <c r="AC383" s="1384">
        <f>ROUND(O383*AB383,3)</f>
        <v/>
      </c>
      <c r="AD383" s="575"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565" t="inlineStr">
        <is>
          <t>ЕАЭС N RU Д-JP.РА03.В.90116/22 от 31.05.2022 действует до 29.05.2027</t>
        </is>
      </c>
      <c r="AF383" s="565" t="inlineStr">
        <is>
          <t>Sunsorit</t>
        </is>
      </c>
      <c r="AG383" s="565" t="inlineStr">
        <is>
          <t>Sunsorit Co., Ltd</t>
        </is>
      </c>
    </row>
    <row r="384" hidden="1" ht="20.1" customFormat="1" customHeight="1" s="355" thickBot="1">
      <c r="A384" s="1203" t="n"/>
      <c r="B384" s="714" t="n"/>
      <c r="C384" s="1385" t="n">
        <v>100310</v>
      </c>
      <c r="D384" s="1385" t="n"/>
      <c r="E384" s="353" t="inlineStr">
        <is>
          <t>Sunsorit</t>
        </is>
      </c>
      <c r="F384" s="365" t="inlineStr">
        <is>
          <t>102994S</t>
        </is>
      </c>
      <c r="G384" s="368" t="inlineStr">
        <is>
          <t>サンソリット　スキンピールバー AHAマイルド</t>
        </is>
      </c>
      <c r="H384" s="322" t="inlineStr">
        <is>
          <t>《Sunsorit》 Skin Peel Bar （blue）small size</t>
        </is>
      </c>
      <c r="I384" s="322" t="inlineStr">
        <is>
          <t>Skin Peel Bar «Blue»</t>
        </is>
      </c>
      <c r="J384" s="406" t="inlineStr">
        <is>
          <t>Очищающее твердое мыло «Синее»</t>
        </is>
      </c>
      <c r="K384" s="601" t="inlineStr">
        <is>
          <t>soap</t>
        </is>
      </c>
      <c r="L384" s="601" t="n"/>
      <c r="M384" s="1203" t="n">
        <v>10</v>
      </c>
      <c r="N384" s="1039" t="n">
        <v>100</v>
      </c>
      <c r="O384" s="455" t="n"/>
      <c r="P384" s="1386" t="n">
        <v>260</v>
      </c>
      <c r="Q384" s="1382">
        <f>O384*P384</f>
        <v/>
      </c>
      <c r="R384" s="456" t="n">
        <v>200</v>
      </c>
      <c r="S384" s="1394">
        <f>O384*R384</f>
        <v/>
      </c>
      <c r="T384" s="1394">
        <f>Q384-S384</f>
        <v/>
      </c>
      <c r="U384" s="700">
        <f>T384/Q384</f>
        <v/>
      </c>
      <c r="V384" s="362" t="n"/>
      <c r="W384" s="362" t="n"/>
      <c r="X384" s="362">
        <f>O384/M384</f>
        <v/>
      </c>
      <c r="Y384" s="362">
        <f>V384*X384</f>
        <v/>
      </c>
      <c r="Z384" s="362">
        <f>W384*X384</f>
        <v/>
      </c>
      <c r="AA384" s="362" t="n"/>
      <c r="AB384" s="1410" t="n">
        <v>0.016</v>
      </c>
      <c r="AC384" s="1387">
        <f>ROUND(O384*AB384,3)</f>
        <v/>
      </c>
      <c r="AD384" s="575" t="inlineStr">
        <is>
          <t>TEA、ステアリン酸、水酸化Na、ラウリン酸、水、ミリスチン酸、ココアンホジ酢酸2Na、グリコール酸、グリセリン、エチドロン酸4Na、青404</t>
        </is>
      </c>
      <c r="AE384" s="565" t="inlineStr">
        <is>
          <t>ЕАЭС N RU Д-JP.РА09.В.57104/22 от 09.01.2023 действует до 29.12.2027</t>
        </is>
      </c>
      <c r="AF384" s="565" t="inlineStr">
        <is>
          <t>Sunsorit</t>
        </is>
      </c>
      <c r="AG384" s="565" t="inlineStr">
        <is>
          <t>Sunsorit Co., Ltd</t>
        </is>
      </c>
    </row>
    <row r="385" hidden="1" ht="20.1" customFormat="1" customHeight="1" s="355" thickBot="1">
      <c r="A385" s="1203" t="n"/>
      <c r="B385" s="714" t="n"/>
      <c r="C385" s="1385" t="n">
        <v>100305</v>
      </c>
      <c r="D385" s="1385" t="n"/>
      <c r="E385" s="353" t="inlineStr">
        <is>
          <t>Sunsorit</t>
        </is>
      </c>
      <c r="F385" s="365" t="inlineStr">
        <is>
          <t>103007S</t>
        </is>
      </c>
      <c r="G385" s="573" t="inlineStr">
        <is>
          <t>サンソリット　スキンピールバー AHA</t>
        </is>
      </c>
      <c r="H385" s="322" t="inlineStr">
        <is>
          <t>《Sunsorit》 Skin Peel Bar （green）small size</t>
        </is>
      </c>
      <c r="I385" s="322" t="inlineStr">
        <is>
          <t>Skin Peel Bar “Green”</t>
        </is>
      </c>
      <c r="J385" s="406" t="inlineStr">
        <is>
          <t>Очищающее твердое мыло «Зеленое»</t>
        </is>
      </c>
      <c r="K385" s="601" t="inlineStr">
        <is>
          <t>soap</t>
        </is>
      </c>
      <c r="L385" s="601" t="n"/>
      <c r="M385" s="1203" t="n">
        <v>10</v>
      </c>
      <c r="N385" s="1462" t="n"/>
      <c r="O385" s="455" t="n"/>
      <c r="P385" s="1386" t="n">
        <v>260</v>
      </c>
      <c r="Q385" s="1382">
        <f>O385*P385</f>
        <v/>
      </c>
      <c r="R385" s="456" t="n">
        <v>200</v>
      </c>
      <c r="S385" s="1394">
        <f>O385*R385</f>
        <v/>
      </c>
      <c r="T385" s="1394">
        <f>Q385-S385</f>
        <v/>
      </c>
      <c r="U385" s="700">
        <f>T385/Q385</f>
        <v/>
      </c>
      <c r="V385" s="362" t="n"/>
      <c r="W385" s="362" t="n"/>
      <c r="X385" s="362">
        <f>O385/M385</f>
        <v/>
      </c>
      <c r="Y385" s="362">
        <f>V385*X385</f>
        <v/>
      </c>
      <c r="Z385" s="362">
        <f>W385*X385</f>
        <v/>
      </c>
      <c r="AA385" s="362" t="n"/>
      <c r="AB385" s="1410" t="n">
        <v>0.016</v>
      </c>
      <c r="AC385" s="1387">
        <f>ROUND(O385*AB385,3)</f>
        <v/>
      </c>
      <c r="AD385" s="575" t="inlineStr">
        <is>
          <t>TEA、ステアリン酸、水酸化Na、ラウリン酸、水、ミリスチン酸、ココアンホジ酢酸2Na、グリコール酸、グリセリン、エチドロン酸4Na、緑204、緑3</t>
        </is>
      </c>
      <c r="AE385" s="565" t="inlineStr">
        <is>
          <t>ЕАЭС N RU Д-JP.РА09.В.57104/22 от 09.01.2023 действует до 29.12.2027</t>
        </is>
      </c>
      <c r="AF385" s="565" t="inlineStr">
        <is>
          <t>Sunsorit</t>
        </is>
      </c>
      <c r="AG385" s="565" t="inlineStr">
        <is>
          <t>Sunsorit Co., Ltd</t>
        </is>
      </c>
    </row>
    <row r="386" hidden="1" ht="20.1" customFormat="1" customHeight="1" s="355" thickBot="1">
      <c r="A386" s="1203" t="n"/>
      <c r="B386" s="714" t="n"/>
      <c r="C386" s="1385" t="n">
        <v>100306</v>
      </c>
      <c r="D386" s="1385" t="n"/>
      <c r="E386" s="353" t="inlineStr">
        <is>
          <t>Sunsorit</t>
        </is>
      </c>
      <c r="F386" s="365" t="inlineStr">
        <is>
          <t>103014S</t>
        </is>
      </c>
      <c r="G386" s="573" t="inlineStr">
        <is>
          <t>サンソリット　スキンピールバー ティートゥリー</t>
        </is>
      </c>
      <c r="H386" s="322" t="inlineStr">
        <is>
          <t>《Sunsorit》 Skin Peel Bar （red）small size</t>
        </is>
      </c>
      <c r="I386" s="322" t="inlineStr">
        <is>
          <t>Skin Peel Bar “Red”</t>
        </is>
      </c>
      <c r="J386" s="406" t="inlineStr">
        <is>
          <t>Очищающее твердое мыло «Красное»</t>
        </is>
      </c>
      <c r="K386" s="601" t="inlineStr">
        <is>
          <t>soap</t>
        </is>
      </c>
      <c r="L386" s="601" t="n"/>
      <c r="M386" s="1203" t="n">
        <v>10</v>
      </c>
      <c r="N386" s="1462" t="n"/>
      <c r="O386" s="455" t="n"/>
      <c r="P386" s="1386" t="n">
        <v>312</v>
      </c>
      <c r="Q386" s="1382">
        <f>O386*P386</f>
        <v/>
      </c>
      <c r="R386" s="456" t="n">
        <v>240</v>
      </c>
      <c r="S386" s="1394">
        <f>O386*R386</f>
        <v/>
      </c>
      <c r="T386" s="1394">
        <f>Q386-S386</f>
        <v/>
      </c>
      <c r="U386" s="700">
        <f>T386/Q386</f>
        <v/>
      </c>
      <c r="V386" s="362" t="n"/>
      <c r="W386" s="362" t="n"/>
      <c r="X386" s="362">
        <f>O386/M386</f>
        <v/>
      </c>
      <c r="Y386" s="362">
        <f>V386*X386</f>
        <v/>
      </c>
      <c r="Z386" s="362">
        <f>W386*X386</f>
        <v/>
      </c>
      <c r="AA386" s="362" t="n"/>
      <c r="AB386" s="1410" t="n">
        <v>0.016</v>
      </c>
      <c r="AC386" s="1387">
        <f>ROUND(O386*AB386,3)</f>
        <v/>
      </c>
      <c r="AD386" s="575" t="inlineStr">
        <is>
          <t>TEA、ステアリン酸、水酸化Na、ラウリン酸、水、ミリスチン酸、ティーツリー油、ココアンホジ酢酸2Na、グリコール酸、グリセリン、バルミ７イン酸レチノール、エチドロン酸4Na、赤225、赤213</t>
        </is>
      </c>
      <c r="AE386" s="565" t="inlineStr">
        <is>
          <t>ЕАЭС N RU Д-JP.РА09.В.57104/22 от 09.01.2023 действует до 29.12.2027</t>
        </is>
      </c>
      <c r="AF386" s="565" t="inlineStr">
        <is>
          <t>Sunsorit</t>
        </is>
      </c>
      <c r="AG386" s="565" t="inlineStr">
        <is>
          <t>Sunsorit Co., Ltd</t>
        </is>
      </c>
    </row>
    <row r="387" hidden="1" ht="20.1" customFormat="1" customHeight="1" s="355" thickBot="1">
      <c r="A387" s="353" t="n"/>
      <c r="B387" s="721" t="n"/>
      <c r="C387" s="1385" t="n">
        <v>100410</v>
      </c>
      <c r="D387" s="1385" t="n"/>
      <c r="E387" s="353" t="inlineStr">
        <is>
          <t>Sunsorit</t>
        </is>
      </c>
      <c r="F387" s="365" t="inlineStr">
        <is>
          <t>104004S</t>
        </is>
      </c>
      <c r="G387" s="573" t="inlineStr">
        <is>
          <t>サンソリット　スキンピールバー ハイドロキノール</t>
        </is>
      </c>
      <c r="H387" s="322" t="inlineStr">
        <is>
          <t>《Sunsorit》 Skin Peel Bar （black）small size</t>
        </is>
      </c>
      <c r="I387" s="322" t="inlineStr">
        <is>
          <t>Skin Peel Bar “Black”</t>
        </is>
      </c>
      <c r="J387" s="406" t="inlineStr">
        <is>
          <t>Очищающее твердое мыло «Черное»</t>
        </is>
      </c>
      <c r="K387" s="601" t="inlineStr">
        <is>
          <t>soap</t>
        </is>
      </c>
      <c r="L387" s="601" t="n"/>
      <c r="M387" s="1203" t="n">
        <v>10</v>
      </c>
      <c r="N387" s="1463" t="n"/>
      <c r="O387" s="455" t="n"/>
      <c r="P387" s="1386" t="n">
        <v>494</v>
      </c>
      <c r="Q387" s="1382">
        <f>O387*P387</f>
        <v/>
      </c>
      <c r="R387" s="456" t="n">
        <v>380</v>
      </c>
      <c r="S387" s="1394">
        <f>O387*R387</f>
        <v/>
      </c>
      <c r="T387" s="1394">
        <f>Q387-S387</f>
        <v/>
      </c>
      <c r="U387" s="700">
        <f>T387/Q387</f>
        <v/>
      </c>
      <c r="V387" s="362" t="n"/>
      <c r="W387" s="362" t="n"/>
      <c r="X387" s="362">
        <f>O387/M387</f>
        <v/>
      </c>
      <c r="Y387" s="362">
        <f>V387*X387</f>
        <v/>
      </c>
      <c r="Z387" s="362">
        <f>W387*X387</f>
        <v/>
      </c>
      <c r="AA387" s="362" t="n"/>
      <c r="AB387" s="1410" t="n">
        <v>0.016</v>
      </c>
      <c r="AC387" s="1387">
        <f>ROUND(O387*AB387,3)</f>
        <v/>
      </c>
      <c r="AD387" s="575" t="inlineStr">
        <is>
          <t>TEA、ステアリン酸、水酸化Na、ラウリン酸、水、ミリスチン酸、ウワウルシエキス、アボカドエキス、ココアンホジ酢酸2Na、グリコール酸、炭、グリセリン、サリチル酸、ハイドロキノン</t>
        </is>
      </c>
      <c r="AE387" s="565" t="inlineStr">
        <is>
          <t>ЕАЭС N RU Д-JP.РА09.В.57104/22 от 09.01.2023 действует до 29.12.2027</t>
        </is>
      </c>
      <c r="AF387" s="565" t="inlineStr">
        <is>
          <t>Sunsorit</t>
        </is>
      </c>
      <c r="AG387" s="565" t="inlineStr">
        <is>
          <t>Sunsorit Co., Ltd</t>
        </is>
      </c>
    </row>
    <row r="388" hidden="1" ht="20.1" customFormat="1" customHeight="1" s="355" thickBot="1">
      <c r="A388" s="353" t="n"/>
      <c r="B388" s="721" t="n"/>
      <c r="C388" s="1385" t="n"/>
      <c r="D388" s="1385" t="n"/>
      <c r="E388" s="353" t="inlineStr">
        <is>
          <t>Sunsorit</t>
        </is>
      </c>
      <c r="F388" s="1428" t="inlineStr">
        <is>
          <t>SUN01</t>
        </is>
      </c>
      <c r="G388" s="573" t="inlineStr">
        <is>
          <t>泡立てネット</t>
        </is>
      </c>
      <c r="H388" s="322" t="inlineStr">
        <is>
          <t>《Sunsorit》 Face wash net</t>
        </is>
      </c>
      <c r="I388" s="322" t="inlineStr">
        <is>
          <t>Face wash net</t>
        </is>
      </c>
      <c r="J388" s="406" t="inlineStr">
        <is>
          <t xml:space="preserve">Сеточка для мыла </t>
        </is>
      </c>
      <c r="K388" s="601" t="inlineStr">
        <is>
          <t>net</t>
        </is>
      </c>
      <c r="L388" s="601" t="n"/>
      <c r="M388" s="1203" t="n">
        <v>6</v>
      </c>
      <c r="N388" s="1203" t="n">
        <v>6</v>
      </c>
      <c r="O388" s="455" t="n"/>
      <c r="P388" s="1386" t="n">
        <v>230</v>
      </c>
      <c r="Q388" s="1382">
        <f>O388*P388</f>
        <v/>
      </c>
      <c r="R388" s="456" t="n">
        <v>180</v>
      </c>
      <c r="S388" s="1394">
        <f>O388*R388</f>
        <v/>
      </c>
      <c r="T388" s="1394">
        <f>Q388-S388</f>
        <v/>
      </c>
      <c r="U388" s="700">
        <f>T388/Q388</f>
        <v/>
      </c>
      <c r="V388" s="362" t="n"/>
      <c r="W388" s="362" t="n"/>
      <c r="X388" s="362">
        <f>O388/M388</f>
        <v/>
      </c>
      <c r="Y388" s="362">
        <f>V388*X388</f>
        <v/>
      </c>
      <c r="Z388" s="362">
        <f>W388*X388</f>
        <v/>
      </c>
      <c r="AA388" s="362" t="n"/>
      <c r="AB388" s="1464" t="n">
        <v>0.012</v>
      </c>
      <c r="AC388" s="1384">
        <f>ROUND(O388*AB388,3)</f>
        <v/>
      </c>
      <c r="AD388" s="575" t="inlineStr">
        <is>
          <t>本体：ポリエチレン
ビーズ：スチロール
ヒモ：ナイロン</t>
        </is>
      </c>
      <c r="AE388" s="565" t="inlineStr">
        <is>
          <t>не подлежит</t>
        </is>
      </c>
      <c r="AF388" s="565" t="inlineStr">
        <is>
          <t>Sunsorit</t>
        </is>
      </c>
      <c r="AG388" s="565" t="inlineStr">
        <is>
          <t>Sunsorit Co., Ltd</t>
        </is>
      </c>
    </row>
    <row r="389" hidden="1" ht="20.1" customFormat="1" customHeight="1" s="355" thickBot="1">
      <c r="A389" s="1203" t="n"/>
      <c r="B389" s="714" t="n"/>
      <c r="C389" s="1385" t="n">
        <v>4562351026444</v>
      </c>
      <c r="D389" s="1385" t="n"/>
      <c r="E389" s="353" t="inlineStr">
        <is>
          <t>Kyo Tomo</t>
        </is>
      </c>
      <c r="F389" s="365" t="inlineStr">
        <is>
          <t>K4005730</t>
        </is>
      </c>
      <c r="G389" s="573" t="n"/>
      <c r="H389" s="322" t="inlineStr">
        <is>
          <t>《Kyo Tomo》 WATER CUP</t>
        </is>
      </c>
      <c r="I389" s="322" t="inlineStr">
        <is>
          <t>Hydrogen Generator H2</t>
        </is>
      </c>
      <c r="J389" s="406" t="inlineStr">
        <is>
          <t>Портативные аппараты для получения водородной воды на напряжение 5 вольт</t>
        </is>
      </c>
      <c r="K389" s="358" t="inlineStr">
        <is>
          <t>water cup</t>
        </is>
      </c>
      <c r="L389" s="358" t="n"/>
      <c r="M389" s="1203" t="n">
        <v>24</v>
      </c>
      <c r="N389" s="1203" t="n">
        <v>24</v>
      </c>
      <c r="O389" s="455" t="n"/>
      <c r="P389" s="1386" t="n">
        <v>8400</v>
      </c>
      <c r="Q389" s="1382">
        <f>O389*P389</f>
        <v/>
      </c>
      <c r="R389" s="456" t="n">
        <v>6900</v>
      </c>
      <c r="S389" s="1394">
        <f>O389*R389</f>
        <v/>
      </c>
      <c r="T389" s="1394">
        <f>Q389-S389</f>
        <v/>
      </c>
      <c r="U389" s="700">
        <f>T389/Q389</f>
        <v/>
      </c>
      <c r="V389" s="362" t="n">
        <v>0.046</v>
      </c>
      <c r="W389" s="362" t="n">
        <v>11</v>
      </c>
      <c r="X389" s="362">
        <f>O389/M389</f>
        <v/>
      </c>
      <c r="Y389" s="362">
        <f>V389*X389</f>
        <v/>
      </c>
      <c r="Z389" s="362">
        <f>W389*X389</f>
        <v/>
      </c>
      <c r="AA389" s="362" t="n"/>
      <c r="AB389" s="621" t="n">
        <v>0.395</v>
      </c>
      <c r="AC389" s="1384">
        <f>ROUND(O389*AB389,3)</f>
        <v/>
      </c>
      <c r="AD389" s="575" t="inlineStr">
        <is>
          <t>キャップ/本体ベース：ABS樹脂、パッキン：シリコン、ボトル：PC、生成パネル：チタンプラチナコーティング</t>
        </is>
      </c>
      <c r="AE389" s="813" t="inlineStr">
        <is>
          <t>ЕАЭС N RU Д-JP.РА04.В.59449/23 от 13.06.2023 действует до 12.06.2028</t>
        </is>
      </c>
      <c r="AF389" s="813" t="inlineStr">
        <is>
          <t>HYDROGENE</t>
        </is>
      </c>
      <c r="AG389" s="813" t="inlineStr">
        <is>
          <t>HIRO CORPORATION Сo.,ltd</t>
        </is>
      </c>
    </row>
    <row r="390" hidden="1" ht="20.1" customFormat="1" customHeight="1" s="355" thickBot="1">
      <c r="A390" s="353" t="n"/>
      <c r="B390" s="721" t="n"/>
      <c r="C390" s="1385" t="n">
        <v>4562410102416</v>
      </c>
      <c r="D390" s="1385" t="n"/>
      <c r="E390" s="353" t="inlineStr">
        <is>
          <t>Kyo Tomo</t>
        </is>
      </c>
      <c r="F390" s="365" t="n"/>
      <c r="G390" s="573" t="n"/>
      <c r="H390" s="322" t="inlineStr">
        <is>
          <t>《Kyo Tomo》 HYDROGEN CAPSUL</t>
        </is>
      </c>
      <c r="I390" s="322" t="n"/>
      <c r="J390" s="406" t="n"/>
      <c r="K390" s="358" t="inlineStr">
        <is>
          <t>supplement</t>
        </is>
      </c>
      <c r="L390" s="358" t="n"/>
      <c r="M390" s="1203" t="n">
        <v>10</v>
      </c>
      <c r="N390" s="1203" t="n">
        <v>10</v>
      </c>
      <c r="O390" s="455" t="n"/>
      <c r="P390" s="1386" t="n">
        <v>6440</v>
      </c>
      <c r="Q390" s="1382">
        <f>O390*P390</f>
        <v/>
      </c>
      <c r="R390" s="456" t="n">
        <v>5332</v>
      </c>
      <c r="S390" s="1394">
        <f>O390*R390</f>
        <v/>
      </c>
      <c r="T390" s="1394">
        <f>Q390-S390</f>
        <v/>
      </c>
      <c r="U390" s="700">
        <f>T390/Q390</f>
        <v/>
      </c>
      <c r="V390" s="362" t="n"/>
      <c r="W390" s="362" t="n"/>
      <c r="X390" s="362">
        <f>O390/M390</f>
        <v/>
      </c>
      <c r="Y390" s="362">
        <f>V390*X390</f>
        <v/>
      </c>
      <c r="Z390" s="362">
        <f>W390*X390</f>
        <v/>
      </c>
      <c r="AA390" s="362" t="n"/>
      <c r="AB390" s="621" t="n">
        <v>0.041</v>
      </c>
      <c r="AC390" s="1384">
        <f>ROUND(O390*AB390,3)</f>
        <v/>
      </c>
      <c r="AD390" s="575" t="n"/>
      <c r="AE390" s="813" t="n"/>
      <c r="AF390" s="813" t="n"/>
      <c r="AG390" s="813" t="n"/>
    </row>
    <row r="391" hidden="1" ht="20.1" customFormat="1" customHeight="1" s="355" thickBot="1">
      <c r="A391" s="353" t="n"/>
      <c r="B391" s="721" t="n"/>
      <c r="C391" s="1385" t="n">
        <v>4562410106179</v>
      </c>
      <c r="D391" s="1385" t="n"/>
      <c r="E391" s="353" t="inlineStr">
        <is>
          <t>Kyo Tomo</t>
        </is>
      </c>
      <c r="F391" s="365" t="inlineStr">
        <is>
          <t>FG01</t>
        </is>
      </c>
      <c r="G391" s="573" t="n"/>
      <c r="H391" s="322" t="inlineStr">
        <is>
          <t>《Kyo Tomo》FIJI BEAUTU MIST 75ml</t>
        </is>
      </c>
      <c r="I391" s="322" t="inlineStr">
        <is>
          <t>«Fiji Beaute» facial spray.Meteoric fresh water</t>
        </is>
      </c>
      <c r="J391" s="406" t="inlineStr">
        <is>
          <t>Термальная метеорная вода "Красота Фиджи"</t>
        </is>
      </c>
      <c r="K391" s="358" t="inlineStr">
        <is>
          <t>face lotion</t>
        </is>
      </c>
      <c r="L391" s="358" t="n"/>
      <c r="M391" s="1203" t="n">
        <v>100</v>
      </c>
      <c r="N391" s="1203" t="n">
        <v>100</v>
      </c>
      <c r="O391" s="455" t="n"/>
      <c r="P391" s="1386" t="n">
        <v>580</v>
      </c>
      <c r="Q391" s="1388">
        <f>O391*P391</f>
        <v/>
      </c>
      <c r="R391" s="361" t="n">
        <v>450</v>
      </c>
      <c r="S391" s="1383">
        <f>O391*R391</f>
        <v/>
      </c>
      <c r="T391" s="1383">
        <f>Q391-S391</f>
        <v/>
      </c>
      <c r="U391" s="458">
        <f>T391/Q391</f>
        <v/>
      </c>
      <c r="V391" s="362" t="n"/>
      <c r="W391" s="362" t="n"/>
      <c r="X391" s="362">
        <f>O391/M391</f>
        <v/>
      </c>
      <c r="Y391" s="362">
        <f>V391*X391</f>
        <v/>
      </c>
      <c r="Z391" s="362">
        <f>W391*X391</f>
        <v/>
      </c>
      <c r="AA391" s="362" t="n"/>
      <c r="AB391" s="621" t="n">
        <v>0.109</v>
      </c>
      <c r="AC391" s="1384">
        <f>ROUND(O391*AB391,3)</f>
        <v/>
      </c>
      <c r="AD391" s="575" t="inlineStr">
        <is>
          <t xml:space="preserve">水、BG、ダマスクバラ花水、加水分解コラーゲン、ダイズ種子エキス、ホホバ種子油 </t>
        </is>
      </c>
      <c r="AE391" s="813" t="inlineStr">
        <is>
          <t>ЕАЭС N RU Д-JP.ПФ02.В.08302/19 от 05.08.2019 действует до 18.12.2023</t>
        </is>
      </c>
      <c r="AF391" s="813" t="inlineStr">
        <is>
          <t>Kyo Tomo</t>
        </is>
      </c>
      <c r="AG391" s="813" t="inlineStr">
        <is>
          <t>Kyo Tomo</t>
        </is>
      </c>
    </row>
    <row r="392" hidden="1" ht="20.1" customFormat="1" customHeight="1" s="355" thickBot="1">
      <c r="A392" s="353" t="n"/>
      <c r="B392" s="721" t="n"/>
      <c r="C392" s="1385" t="n">
        <v>4562410106384</v>
      </c>
      <c r="D392" s="1385" t="n"/>
      <c r="E392" s="353" t="inlineStr">
        <is>
          <t>Kyo Tomo</t>
        </is>
      </c>
      <c r="F392" s="365" t="inlineStr">
        <is>
          <t>FG02</t>
        </is>
      </c>
      <c r="G392" s="573" t="n"/>
      <c r="H392" s="322" t="inlineStr">
        <is>
          <t>《Kyo Tomo》FIJI BEAUTU MIST 150ml</t>
        </is>
      </c>
      <c r="I392" s="322" t="inlineStr">
        <is>
          <t>«Fiji Beaute» facial spray.Meteoric fresh water</t>
        </is>
      </c>
      <c r="J392" s="406" t="inlineStr">
        <is>
          <t>Термальная метеорная вода "Красота Фиджи"</t>
        </is>
      </c>
      <c r="K392" s="358" t="inlineStr">
        <is>
          <t>face lotion</t>
        </is>
      </c>
      <c r="L392" s="358" t="n"/>
      <c r="M392" s="1203" t="n">
        <v>50</v>
      </c>
      <c r="N392" s="1203" t="n">
        <v>50</v>
      </c>
      <c r="O392" s="455" t="n"/>
      <c r="P392" s="1386" t="n">
        <v>910</v>
      </c>
      <c r="Q392" s="1388">
        <f>O392*P392</f>
        <v/>
      </c>
      <c r="R392" s="361" t="n">
        <v>710</v>
      </c>
      <c r="S392" s="1383">
        <f>O392*R392</f>
        <v/>
      </c>
      <c r="T392" s="1383">
        <f>Q392-S392</f>
        <v/>
      </c>
      <c r="U392" s="458">
        <f>T392/Q392</f>
        <v/>
      </c>
      <c r="V392" s="362" t="n">
        <v>0.029</v>
      </c>
      <c r="W392" s="362" t="n">
        <v>10.5</v>
      </c>
      <c r="X392" s="362">
        <f>O392/M392</f>
        <v/>
      </c>
      <c r="Y392" s="362">
        <f>V392*X392</f>
        <v/>
      </c>
      <c r="Z392" s="362">
        <f>W392*X392</f>
        <v/>
      </c>
      <c r="AA392" s="362" t="n"/>
      <c r="AB392" s="621" t="n">
        <v>0.195</v>
      </c>
      <c r="AC392" s="1384">
        <f>ROUND(O392*AB392,3)</f>
        <v/>
      </c>
      <c r="AD392" s="575" t="inlineStr">
        <is>
          <t xml:space="preserve">水、BG、ダマスクバラ花水、加水分解コラーゲン、ダイズ種子エキス、ホホバ種子油 </t>
        </is>
      </c>
      <c r="AE392" s="813" t="inlineStr">
        <is>
          <t>ЕАЭС N RU Д-JP.ПФ02.В.08302/19 от 05.08.2019 действует до 18.12.2024</t>
        </is>
      </c>
      <c r="AF392" s="813" t="inlineStr">
        <is>
          <t>Kyo Tomo</t>
        </is>
      </c>
      <c r="AG392" s="813" t="inlineStr">
        <is>
          <t>Kyo Tomo</t>
        </is>
      </c>
    </row>
    <row r="393" hidden="1" ht="20.1" customFormat="1" customHeight="1" s="355" thickBot="1">
      <c r="A393" s="353" t="n"/>
      <c r="B393" s="721" t="n"/>
      <c r="C393" s="1385" t="n">
        <v>4562410102461</v>
      </c>
      <c r="D393" s="1385" t="n"/>
      <c r="E393" s="353" t="inlineStr">
        <is>
          <t>Kyo Tomo</t>
        </is>
      </c>
      <c r="F393" s="365" t="inlineStr">
        <is>
          <t>FG03</t>
        </is>
      </c>
      <c r="G393" s="573" t="n"/>
      <c r="H393" s="322" t="inlineStr">
        <is>
          <t>《Kyo Tomo》FIJI BEAUTU MIST 300ml</t>
        </is>
      </c>
      <c r="I393" s="322" t="inlineStr">
        <is>
          <t>«Fiji Beaute» facial spray.Meteoric fresh water</t>
        </is>
      </c>
      <c r="J393" s="406" t="inlineStr">
        <is>
          <t>Термальная метеорная вода "Красота Фиджи"</t>
        </is>
      </c>
      <c r="K393" s="358" t="inlineStr">
        <is>
          <t>face lotion</t>
        </is>
      </c>
      <c r="L393" s="358" t="n"/>
      <c r="M393" s="1203" t="n">
        <v>20</v>
      </c>
      <c r="N393" s="1203" t="n">
        <v>20</v>
      </c>
      <c r="O393" s="455" t="n"/>
      <c r="P393" s="1386" t="n">
        <v>1385</v>
      </c>
      <c r="Q393" s="1388">
        <f>O393*P393</f>
        <v/>
      </c>
      <c r="R393" s="361" t="n">
        <v>1080</v>
      </c>
      <c r="S393" s="1383">
        <f>O393*R393</f>
        <v/>
      </c>
      <c r="T393" s="1383">
        <f>Q393-S393</f>
        <v/>
      </c>
      <c r="U393" s="458">
        <f>T393/Q393</f>
        <v/>
      </c>
      <c r="V393" s="362" t="n">
        <v>0.061</v>
      </c>
      <c r="W393" s="362" t="n">
        <v>8</v>
      </c>
      <c r="X393" s="362">
        <f>O393/M393</f>
        <v/>
      </c>
      <c r="Y393" s="362">
        <f>V393*X393</f>
        <v/>
      </c>
      <c r="Z393" s="362">
        <f>W393*X393</f>
        <v/>
      </c>
      <c r="AA393" s="362" t="n"/>
      <c r="AB393" s="621" t="n">
        <v>0.365</v>
      </c>
      <c r="AC393" s="1384">
        <f>ROUND(O393*AB393,3)</f>
        <v/>
      </c>
      <c r="AD393" s="575" t="inlineStr">
        <is>
          <t xml:space="preserve">水、BG、ダマスクバラ花水、加水分解コラーゲン、ダイズ種子エキス、ホホバ種子油 </t>
        </is>
      </c>
      <c r="AE393" s="813" t="inlineStr">
        <is>
          <t>ЕАЭС N RU Д-JP.ПФ02.В.08302/19 от 05.08.2019 действует до 18.12.2025</t>
        </is>
      </c>
      <c r="AF393" s="813" t="inlineStr">
        <is>
          <t>Kyo Tomo</t>
        </is>
      </c>
      <c r="AG393" s="813" t="inlineStr">
        <is>
          <t>Kyo Tomo</t>
        </is>
      </c>
    </row>
    <row r="394" hidden="1" ht="20.1" customFormat="1" customHeight="1" s="355" thickBot="1">
      <c r="A394" s="353" t="n"/>
      <c r="B394" s="721" t="n"/>
      <c r="C394" s="1385" t="n">
        <v>4562410102751</v>
      </c>
      <c r="D394" s="1385" t="n"/>
      <c r="E394" s="353" t="inlineStr">
        <is>
          <t>Kyo Tomo</t>
        </is>
      </c>
      <c r="F394" s="365" t="inlineStr">
        <is>
          <t>KT2751</t>
        </is>
      </c>
      <c r="G394" s="573" t="n"/>
      <c r="H394" s="322" t="inlineStr">
        <is>
          <t>《Kyo Tomo》FACE PACK (VANILLA)</t>
        </is>
      </c>
      <c r="I394" s="322" t="inlineStr">
        <is>
          <t>Kyo Tomo Face Pack Vanilla</t>
        </is>
      </c>
      <c r="J394" s="406" t="inlineStr">
        <is>
          <t>Моделирующая альгинатная маска ЙОГУРТ-8 ВАНИЛЬ</t>
        </is>
      </c>
      <c r="K394" s="358" t="inlineStr">
        <is>
          <t>face pack</t>
        </is>
      </c>
      <c r="L394" s="358" t="n"/>
      <c r="M394" s="1203" t="n">
        <v>75</v>
      </c>
      <c r="N394" s="1203" t="n">
        <v>75</v>
      </c>
      <c r="O394" s="455" t="n"/>
      <c r="P394" s="1386" t="n">
        <v>372</v>
      </c>
      <c r="Q394" s="1388">
        <f>O394*P394</f>
        <v/>
      </c>
      <c r="R394" s="361" t="n">
        <v>298</v>
      </c>
      <c r="S394" s="1383">
        <f>O394*R394</f>
        <v/>
      </c>
      <c r="T394" s="1383">
        <f>Q394-S394</f>
        <v/>
      </c>
      <c r="U394" s="458">
        <f>T394/Q394</f>
        <v/>
      </c>
      <c r="V394" s="362" t="n">
        <v>0.061</v>
      </c>
      <c r="W394" s="362" t="n">
        <v>4.3</v>
      </c>
      <c r="X394" s="362">
        <f>O394/M394</f>
        <v/>
      </c>
      <c r="Y394" s="362">
        <f>V394*X394</f>
        <v/>
      </c>
      <c r="Z394" s="362">
        <f>W394*X394</f>
        <v/>
      </c>
      <c r="AA394" s="362" t="n"/>
      <c r="AB394" s="621" t="n">
        <v>0.042</v>
      </c>
      <c r="AC394" s="1384">
        <f>ROUND(O394*AB394,3)</f>
        <v/>
      </c>
      <c r="AD394" s="575"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813" t="inlineStr">
        <is>
          <t>ЕАЭС N RU Д-JP.РА06.В.28039/22 от 08.09.2022 действует до 06.09.2027</t>
        </is>
      </c>
      <c r="AF394" s="813" t="inlineStr">
        <is>
          <t>ЙОГУРТ-8</t>
        </is>
      </c>
      <c r="AG394" s="813" t="inlineStr">
        <is>
          <t>Kyo Tomo</t>
        </is>
      </c>
    </row>
    <row r="395" hidden="1" ht="20.1" customFormat="1" customHeight="1" s="355" thickBot="1">
      <c r="A395" s="353" t="n"/>
      <c r="B395" s="721" t="n"/>
      <c r="C395" s="1385" t="n">
        <v>4562410104137</v>
      </c>
      <c r="D395" s="1385" t="n"/>
      <c r="E395" s="353" t="inlineStr">
        <is>
          <t>Kyo Tomo</t>
        </is>
      </c>
      <c r="F395" s="365" t="inlineStr">
        <is>
          <t>KT4137</t>
        </is>
      </c>
      <c r="G395" s="573" t="n"/>
      <c r="H395" s="322" t="inlineStr">
        <is>
          <t>《Kyo Tomo》FACE PACK (YUZU)</t>
        </is>
      </c>
      <c r="I395" s="322" t="inlineStr">
        <is>
          <t>Kyo Tomo Face Pack Yuzu</t>
        </is>
      </c>
      <c r="J395" s="406" t="inlineStr">
        <is>
          <t>Моделирующая альгинатная маска ЙОГУРТ-8 ЮДЗУ</t>
        </is>
      </c>
      <c r="K395" s="358" t="inlineStr">
        <is>
          <t>face pack</t>
        </is>
      </c>
      <c r="L395" s="358" t="n"/>
      <c r="M395" s="1203" t="n">
        <v>75</v>
      </c>
      <c r="N395" s="1203" t="n">
        <v>75</v>
      </c>
      <c r="O395" s="455" t="n"/>
      <c r="P395" s="1386" t="n">
        <v>372</v>
      </c>
      <c r="Q395" s="1388">
        <f>O395*P395</f>
        <v/>
      </c>
      <c r="R395" s="361" t="n">
        <v>298</v>
      </c>
      <c r="S395" s="1383">
        <f>O395*R395</f>
        <v/>
      </c>
      <c r="T395" s="1383">
        <f>Q395-S395</f>
        <v/>
      </c>
      <c r="U395" s="458">
        <f>T395/Q395</f>
        <v/>
      </c>
      <c r="V395" s="362" t="n">
        <v>0.061</v>
      </c>
      <c r="W395" s="362" t="n">
        <v>4.3</v>
      </c>
      <c r="X395" s="362">
        <f>O395/M395</f>
        <v/>
      </c>
      <c r="Y395" s="362">
        <f>V395*X395</f>
        <v/>
      </c>
      <c r="Z395" s="362">
        <f>W395*X395</f>
        <v/>
      </c>
      <c r="AA395" s="362" t="n"/>
      <c r="AB395" s="621" t="n">
        <v>0.042</v>
      </c>
      <c r="AC395" s="1384">
        <f>ROUND(O395*AB395,3)</f>
        <v/>
      </c>
      <c r="AD395" s="575"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813" t="inlineStr">
        <is>
          <t>ЕАЭС N RU Д-JP.РА06.В.28039/22 от 08.09.2022 действует до 06.09.2028</t>
        </is>
      </c>
      <c r="AF395" s="813" t="inlineStr">
        <is>
          <t>ЙОГУРТ-8</t>
        </is>
      </c>
      <c r="AG395" s="813" t="inlineStr">
        <is>
          <t>Kyo Tomo</t>
        </is>
      </c>
    </row>
    <row r="396" hidden="1" ht="20.1" customFormat="1" customHeight="1" s="355" thickBot="1">
      <c r="A396" s="353" t="n"/>
      <c r="B396" s="721" t="n"/>
      <c r="C396" s="1385" t="n">
        <v>4562410106247</v>
      </c>
      <c r="D396" s="1385" t="n"/>
      <c r="E396" s="353" t="inlineStr">
        <is>
          <t>Kyo Tomo</t>
        </is>
      </c>
      <c r="F396" s="365" t="inlineStr">
        <is>
          <t>KT6247</t>
        </is>
      </c>
      <c r="G396" s="573" t="n"/>
      <c r="H396" s="322" t="inlineStr">
        <is>
          <t>《Kyo Tomo》FACE PACK (RASBERRY)</t>
        </is>
      </c>
      <c r="I396" s="322" t="inlineStr">
        <is>
          <t>Kyo Tomo Face Pack Raspberry</t>
        </is>
      </c>
      <c r="J396" s="406" t="inlineStr">
        <is>
          <t>Моделирующая альгинатная маска ЙОГУРТ-8 МАЛИНА</t>
        </is>
      </c>
      <c r="K396" s="358" t="inlineStr">
        <is>
          <t>face pack</t>
        </is>
      </c>
      <c r="L396" s="358" t="n"/>
      <c r="M396" s="1203" t="n">
        <v>75</v>
      </c>
      <c r="N396" s="1203" t="n">
        <v>75</v>
      </c>
      <c r="O396" s="455" t="n"/>
      <c r="P396" s="1386" t="n">
        <v>372</v>
      </c>
      <c r="Q396" s="1388">
        <f>O396*P396</f>
        <v/>
      </c>
      <c r="R396" s="361" t="n">
        <v>298</v>
      </c>
      <c r="S396" s="1383">
        <f>O396*R396</f>
        <v/>
      </c>
      <c r="T396" s="1383">
        <f>Q396-S396</f>
        <v/>
      </c>
      <c r="U396" s="458">
        <f>T396/Q396</f>
        <v/>
      </c>
      <c r="V396" s="362" t="n">
        <v>0.061</v>
      </c>
      <c r="W396" s="362" t="n">
        <v>4.3</v>
      </c>
      <c r="X396" s="362">
        <f>O396/M396</f>
        <v/>
      </c>
      <c r="Y396" s="362">
        <f>V396*X396</f>
        <v/>
      </c>
      <c r="Z396" s="362">
        <f>W396*X396</f>
        <v/>
      </c>
      <c r="AA396" s="362" t="n"/>
      <c r="AB396" s="621" t="n">
        <v>0.042</v>
      </c>
      <c r="AC396" s="1384">
        <f>ROUND(O396*AB396,3)</f>
        <v/>
      </c>
      <c r="AD396" s="575"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813" t="inlineStr">
        <is>
          <t>ЕАЭС N RU Д-JP.РА06.В.28039/22 от 08.09.2022 действует до 06.09.2029</t>
        </is>
      </c>
      <c r="AF396" s="813" t="inlineStr">
        <is>
          <t>ЙОГУРТ-8</t>
        </is>
      </c>
      <c r="AG396" s="813" t="inlineStr">
        <is>
          <t>Kyo Tomo</t>
        </is>
      </c>
    </row>
    <row r="397" hidden="1" ht="20.1" customFormat="1" customHeight="1" s="355" thickBot="1">
      <c r="A397" s="353" t="n"/>
      <c r="B397" s="721" t="n"/>
      <c r="C397" s="1385" t="n">
        <v>4562410101136</v>
      </c>
      <c r="D397" s="1385" t="n"/>
      <c r="E397" s="353" t="inlineStr">
        <is>
          <t>Kyo Tomo PRO</t>
        </is>
      </c>
      <c r="F397" s="1428" t="inlineStr">
        <is>
          <t>KT1136prof</t>
        </is>
      </c>
      <c r="G397" s="573" t="n"/>
      <c r="H397" s="322" t="inlineStr">
        <is>
          <t>《Kyo Tomo PRO》FACE PACK 6 PACK SET</t>
        </is>
      </c>
      <c r="I397" s="322" t="inlineStr">
        <is>
          <t>Kyo Tomo Face pack 6 pack set</t>
        </is>
      </c>
      <c r="J397" s="406"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358" t="inlineStr">
        <is>
          <t>face pack</t>
        </is>
      </c>
      <c r="L397" s="358" t="n"/>
      <c r="M397" s="1203" t="n">
        <v>55</v>
      </c>
      <c r="N397" s="1203" t="n">
        <v>55</v>
      </c>
      <c r="O397" s="455" t="n"/>
      <c r="P397" s="1386" t="n">
        <v>1967</v>
      </c>
      <c r="Q397" s="1388">
        <f>O397*P397</f>
        <v/>
      </c>
      <c r="R397" s="361" t="n">
        <v>1573</v>
      </c>
      <c r="S397" s="1383">
        <f>O397*R397</f>
        <v/>
      </c>
      <c r="T397" s="1383">
        <f>Q397-S397</f>
        <v/>
      </c>
      <c r="U397" s="458">
        <f>T397/Q397</f>
        <v/>
      </c>
      <c r="V397" s="362" t="n">
        <v>0.061</v>
      </c>
      <c r="W397" s="362" t="n">
        <v>13.3</v>
      </c>
      <c r="X397" s="362">
        <f>O397/M397</f>
        <v/>
      </c>
      <c r="Y397" s="362">
        <f>V397*X397</f>
        <v/>
      </c>
      <c r="Z397" s="362">
        <f>W397*X397</f>
        <v/>
      </c>
      <c r="AA397" s="362" t="n"/>
      <c r="AB397" s="621" t="n">
        <v>0.23</v>
      </c>
      <c r="AC397" s="1384">
        <f>ROUND(O397*AB397,3)</f>
        <v/>
      </c>
      <c r="AD397" s="575"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813" t="inlineStr">
        <is>
          <t xml:space="preserve">ЕАЭС N RU Д-JP.РА06.В.28039/22 от 08.09.2022 действует до 06.09.2027 </t>
        </is>
      </c>
      <c r="AF397" s="813" t="inlineStr">
        <is>
          <t>ЙОГУРТ-8</t>
        </is>
      </c>
      <c r="AG397" s="813" t="inlineStr">
        <is>
          <t>Kyo Tomo</t>
        </is>
      </c>
    </row>
    <row r="398" hidden="1" ht="20.1" customFormat="1" customHeight="1" s="355" thickBot="1">
      <c r="A398" s="353" t="n"/>
      <c r="B398" s="721" t="n"/>
      <c r="C398" s="1385" t="n"/>
      <c r="D398" s="1385" t="n"/>
      <c r="E398" s="353" t="inlineStr">
        <is>
          <t>Elega Doll</t>
        </is>
      </c>
      <c r="F398" s="365" t="inlineStr">
        <is>
          <t>EG0001</t>
        </is>
      </c>
      <c r="G398" s="573" t="n"/>
      <c r="H398" s="322" t="inlineStr">
        <is>
          <t>《Elega Doll》PHYTOCELL SODA PACK</t>
        </is>
      </c>
      <c r="I398" s="322" t="inlineStr">
        <is>
          <t>ELEGA DOLL Phytocell Soda Pack Plus</t>
        </is>
      </c>
      <c r="J398" s="406" t="inlineStr">
        <is>
          <t>Маска-мусс на основе соды и стволовых клеток яблок Элега Долл Плюс</t>
        </is>
      </c>
      <c r="K398" s="358" t="inlineStr">
        <is>
          <t>face pack</t>
        </is>
      </c>
      <c r="L398" s="358" t="n"/>
      <c r="M398" s="1203" t="n">
        <v>48</v>
      </c>
      <c r="N398" s="1203" t="n">
        <v>135</v>
      </c>
      <c r="O398" s="455" t="n"/>
      <c r="P398" s="1386" t="n">
        <v>1900</v>
      </c>
      <c r="Q398" s="1388">
        <f>O398*P398</f>
        <v/>
      </c>
      <c r="R398" s="361" t="n">
        <v>1520</v>
      </c>
      <c r="S398" s="1383">
        <f>O398*R398</f>
        <v/>
      </c>
      <c r="T398" s="1383">
        <f>Q398-S398</f>
        <v/>
      </c>
      <c r="U398" s="458">
        <f>T398/Q398</f>
        <v/>
      </c>
      <c r="V398" s="362" t="n">
        <v>0.027</v>
      </c>
      <c r="W398" s="362" t="n">
        <v>10</v>
      </c>
      <c r="X398" s="362">
        <f>O398/M398</f>
        <v/>
      </c>
      <c r="Y398" s="362">
        <f>V398*X398</f>
        <v/>
      </c>
      <c r="Z398" s="362">
        <f>W398*X398</f>
        <v/>
      </c>
      <c r="AA398" s="362" t="n"/>
      <c r="AB398" s="621" t="n">
        <v>0.2</v>
      </c>
      <c r="AC398" s="1384">
        <f>ROUND(O398*AB398,3)</f>
        <v/>
      </c>
      <c r="AD398" s="57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565" t="inlineStr">
        <is>
          <t>ЕАЭС N RU Д-JP.РА01.В.66253/22 от 08.02.2022 действует до 06.02.2027</t>
        </is>
      </c>
      <c r="AF398" s="565" t="inlineStr">
        <is>
          <t>Elega Doll</t>
        </is>
      </c>
      <c r="AG398" s="565" t="inlineStr">
        <is>
          <t>M&amp;S, Co. LtD</t>
        </is>
      </c>
    </row>
    <row r="399" hidden="1" ht="20.1" customFormat="1" customHeight="1" s="355" thickBot="1">
      <c r="A399" s="353" t="n"/>
      <c r="B399" s="721" t="n"/>
      <c r="C399" s="1385" t="n"/>
      <c r="D399" s="1385" t="n"/>
      <c r="E399" s="353" t="inlineStr">
        <is>
          <t>Elega Doll</t>
        </is>
      </c>
      <c r="F399" s="365" t="inlineStr">
        <is>
          <t>EG0001</t>
        </is>
      </c>
      <c r="G399" s="573" t="n"/>
      <c r="H399" s="322" t="inlineStr">
        <is>
          <t>《Elega Doll》PHYTOCELL SODA PACK</t>
        </is>
      </c>
      <c r="I399" s="322" t="inlineStr">
        <is>
          <t>ELEGA DOLL Phytocell Soda Pack Plus</t>
        </is>
      </c>
      <c r="J399" s="406" t="inlineStr">
        <is>
          <t>Маска-мусс на основе соды и стволовых клеток яблок Элега Долл Плюс</t>
        </is>
      </c>
      <c r="K399" s="358" t="inlineStr">
        <is>
          <t>face pack</t>
        </is>
      </c>
      <c r="L399" s="358" t="n"/>
      <c r="M399" s="1203" t="n">
        <v>48</v>
      </c>
      <c r="N399" s="1203" t="n">
        <v>500</v>
      </c>
      <c r="O399" s="455" t="n"/>
      <c r="P399" s="1386" t="n">
        <v>1830</v>
      </c>
      <c r="Q399" s="1388">
        <f>O399*P399</f>
        <v/>
      </c>
      <c r="R399" s="361" t="n">
        <v>1444</v>
      </c>
      <c r="S399" s="1383">
        <f>O399*R399</f>
        <v/>
      </c>
      <c r="T399" s="1383">
        <f>Q399-S399</f>
        <v/>
      </c>
      <c r="U399" s="458">
        <f>T399/Q399</f>
        <v/>
      </c>
      <c r="V399" s="362" t="n">
        <v>0.027</v>
      </c>
      <c r="W399" s="362" t="n">
        <v>10</v>
      </c>
      <c r="X399" s="362">
        <f>O399/M399</f>
        <v/>
      </c>
      <c r="Y399" s="362">
        <f>V399*X399</f>
        <v/>
      </c>
      <c r="Z399" s="362">
        <f>W399*X399</f>
        <v/>
      </c>
      <c r="AA399" s="362" t="n"/>
      <c r="AB399" s="621" t="n">
        <v>0.2</v>
      </c>
      <c r="AC399" s="1384">
        <f>ROUND(O399*AB399,3)</f>
        <v/>
      </c>
      <c r="AD399" s="57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565" t="inlineStr">
        <is>
          <t>ЕАЭС N RU Д-JP.РА01.В.66253/22 от 08.02.2022 действует до 06.02.2027</t>
        </is>
      </c>
      <c r="AF399" s="565" t="inlineStr">
        <is>
          <t>Elega Doll</t>
        </is>
      </c>
      <c r="AG399" s="565" t="inlineStr">
        <is>
          <t>M&amp;S, Co. LtD</t>
        </is>
      </c>
    </row>
    <row r="400" hidden="1" ht="20.1" customFormat="1" customHeight="1" s="355" thickBot="1">
      <c r="A400" s="353" t="n"/>
      <c r="B400" s="721" t="n"/>
      <c r="C400" s="1385" t="n"/>
      <c r="D400" s="1385" t="n"/>
      <c r="E400" s="353" t="inlineStr">
        <is>
          <t>Elega Doll</t>
        </is>
      </c>
      <c r="F400" s="353" t="inlineStr">
        <is>
          <t>EG0001</t>
        </is>
      </c>
      <c r="G400" s="368" t="n"/>
      <c r="H400" s="322" t="inlineStr">
        <is>
          <t>《Elega Doll》PHYTOCELL SODA PACK</t>
        </is>
      </c>
      <c r="I400" s="358" t="inlineStr">
        <is>
          <t>ELEGA DOLL Phytocell Soda Pack Plus</t>
        </is>
      </c>
      <c r="J400" s="595" t="inlineStr">
        <is>
          <t>Маска-мусс на основе соды и стволовых клеток яблок Элега Долл Плюс</t>
        </is>
      </c>
      <c r="K400" s="358" t="inlineStr">
        <is>
          <t>face pack</t>
        </is>
      </c>
      <c r="L400" s="358" t="n"/>
      <c r="M400" s="1203" t="n">
        <v>48</v>
      </c>
      <c r="N400" s="1203" t="n">
        <v>1000</v>
      </c>
      <c r="O400" s="455" t="n"/>
      <c r="P400" s="1386" t="n">
        <v>1700</v>
      </c>
      <c r="Q400" s="1388">
        <f>O400*P400</f>
        <v/>
      </c>
      <c r="R400" s="361" t="n">
        <v>1330</v>
      </c>
      <c r="S400" s="1383">
        <f>O400*R400</f>
        <v/>
      </c>
      <c r="T400" s="1383">
        <f>Q400-S400</f>
        <v/>
      </c>
      <c r="U400" s="458">
        <f>T400/Q400</f>
        <v/>
      </c>
      <c r="V400" s="362" t="n">
        <v>0.027</v>
      </c>
      <c r="W400" s="362" t="n">
        <v>10</v>
      </c>
      <c r="X400" s="362">
        <f>O400/M400</f>
        <v/>
      </c>
      <c r="Y400" s="362">
        <f>V400*X400</f>
        <v/>
      </c>
      <c r="Z400" s="362">
        <f>W400*X400</f>
        <v/>
      </c>
      <c r="AA400" s="362" t="n"/>
      <c r="AB400" s="621" t="n">
        <v>0.2</v>
      </c>
      <c r="AC400" s="1384">
        <f>ROUND(O400*AB400,3)</f>
        <v/>
      </c>
      <c r="AD400" s="57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565" t="inlineStr">
        <is>
          <t>ЕАЭС N RU Д-JP.РА01.В.66253/22 от 08.02.2022 действует до 06.02.2027</t>
        </is>
      </c>
      <c r="AF400" s="565" t="inlineStr">
        <is>
          <t>Elega Doll</t>
        </is>
      </c>
      <c r="AG400" s="565" t="inlineStr">
        <is>
          <t>M&amp;S, Co. LtD</t>
        </is>
      </c>
    </row>
    <row r="401" hidden="1" ht="20.1" customFormat="1" customHeight="1" s="355" thickBot="1">
      <c r="A401" s="353" t="n"/>
      <c r="B401" s="721" t="n"/>
      <c r="C401" s="1385" t="n">
        <v>4582490490227</v>
      </c>
      <c r="D401" s="1385" t="n"/>
      <c r="E401" s="353" t="inlineStr">
        <is>
          <t>Elega Doll</t>
        </is>
      </c>
      <c r="F401" s="353" t="inlineStr">
        <is>
          <t>EG0006</t>
        </is>
      </c>
      <c r="G401" s="368" t="inlineStr">
        <is>
          <t>ELEGADOLL　フレッシュ98ゲルマスク　3枚入り</t>
        </is>
      </c>
      <c r="H401" s="358" t="inlineStr">
        <is>
          <t>《Elega Doll》Fresh 98 freeze-dried gel mask 3 pieces</t>
        </is>
      </c>
      <c r="I401" s="358" t="inlineStr">
        <is>
          <t>ELEGA DOLL Fresh 98 Hydrogel Mask</t>
        </is>
      </c>
      <c r="J401" s="595" t="inlineStr">
        <is>
          <t>Гидрогелевая маска для лица с фуллереном Элега Долл</t>
        </is>
      </c>
      <c r="K401" s="358" t="inlineStr">
        <is>
          <t>face pack</t>
        </is>
      </c>
      <c r="L401" s="358" t="n"/>
      <c r="M401" s="1203" t="n">
        <v>48</v>
      </c>
      <c r="N401" s="1203" t="n">
        <v>48</v>
      </c>
      <c r="O401" s="455" t="n"/>
      <c r="P401" s="1386" t="n">
        <v>1344</v>
      </c>
      <c r="Q401" s="1388">
        <f>O401*P401</f>
        <v/>
      </c>
      <c r="R401" s="361" t="n">
        <v>1120</v>
      </c>
      <c r="S401" s="1383">
        <f>O401*R401</f>
        <v/>
      </c>
      <c r="T401" s="1383">
        <f>Q401-S401</f>
        <v/>
      </c>
      <c r="U401" s="458">
        <f>T401/Q401</f>
        <v/>
      </c>
      <c r="V401" s="362">
        <f>ROUND(0.29*0.295*0.39,3)</f>
        <v/>
      </c>
      <c r="W401" s="362" t="n">
        <v>4</v>
      </c>
      <c r="X401" s="362">
        <f>O401/M401</f>
        <v/>
      </c>
      <c r="Y401" s="362">
        <f>V401*X401</f>
        <v/>
      </c>
      <c r="Z401" s="362">
        <f>W401*X401</f>
        <v/>
      </c>
      <c r="AA401" s="362" t="n"/>
      <c r="AB401" s="621" t="n">
        <v>0.053</v>
      </c>
      <c r="AC401" s="1384">
        <f>ROUND(O401*AB401,3)</f>
        <v/>
      </c>
      <c r="AD401" s="575">
        <f>AD403</f>
        <v/>
      </c>
      <c r="AE401" s="565" t="inlineStr">
        <is>
          <t>ЕАЭС N RU Д-JP.РА01.В.66253/22 от 08.02.2022 действует до 06.02.2027</t>
        </is>
      </c>
      <c r="AF401" s="565" t="inlineStr">
        <is>
          <t>Elega Doll</t>
        </is>
      </c>
      <c r="AG401" s="565" t="inlineStr">
        <is>
          <t>M&amp;S, Co. LtD</t>
        </is>
      </c>
    </row>
    <row r="402" hidden="1" ht="20.1" customFormat="1" customHeight="1" s="355" thickBot="1">
      <c r="A402" s="353" t="n"/>
      <c r="B402" s="721" t="n"/>
      <c r="C402" s="1385" t="n">
        <v>4582490490258</v>
      </c>
      <c r="D402" s="1385" t="n"/>
      <c r="E402" s="353" t="inlineStr">
        <is>
          <t>Elega Doll</t>
        </is>
      </c>
      <c r="F402" s="353" t="inlineStr">
        <is>
          <t>EG0003</t>
        </is>
      </c>
      <c r="G402" s="368" t="inlineStr">
        <is>
          <t>ELEGADOLL　フレッシュ98ゲルマスク　5枚入り</t>
        </is>
      </c>
      <c r="H402" s="696" t="inlineStr">
        <is>
          <t>《Elega Doll》Fresh 98 freeze-dried gel mask 5 pieces</t>
        </is>
      </c>
      <c r="I402" s="696" t="inlineStr">
        <is>
          <t>ELEGA DOLL Fresh 98 Hydrogel Mask</t>
        </is>
      </c>
      <c r="J402" s="595" t="inlineStr">
        <is>
          <t>Гидрогелевая маска для лица с фуллереном Элега Долл</t>
        </is>
      </c>
      <c r="K402" s="358" t="inlineStr">
        <is>
          <t>face pack</t>
        </is>
      </c>
      <c r="L402" s="358" t="n"/>
      <c r="M402" s="1203" t="n">
        <v>48</v>
      </c>
      <c r="N402" s="1203" t="n">
        <v>48</v>
      </c>
      <c r="O402" s="455" t="n"/>
      <c r="P402" s="1386" t="n">
        <v>2064</v>
      </c>
      <c r="Q402" s="1388">
        <f>O402*P402</f>
        <v/>
      </c>
      <c r="R402" s="361" t="n">
        <v>1720</v>
      </c>
      <c r="S402" s="1383">
        <f>O402*R402</f>
        <v/>
      </c>
      <c r="T402" s="1383">
        <f>Q402-S402</f>
        <v/>
      </c>
      <c r="U402" s="458">
        <f>T402/Q402</f>
        <v/>
      </c>
      <c r="V402" s="362">
        <f>ROUND(0.29*0.39*0.29,3)</f>
        <v/>
      </c>
      <c r="W402" s="362" t="n">
        <v>4.9</v>
      </c>
      <c r="X402" s="362">
        <f>O402/M402</f>
        <v/>
      </c>
      <c r="Y402" s="362">
        <f>V402*X402</f>
        <v/>
      </c>
      <c r="Z402" s="362">
        <f>W402*X402</f>
        <v/>
      </c>
      <c r="AA402" s="362" t="inlineStr">
        <is>
          <t>18.5х14х2</t>
        </is>
      </c>
      <c r="AB402" s="621" t="n">
        <v>0.073</v>
      </c>
      <c r="AC402" s="1384">
        <f>ROUND(O402*AB402,3)</f>
        <v/>
      </c>
      <c r="AD402" s="57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565" t="inlineStr">
        <is>
          <t>ЕАЭС N RU Д-JP.РА01.В.66253/22 от 08.02.2022 действует до 06.02.2027</t>
        </is>
      </c>
      <c r="AF402" s="565" t="inlineStr">
        <is>
          <t>Elega Doll</t>
        </is>
      </c>
      <c r="AG402" s="565" t="inlineStr">
        <is>
          <t>M&amp;S, Co. LtD</t>
        </is>
      </c>
    </row>
    <row r="403" hidden="1" ht="20.1" customFormat="1" customHeight="1" s="355" thickBot="1">
      <c r="A403" s="353" t="n"/>
      <c r="B403" s="721" t="n"/>
      <c r="C403" s="1385" t="n"/>
      <c r="D403" s="1385" t="n"/>
      <c r="E403" s="353" t="inlineStr">
        <is>
          <t>Elega Doll</t>
        </is>
      </c>
      <c r="F403" s="353" t="inlineStr">
        <is>
          <t>EG0005</t>
        </is>
      </c>
      <c r="G403" s="368" t="n"/>
      <c r="H403" s="696" t="inlineStr">
        <is>
          <t>《Elega Doll》Fresh 98 mask 9 pieces</t>
        </is>
      </c>
      <c r="I403" s="696" t="inlineStr">
        <is>
          <t>ELEGA DOLL Fresh 98 Hydrogel Mask</t>
        </is>
      </c>
      <c r="J403" s="595" t="inlineStr">
        <is>
          <t>Гидрогелевая маска для лица с фуллереном Элега Долл</t>
        </is>
      </c>
      <c r="K403" s="358" t="inlineStr">
        <is>
          <t>face pack</t>
        </is>
      </c>
      <c r="L403" s="358" t="n"/>
      <c r="M403" s="1203" t="n">
        <v>48</v>
      </c>
      <c r="N403" s="1203" t="n">
        <v>48</v>
      </c>
      <c r="O403" s="455" t="n"/>
      <c r="P403" s="1386" t="n">
        <v>2988</v>
      </c>
      <c r="Q403" s="1388">
        <f>O403*P403</f>
        <v/>
      </c>
      <c r="R403" s="361" t="n">
        <v>1720</v>
      </c>
      <c r="S403" s="1383">
        <f>O403*R403</f>
        <v/>
      </c>
      <c r="T403" s="1383">
        <f>Q403-S403</f>
        <v/>
      </c>
      <c r="U403" s="458">
        <f>T403/Q403</f>
        <v/>
      </c>
      <c r="V403" s="362">
        <f>ROUND(0.29*0.39*0.29,3)</f>
        <v/>
      </c>
      <c r="W403" s="362" t="n">
        <v>4.9</v>
      </c>
      <c r="X403" s="362">
        <f>O403/M403</f>
        <v/>
      </c>
      <c r="Y403" s="362">
        <f>V403*X403</f>
        <v/>
      </c>
      <c r="Z403" s="362">
        <f>W403*X403</f>
        <v/>
      </c>
      <c r="AA403" s="362" t="n"/>
      <c r="AB403" s="621" t="n">
        <v>0.073</v>
      </c>
      <c r="AC403" s="1384">
        <f>ROUND(O403*AB403,3)</f>
        <v/>
      </c>
      <c r="AD403" s="57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565" t="inlineStr">
        <is>
          <t>ЕАЭС N RU Д-JP.РА01.В.66253/22 от 08.02.2022 действует до 06.02.2027</t>
        </is>
      </c>
      <c r="AF403" s="565" t="inlineStr">
        <is>
          <t>Elega Doll</t>
        </is>
      </c>
      <c r="AG403" s="565" t="inlineStr">
        <is>
          <t>M&amp;S, Co. LtD</t>
        </is>
      </c>
    </row>
    <row r="404" hidden="1" ht="20.1" customFormat="1" customHeight="1" s="355" thickBot="1">
      <c r="A404" s="1203" t="n"/>
      <c r="B404" s="714" t="n"/>
      <c r="C404" s="1385" t="n">
        <v>4582490490234</v>
      </c>
      <c r="D404" s="1385" t="n"/>
      <c r="E404" s="353" t="inlineStr">
        <is>
          <t>Elega Doll</t>
        </is>
      </c>
      <c r="F404" s="353" t="inlineStr">
        <is>
          <t>EG0004</t>
        </is>
      </c>
      <c r="G404" s="368" t="n"/>
      <c r="H404" s="696" t="inlineStr">
        <is>
          <t>《Elega Doll》Fresh 98 Freeze Dry Gel Eye Sheet Plus</t>
        </is>
      </c>
      <c r="I404" s="696" t="inlineStr">
        <is>
          <t>ELEGA DOLL Fresh 98 Hydrogel Eye Sheet Plus</t>
        </is>
      </c>
      <c r="J404" s="595" t="inlineStr">
        <is>
          <t>Гидрогелевые маски для кожи вокруг глаз Элега Долл Плюс</t>
        </is>
      </c>
      <c r="K404" s="358" t="inlineStr">
        <is>
          <t>eye pask</t>
        </is>
      </c>
      <c r="L404" s="358" t="n"/>
      <c r="M404" s="1203" t="n">
        <v>48</v>
      </c>
      <c r="N404" s="1203" t="n">
        <v>48</v>
      </c>
      <c r="O404" s="455" t="n"/>
      <c r="P404" s="1386" t="n">
        <v>1344</v>
      </c>
      <c r="Q404" s="1388">
        <f>O404*P404</f>
        <v/>
      </c>
      <c r="R404" s="361" t="n">
        <v>1120</v>
      </c>
      <c r="S404" s="1383">
        <f>O404*R404</f>
        <v/>
      </c>
      <c r="T404" s="1383">
        <f>Q404-S404</f>
        <v/>
      </c>
      <c r="U404" s="458">
        <f>T404/Q404</f>
        <v/>
      </c>
      <c r="V404" s="362">
        <f>ROUND(0.29*0.39*0.29,3)</f>
        <v/>
      </c>
      <c r="W404" s="362" t="n">
        <v>2</v>
      </c>
      <c r="X404" s="362">
        <f>O404/M404</f>
        <v/>
      </c>
      <c r="Y404" s="362">
        <f>V404*X404</f>
        <v/>
      </c>
      <c r="Z404" s="362">
        <f>W404*X404</f>
        <v/>
      </c>
      <c r="AA404" s="362" t="inlineStr">
        <is>
          <t>6.5х10.5х2.5</t>
        </is>
      </c>
      <c r="AB404" s="1410" t="n">
        <v>0.025</v>
      </c>
      <c r="AC404" s="1387">
        <f>ROUND(O404*AB404,3)</f>
        <v/>
      </c>
      <c r="AD404" s="575"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565" t="inlineStr">
        <is>
          <t>ЕАЭС N RU Д-JP.РА01.В.66253/22 от 08.02.2022 действует до 06.02.2027</t>
        </is>
      </c>
      <c r="AF404" s="565" t="inlineStr">
        <is>
          <t>Elega Doll</t>
        </is>
      </c>
      <c r="AG404" s="565" t="inlineStr">
        <is>
          <t>M&amp;S, Co. LtD</t>
        </is>
      </c>
    </row>
    <row r="405" hidden="1" ht="30" customFormat="1" customHeight="1" s="355" thickBot="1">
      <c r="A405" s="1203" t="n"/>
      <c r="B405" s="714" t="n"/>
      <c r="C405" s="1385" t="n"/>
      <c r="D405" s="1385" t="n"/>
      <c r="E405" s="353" t="inlineStr">
        <is>
          <t>Elega Doll PRO</t>
        </is>
      </c>
      <c r="F405" s="353" t="inlineStr">
        <is>
          <t>EG0005P</t>
        </is>
      </c>
      <c r="G405" s="368" t="inlineStr">
        <is>
          <t>ELEGADOLL　フレッシュ98ゲルマスク10枚入り</t>
        </is>
      </c>
      <c r="H405" s="696" t="inlineStr">
        <is>
          <t xml:space="preserve">《Elega Doll PRO》Fresh 98 Freeze Dry Gel Mask 10 sheets </t>
        </is>
      </c>
      <c r="I405" s="696" t="inlineStr">
        <is>
          <t>Fresh 98 Freezedry Hydrogel Mask</t>
        </is>
      </c>
      <c r="J405" s="595" t="inlineStr">
        <is>
          <t>Гидрогелевая маска для лица с фуллереном Элега Долл Фреш 98</t>
        </is>
      </c>
      <c r="K405" s="358" t="inlineStr">
        <is>
          <t>face pack</t>
        </is>
      </c>
      <c r="L405" s="358" t="n"/>
      <c r="M405" s="1203" t="n">
        <v>25</v>
      </c>
      <c r="N405" s="1203" t="n">
        <v>25</v>
      </c>
      <c r="O405" s="455" t="n"/>
      <c r="P405" s="1386" t="n">
        <v>3860</v>
      </c>
      <c r="Q405" s="1388">
        <f>O405*P405</f>
        <v/>
      </c>
      <c r="R405" s="361">
        <f>16000/5</f>
        <v/>
      </c>
      <c r="S405" s="1383">
        <f>O405*R405</f>
        <v/>
      </c>
      <c r="T405" s="1383">
        <f>Q405-S405</f>
        <v/>
      </c>
      <c r="U405" s="458">
        <f>T405/Q405</f>
        <v/>
      </c>
      <c r="V405" s="362" t="n"/>
      <c r="W405" s="362" t="n"/>
      <c r="X405" s="362">
        <f>O405/M405</f>
        <v/>
      </c>
      <c r="Y405" s="362">
        <f>V405*X405</f>
        <v/>
      </c>
      <c r="Z405" s="362">
        <f>W405*X405</f>
        <v/>
      </c>
      <c r="AA405" s="362" t="n"/>
      <c r="AB405" s="621" t="n">
        <v>0.026</v>
      </c>
      <c r="AC405" s="1384">
        <f>ROUND(O405*AB405,3)</f>
        <v/>
      </c>
      <c r="AD405" s="575">
        <f>AD403</f>
        <v/>
      </c>
      <c r="AE405" s="565" t="inlineStr">
        <is>
          <t>ЕАЭС N RU Д-JP.РА09.В.08816/22 от 14.12.2022 действует до 13.12.2027</t>
        </is>
      </c>
      <c r="AF405" s="565" t="inlineStr">
        <is>
          <t>ELEGADOLL</t>
        </is>
      </c>
      <c r="AG405" s="565" t="inlineStr">
        <is>
          <t>"M&amp;S" Co.,Ltd</t>
        </is>
      </c>
    </row>
    <row r="406" hidden="1" ht="20.1" customFormat="1" customHeight="1" s="355" thickBot="1">
      <c r="A406" s="353" t="n"/>
      <c r="B406" s="721" t="n"/>
      <c r="C406" s="1385" t="n">
        <v>4582490490265</v>
      </c>
      <c r="D406" s="1385" t="n"/>
      <c r="E406" s="353" t="inlineStr">
        <is>
          <t>Elega Doll</t>
        </is>
      </c>
      <c r="F406" s="353" t="inlineStr">
        <is>
          <t>EG0007</t>
        </is>
      </c>
      <c r="G406" s="368" t="inlineStr">
        <is>
          <t>ELEGADOLL Beaute PURE NMN Powder 10000</t>
        </is>
      </c>
      <c r="H406" s="696" t="inlineStr">
        <is>
          <t>《Elega Doll》PURE NMN Powder 10000</t>
        </is>
      </c>
      <c r="I406" s="696" t="inlineStr">
        <is>
          <t>ввезли образцы на сертификацию</t>
        </is>
      </c>
      <c r="J406" s="595" t="n"/>
      <c r="K406" s="358" t="inlineStr">
        <is>
          <t>supplement</t>
        </is>
      </c>
      <c r="L406" s="358" t="n"/>
      <c r="M406" s="1203" t="n"/>
      <c r="N406" s="1203" t="n"/>
      <c r="O406" s="455" t="n"/>
      <c r="P406" s="1386" t="n">
        <v>7500</v>
      </c>
      <c r="Q406" s="1388">
        <f>O406*P406</f>
        <v/>
      </c>
      <c r="R406" s="361" t="n">
        <v>6250</v>
      </c>
      <c r="S406" s="1383">
        <f>O406*R406</f>
        <v/>
      </c>
      <c r="T406" s="1383">
        <f>Q406-S406</f>
        <v/>
      </c>
      <c r="U406" s="458">
        <f>T406/Q406</f>
        <v/>
      </c>
      <c r="V406" s="362" t="n"/>
      <c r="W406" s="362" t="n"/>
      <c r="X406" s="362">
        <f>O406/M406</f>
        <v/>
      </c>
      <c r="Y406" s="362">
        <f>V406*X406</f>
        <v/>
      </c>
      <c r="Z406" s="362">
        <f>W406*X406</f>
        <v/>
      </c>
      <c r="AA406" s="362" t="n"/>
      <c r="AB406" s="621" t="n">
        <v>0.032</v>
      </c>
      <c r="AC406" s="1384">
        <f>ROUND(O406*AB406,3)</f>
        <v/>
      </c>
      <c r="AD406" s="575" t="inlineStr">
        <is>
          <t>ニコチンアミドモノヌクレオチド</t>
        </is>
      </c>
      <c r="AE406" s="565" t="n"/>
      <c r="AF406" s="565" t="n"/>
      <c r="AG406" s="565" t="n"/>
    </row>
    <row r="407" hidden="1" ht="20.1" customFormat="1" customHeight="1" s="355" thickBot="1">
      <c r="A407" s="1203" t="n"/>
      <c r="B407" s="714" t="n"/>
      <c r="C407" s="1385" t="n">
        <v>4582490490289</v>
      </c>
      <c r="D407" s="1385" t="n"/>
      <c r="E407" s="353" t="inlineStr">
        <is>
          <t>Elega Doll</t>
        </is>
      </c>
      <c r="F407" s="353" t="inlineStr">
        <is>
          <t>EG0008</t>
        </is>
      </c>
      <c r="G407" s="368" t="inlineStr">
        <is>
          <t>ELEGADOLL 《NMN》フレッシュファイバー</t>
        </is>
      </c>
      <c r="H407" s="696" t="inlineStr">
        <is>
          <t>《Elega Doll》NMN Fresh Fiber 6000</t>
        </is>
      </c>
      <c r="I407" s="358" t="inlineStr">
        <is>
          <t>NMN FRESH FIBER 6000</t>
        </is>
      </c>
      <c r="J407" s="595" t="inlineStr">
        <is>
          <t>Пудра на основе чистых волокон никотинамида мононуклеатида 6000 для добавления в лосьон</t>
        </is>
      </c>
      <c r="K407" s="358" t="inlineStr">
        <is>
          <t>face powder</t>
        </is>
      </c>
      <c r="L407" s="358" t="n"/>
      <c r="M407" s="1203" t="n">
        <v>40</v>
      </c>
      <c r="N407" s="1203" t="n">
        <v>40</v>
      </c>
      <c r="O407" s="455" t="n"/>
      <c r="P407" s="1386" t="n">
        <v>4097</v>
      </c>
      <c r="Q407" s="1388">
        <f>O407*P407</f>
        <v/>
      </c>
      <c r="R407" s="361" t="n">
        <v>3400</v>
      </c>
      <c r="S407" s="1383">
        <f>O407*R407</f>
        <v/>
      </c>
      <c r="T407" s="1383">
        <f>Q407-S407</f>
        <v/>
      </c>
      <c r="U407" s="458">
        <f>T407/Q407</f>
        <v/>
      </c>
      <c r="V407" s="362">
        <f>ROUND(0.27*0.2*0.45,3)</f>
        <v/>
      </c>
      <c r="W407" s="362" t="n">
        <v>2.5</v>
      </c>
      <c r="X407" s="362">
        <f>O407/M407</f>
        <v/>
      </c>
      <c r="Y407" s="362">
        <f>V407*X407</f>
        <v/>
      </c>
      <c r="Z407" s="362">
        <f>W407*X407</f>
        <v/>
      </c>
      <c r="AA407" s="362" t="n"/>
      <c r="AB407" s="621" t="n">
        <v>0.027</v>
      </c>
      <c r="AC407" s="1384">
        <f>ROUND(O407*AB407,3)</f>
        <v/>
      </c>
      <c r="AD407" s="575" t="inlineStr">
        <is>
          <t>ニコチンアミドモノヌクレオチド</t>
        </is>
      </c>
      <c r="AE407" s="565" t="inlineStr">
        <is>
          <t>ЕАЭС N RU Д-JP.РА09.В.12046/22 от 15.12.2022 действует до 14.12.2027</t>
        </is>
      </c>
      <c r="AF407" s="565" t="inlineStr">
        <is>
          <t>ELEGADOLL</t>
        </is>
      </c>
      <c r="AG407" s="565" t="inlineStr">
        <is>
          <t>SPACECOSME Co.,Ltd</t>
        </is>
      </c>
    </row>
    <row r="408" hidden="1" ht="20.1" customFormat="1" customHeight="1" s="355" thickBot="1">
      <c r="A408" s="1203" t="n"/>
      <c r="B408" s="714" t="n"/>
      <c r="C408" s="1385" t="n">
        <v>4582490490296</v>
      </c>
      <c r="D408" s="1385" t="n"/>
      <c r="E408" s="353" t="inlineStr">
        <is>
          <t>Elega Doll</t>
        </is>
      </c>
      <c r="F408" s="353" t="inlineStr">
        <is>
          <t>EG0009</t>
        </is>
      </c>
      <c r="G408" s="368" t="inlineStr">
        <is>
          <t>ELEGADOLL 《NMN》ブースター</t>
        </is>
      </c>
      <c r="H408" s="696" t="inlineStr">
        <is>
          <t>《Elega Doll》NMN Fresh Fiber Booster</t>
        </is>
      </c>
      <c r="I408" s="358" t="inlineStr">
        <is>
          <t>NMN Fresh Fiber Booster</t>
        </is>
      </c>
      <c r="J408" s="595" t="inlineStr">
        <is>
          <t>Лосьон-бустер на основе волокон никотинамида мононуклеатида</t>
        </is>
      </c>
      <c r="K408" s="358" t="inlineStr">
        <is>
          <t>face serum</t>
        </is>
      </c>
      <c r="L408" s="358" t="n"/>
      <c r="M408" s="1203" t="n">
        <v>40</v>
      </c>
      <c r="N408" s="1203" t="n">
        <v>40</v>
      </c>
      <c r="O408" s="455" t="n">
        <v>30</v>
      </c>
      <c r="P408" s="1386" t="n">
        <v>2362</v>
      </c>
      <c r="Q408" s="1388">
        <f>O408*P408</f>
        <v/>
      </c>
      <c r="R408" s="361" t="n">
        <v>1960</v>
      </c>
      <c r="S408" s="1383">
        <f>O408*R408</f>
        <v/>
      </c>
      <c r="T408" s="1383">
        <f>Q408-S408</f>
        <v/>
      </c>
      <c r="U408" s="458">
        <f>T408/Q408</f>
        <v/>
      </c>
      <c r="V408" s="362">
        <f>ROUND(0.27*0.2*0.45,3)</f>
        <v/>
      </c>
      <c r="W408" s="362" t="n">
        <v>7</v>
      </c>
      <c r="X408" s="362">
        <f>O408/M408</f>
        <v/>
      </c>
      <c r="Y408" s="362">
        <f>V408*X408</f>
        <v/>
      </c>
      <c r="Z408" s="362">
        <f>W408*X408</f>
        <v/>
      </c>
      <c r="AA408" s="362" t="n"/>
      <c r="AB408" s="1410" t="n">
        <v>0.174</v>
      </c>
      <c r="AC408" s="1387">
        <f>ROUND(O408*AB408,3)</f>
        <v/>
      </c>
      <c r="AD408" s="575" t="inlineStr">
        <is>
          <t>水
ナイアシンアミド
グリセリン
ミネラル塩
アスコルビルリン酸 Na
オウゴン根エキス</t>
        </is>
      </c>
      <c r="AE408" s="565" t="inlineStr">
        <is>
          <t>ЕАЭС N RU Д-JP.РА09.В.12053/22 от 15.12.2022 действует до 14.12.2027</t>
        </is>
      </c>
      <c r="AF408" s="565" t="inlineStr">
        <is>
          <t>ELEGADOLL</t>
        </is>
      </c>
      <c r="AG408" s="565" t="inlineStr">
        <is>
          <t>SPACECOSME Co.,Ltd</t>
        </is>
      </c>
    </row>
    <row r="409" hidden="1" ht="20.1" customFormat="1" customHeight="1" s="355" thickBot="1">
      <c r="A409" s="1203" t="n"/>
      <c r="B409" s="714" t="n"/>
      <c r="C409" s="1385" t="n">
        <v>4582490490210</v>
      </c>
      <c r="D409" s="1385" t="n"/>
      <c r="E409" s="353" t="inlineStr">
        <is>
          <t>Elega Doll</t>
        </is>
      </c>
      <c r="F409" s="353" t="inlineStr">
        <is>
          <t>EG0010</t>
        </is>
      </c>
      <c r="G409" s="368" t="inlineStr">
        <is>
          <t>ELEGADOLL パーフェクション　エンリッチ　オールインワンジェル　クリーム</t>
        </is>
      </c>
      <c r="H409" s="358" t="inlineStr">
        <is>
          <t>《Elega Doll》Perfection Enrich ALL IN ONE GEL CREAM</t>
        </is>
      </c>
      <c r="I409" s="358" t="inlineStr">
        <is>
          <t>ELEGADOLL Perfection Enrich ALL IN ONE GEL CREAM</t>
        </is>
      </c>
      <c r="J409" s="595" t="inlineStr">
        <is>
          <t>Ультрапитательный гелькрем для лица Все в одном ELEGADOLL</t>
        </is>
      </c>
      <c r="K409" s="358" t="inlineStr">
        <is>
          <t>face gel cream</t>
        </is>
      </c>
      <c r="L409" s="358" t="n"/>
      <c r="M409" s="1203" t="n">
        <v>48</v>
      </c>
      <c r="N409" s="1203" t="n">
        <v>48</v>
      </c>
      <c r="O409" s="455" t="n"/>
      <c r="P409" s="1386" t="n">
        <v>3133</v>
      </c>
      <c r="Q409" s="1388">
        <f>O409*P409</f>
        <v/>
      </c>
      <c r="R409" s="361" t="n">
        <v>2600</v>
      </c>
      <c r="S409" s="1383">
        <f>O409*R409</f>
        <v/>
      </c>
      <c r="T409" s="1383">
        <f>Q409-S409</f>
        <v/>
      </c>
      <c r="U409" s="458">
        <f>T409/Q409</f>
        <v/>
      </c>
      <c r="V409" s="362">
        <f>ROUND(0.195*0.3*0.46,3)</f>
        <v/>
      </c>
      <c r="W409" s="362" t="n">
        <v>11</v>
      </c>
      <c r="X409" s="362">
        <f>O409/M409</f>
        <v/>
      </c>
      <c r="Y409" s="362">
        <f>V409*X409</f>
        <v/>
      </c>
      <c r="Z409" s="362">
        <f>W409*X409</f>
        <v/>
      </c>
      <c r="AA409" s="362" t="n"/>
      <c r="AB409" s="1399" t="n">
        <v>0.194</v>
      </c>
      <c r="AC409" s="1387">
        <f>ROUND(O409*AB409,3)</f>
        <v/>
      </c>
      <c r="AD409" s="575"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565" t="inlineStr">
        <is>
          <t>ЕАЭС N RU Д-JP.РА09.В.08816/22 от 14.12.2022 действует до 13.12.2027</t>
        </is>
      </c>
      <c r="AF409" s="565" t="inlineStr">
        <is>
          <t>ELEGADOLL</t>
        </is>
      </c>
      <c r="AG409" s="565" t="inlineStr">
        <is>
          <t>"M&amp;S" Co.,Ltd</t>
        </is>
      </c>
    </row>
    <row r="410" hidden="1" ht="20.1" customFormat="1" customHeight="1" s="355" thickBot="1">
      <c r="A410" s="1203" t="n"/>
      <c r="B410" s="714" t="n"/>
      <c r="C410" s="1465" t="n">
        <v>4582394360022</v>
      </c>
      <c r="D410" s="1465" t="n"/>
      <c r="E410" s="353" t="inlineStr">
        <is>
          <t>MAYURI</t>
        </is>
      </c>
      <c r="F410" s="353" t="inlineStr">
        <is>
          <t>S001</t>
        </is>
      </c>
      <c r="G410" s="368" t="n"/>
      <c r="H410" s="358" t="inlineStr">
        <is>
          <t>《MAYURI》SQUALENE</t>
        </is>
      </c>
      <c r="I410" s="322" t="inlineStr">
        <is>
          <t>Mayuri Squalene</t>
        </is>
      </c>
      <c r="J410" s="595" t="inlineStr">
        <is>
          <t>Биологически активная добавка к пище "СКВАЛЕН" (капсулы массой 630 мг)</t>
        </is>
      </c>
      <c r="K410" s="601" t="inlineStr">
        <is>
          <t>supplement</t>
        </is>
      </c>
      <c r="L410" s="601" t="n"/>
      <c r="M410" s="1203" t="n">
        <v>36</v>
      </c>
      <c r="N410" s="1203" t="n">
        <v>72</v>
      </c>
      <c r="O410" s="455" t="n">
        <v>72</v>
      </c>
      <c r="P410" s="1386" t="n">
        <v>2535</v>
      </c>
      <c r="Q410" s="1388">
        <f>O410*P410</f>
        <v/>
      </c>
      <c r="R410" s="456" t="n">
        <v>2090</v>
      </c>
      <c r="S410" s="1383">
        <f>O410*R410</f>
        <v/>
      </c>
      <c r="T410" s="1383">
        <f>Q410-S410</f>
        <v/>
      </c>
      <c r="U410" s="458">
        <f>T410/Q410</f>
        <v/>
      </c>
      <c r="V410" s="362" t="n">
        <v>0.047</v>
      </c>
      <c r="W410" s="362" t="n">
        <v>10.85</v>
      </c>
      <c r="X410" s="362">
        <f>O410/M410</f>
        <v/>
      </c>
      <c r="Y410" s="362">
        <f>V410*X410</f>
        <v/>
      </c>
      <c r="Z410" s="362">
        <f>W410*X410</f>
        <v/>
      </c>
      <c r="AA410" s="362" t="n"/>
      <c r="AB410" s="1410" t="n">
        <v>0.248</v>
      </c>
      <c r="AC410" s="1387">
        <f>ROUND(O410*AB410,3)</f>
        <v/>
      </c>
      <c r="AD410" s="575" t="inlineStr">
        <is>
          <t>スクワレン、ゼラチン、グリセリン、ビタミンE</t>
        </is>
      </c>
      <c r="AE410" s="565" t="inlineStr">
        <is>
          <t>№ RU.77.99.11.003.Е.002398.02.15 от 09 февраля 2015</t>
        </is>
      </c>
      <c r="AF410" s="565" t="inlineStr">
        <is>
          <t>MAYURI</t>
        </is>
      </c>
      <c r="AG410" s="565" t="inlineStr">
        <is>
          <t>MAYURI corp.</t>
        </is>
      </c>
    </row>
    <row r="411" hidden="1" ht="20.1" customFormat="1" customHeight="1" s="355" thickBot="1">
      <c r="A411" s="1203" t="n"/>
      <c r="B411" s="714" t="n"/>
      <c r="C411" s="1381" t="n">
        <v>4589780290024</v>
      </c>
      <c r="D411" s="1381" t="n"/>
      <c r="E411" s="353" t="inlineStr">
        <is>
          <t>Atmore</t>
        </is>
      </c>
      <c r="F411" s="353" t="inlineStr">
        <is>
          <t>AT01</t>
        </is>
      </c>
      <c r="G411" s="368" t="inlineStr">
        <is>
          <t>琉球シルエット ソルトソープ 200g</t>
        </is>
      </c>
      <c r="H411" s="358" t="inlineStr">
        <is>
          <t>《Atmore》RYUKYU SOAP 200g</t>
        </is>
      </c>
      <c r="I411" s="322" t="inlineStr">
        <is>
          <t>Atmore Ryukyu Silhouette Salt Soap</t>
        </is>
      </c>
      <c r="J411" s="608" t="inlineStr">
        <is>
          <t>Жидкое мыло на основе английской соли Рюкю Силуэт</t>
        </is>
      </c>
      <c r="K411" s="601" t="inlineStr">
        <is>
          <t>body soap</t>
        </is>
      </c>
      <c r="L411" s="601" t="n"/>
      <c r="M411" s="1203" t="n">
        <v>24</v>
      </c>
      <c r="N411" s="1203" t="n">
        <v>24</v>
      </c>
      <c r="O411" s="455" t="n"/>
      <c r="P411" s="1386" t="n">
        <v>3400</v>
      </c>
      <c r="Q411" s="1388">
        <f>O411*P411</f>
        <v/>
      </c>
      <c r="R411" s="361" t="n">
        <v>2720</v>
      </c>
      <c r="S411" s="1383">
        <f>O411*R411</f>
        <v/>
      </c>
      <c r="T411" s="1383">
        <f>Q411-S411</f>
        <v/>
      </c>
      <c r="U411" s="458">
        <f>T411/Q411</f>
        <v/>
      </c>
      <c r="V411" s="362" t="n">
        <v>0.016</v>
      </c>
      <c r="W411" s="362" t="n">
        <v>7.1</v>
      </c>
      <c r="X411" s="362">
        <f>O411/M411</f>
        <v/>
      </c>
      <c r="Y411" s="362">
        <f>V411*X411</f>
        <v/>
      </c>
      <c r="Z411" s="362">
        <f>W411*X411</f>
        <v/>
      </c>
      <c r="AA411" s="362" t="n"/>
      <c r="AB411" s="1438" t="n">
        <v>0.262</v>
      </c>
      <c r="AC411" s="1384">
        <f>ROUND(O411*AB411,3)</f>
        <v/>
      </c>
      <c r="AD411" s="575"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565" t="inlineStr">
        <is>
          <t>ЕАЭС N RU Д-JP.РА05.В.91468/23 от 27.07.2023 действует до 26.07.2028</t>
        </is>
      </c>
      <c r="AF411" s="565" t="inlineStr">
        <is>
          <t>Atmore</t>
        </is>
      </c>
      <c r="AG411" s="565" t="inlineStr">
        <is>
          <t>Medical Dose Co., Ltd.</t>
        </is>
      </c>
    </row>
    <row r="412" hidden="1" ht="20.1" customFormat="1" customHeight="1" s="355" thickBot="1">
      <c r="A412" s="1203" t="n"/>
      <c r="B412" s="714" t="n"/>
      <c r="C412" s="1381" t="n">
        <v>4589780290116</v>
      </c>
      <c r="D412" s="1381" t="n"/>
      <c r="E412" s="353" t="inlineStr">
        <is>
          <t>Atmore</t>
        </is>
      </c>
      <c r="F412" s="353" t="inlineStr">
        <is>
          <t>AT02</t>
        </is>
      </c>
      <c r="G412" s="368" t="n"/>
      <c r="H412" s="696" t="inlineStr">
        <is>
          <t>《Atmore》BODY CREAM 400g</t>
        </is>
      </c>
      <c r="I412" s="322" t="inlineStr">
        <is>
          <t>Ryukyu Silhouette FACE&amp;BODY CREAM 37,1℃</t>
        </is>
      </c>
      <c r="J412" s="595" t="inlineStr">
        <is>
          <t>Крем массажный для лица и тела Рюкю Силуэт 37,1 ℃</t>
        </is>
      </c>
      <c r="K412" s="601" t="inlineStr">
        <is>
          <t>body cream</t>
        </is>
      </c>
      <c r="L412" s="601" t="n"/>
      <c r="M412" s="1203" t="n">
        <v>18</v>
      </c>
      <c r="N412" s="1203" t="n">
        <v>12</v>
      </c>
      <c r="O412" s="455" t="n"/>
      <c r="P412" s="1386" t="n">
        <v>14000</v>
      </c>
      <c r="Q412" s="1388">
        <f>O412*P412</f>
        <v/>
      </c>
      <c r="R412" s="361" t="n">
        <v>11200</v>
      </c>
      <c r="S412" s="1383">
        <f>O412*R412</f>
        <v/>
      </c>
      <c r="T412" s="1383">
        <f>Q412-S412</f>
        <v/>
      </c>
      <c r="U412" s="458">
        <f>T412/Q412</f>
        <v/>
      </c>
      <c r="V412" s="362" t="n">
        <v>0.037</v>
      </c>
      <c r="W412" s="362" t="n">
        <v>10.3</v>
      </c>
      <c r="X412" s="362">
        <f>O412/M412</f>
        <v/>
      </c>
      <c r="Y412" s="362">
        <f>V412*X412</f>
        <v/>
      </c>
      <c r="Z412" s="362">
        <f>W412*X412</f>
        <v/>
      </c>
      <c r="AA412" s="362" t="n"/>
      <c r="AB412" s="1437" t="n">
        <v>0.585</v>
      </c>
      <c r="AC412" s="1384">
        <f>ROUND(O412*AB412,3)</f>
        <v/>
      </c>
      <c r="AD412" s="575"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565" t="inlineStr">
        <is>
          <t>ЕАЭС N RU Д-JP.РА03.В.43384/23 от 24.04.2023 действует до 23.04.2028</t>
        </is>
      </c>
      <c r="AF412" s="565" t="inlineStr">
        <is>
          <t>Atmore</t>
        </is>
      </c>
      <c r="AG412" s="565" t="inlineStr">
        <is>
          <t>Medical Dose Co., Ltd.</t>
        </is>
      </c>
    </row>
    <row r="413" hidden="1" ht="20.1" customFormat="1" customHeight="1" s="355" thickBot="1">
      <c r="A413" s="353" t="n"/>
      <c r="B413" s="721" t="n"/>
      <c r="C413" s="1465" t="n">
        <v>4573152440179</v>
      </c>
      <c r="D413" s="1465" t="n"/>
      <c r="E413" s="353" t="inlineStr">
        <is>
          <t>Olupono</t>
        </is>
      </c>
      <c r="F413" s="353" t="inlineStr">
        <is>
          <t>OPS</t>
        </is>
      </c>
      <c r="G413" s="368" t="n"/>
      <c r="H413" s="815" t="inlineStr">
        <is>
          <t>《Olupono》 OLUPONO　PLUS ZEN COLLECTION (HAND SOAP SUMI)</t>
        </is>
      </c>
      <c r="I413" s="619" t="inlineStr">
        <is>
          <t>Deep Cleansing Hand Soap Sumi</t>
        </is>
      </c>
      <c r="J413" s="816" t="inlineStr">
        <is>
          <t>Жидкое мыло для рук глубокого очищения «Суми»</t>
        </is>
      </c>
      <c r="K413" s="601" t="inlineStr">
        <is>
          <t>hand soap</t>
        </is>
      </c>
      <c r="L413" s="601" t="n"/>
      <c r="M413" s="1039" t="n">
        <v>48</v>
      </c>
      <c r="N413" s="1203" t="n">
        <v>16</v>
      </c>
      <c r="O413" s="455" t="n"/>
      <c r="P413" s="1386" t="n">
        <v>1570</v>
      </c>
      <c r="Q413" s="1388">
        <f>O413*P413</f>
        <v/>
      </c>
      <c r="R413" s="361" t="n">
        <v>1300</v>
      </c>
      <c r="S413" s="1383">
        <f>O413*R413</f>
        <v/>
      </c>
      <c r="T413" s="1383">
        <f>Q413-S413</f>
        <v/>
      </c>
      <c r="U413" s="458">
        <f>T413/Q413</f>
        <v/>
      </c>
      <c r="V413" s="362" t="n">
        <v>0.027</v>
      </c>
      <c r="W413" s="362" t="n">
        <v>10</v>
      </c>
      <c r="X413" s="362">
        <f>O413/M413</f>
        <v/>
      </c>
      <c r="Y413" s="362">
        <f>V413*X413</f>
        <v/>
      </c>
      <c r="Z413" s="362">
        <f>W413*X413</f>
        <v/>
      </c>
      <c r="AA413" s="362" t="n"/>
      <c r="AB413" s="1438" t="n">
        <v>0.3</v>
      </c>
      <c r="AC413" s="1384">
        <f>ROUND(O413*AB413,3)</f>
        <v/>
      </c>
      <c r="AD413" s="1447"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565" t="n"/>
      <c r="AF413" s="565" t="inlineStr">
        <is>
          <t>Olupono</t>
        </is>
      </c>
      <c r="AG413" s="565" t="inlineStr">
        <is>
          <t>Mimasu Cleancare Corporation</t>
        </is>
      </c>
    </row>
    <row r="414" hidden="1" ht="20.1" customFormat="1" customHeight="1" s="355" thickBot="1">
      <c r="A414" s="353" t="n"/>
      <c r="B414" s="721" t="n"/>
      <c r="C414" s="1465" t="n">
        <v>4573152440193</v>
      </c>
      <c r="D414" s="1465" t="n"/>
      <c r="E414" s="353" t="inlineStr">
        <is>
          <t>Olupono</t>
        </is>
      </c>
      <c r="F414" s="353" t="inlineStr">
        <is>
          <t>OPY</t>
        </is>
      </c>
      <c r="G414" s="368" t="n"/>
      <c r="H414" s="817" t="inlineStr">
        <is>
          <t>《Olupono》 OLUPONO　PLUS ZEN COLLECTION (HAND SOAP YUDZU)</t>
        </is>
      </c>
      <c r="I414" s="620" t="inlineStr">
        <is>
          <t>Deep Cleansing Hand Soap Yuzu</t>
        </is>
      </c>
      <c r="J414" s="818" t="inlineStr">
        <is>
          <t>Жидкое мыло для рук глубокого очищения «Юдзу»</t>
        </is>
      </c>
      <c r="K414" s="601" t="inlineStr">
        <is>
          <t>hand soap</t>
        </is>
      </c>
      <c r="L414" s="601" t="n"/>
      <c r="M414" s="1462" t="n"/>
      <c r="N414" s="1203" t="n">
        <v>16</v>
      </c>
      <c r="O414" s="455" t="n"/>
      <c r="P414" s="1386" t="n">
        <v>1570</v>
      </c>
      <c r="Q414" s="1388">
        <f>O414*P414</f>
        <v/>
      </c>
      <c r="R414" s="361" t="n">
        <v>1300</v>
      </c>
      <c r="S414" s="1383">
        <f>O414*R414</f>
        <v/>
      </c>
      <c r="T414" s="1383">
        <f>Q414-S414</f>
        <v/>
      </c>
      <c r="U414" s="458">
        <f>T414/Q414</f>
        <v/>
      </c>
      <c r="V414" s="362" t="n"/>
      <c r="W414" s="362" t="n"/>
      <c r="X414" s="362">
        <f>O414/M414</f>
        <v/>
      </c>
      <c r="Y414" s="362">
        <f>V414*X414</f>
        <v/>
      </c>
      <c r="Z414" s="362">
        <f>W414*X414</f>
        <v/>
      </c>
      <c r="AA414" s="362" t="n"/>
      <c r="AB414" s="1438" t="n">
        <v>0.3</v>
      </c>
      <c r="AC414" s="1384">
        <f>ROUND(O414*AB414,3)</f>
        <v/>
      </c>
      <c r="AD414" s="1466" t="n"/>
      <c r="AE414" s="565" t="n"/>
      <c r="AF414" s="565" t="inlineStr">
        <is>
          <t>Olupono</t>
        </is>
      </c>
      <c r="AG414" s="565" t="inlineStr">
        <is>
          <t>Mimasu Cleancare Corporation</t>
        </is>
      </c>
    </row>
    <row r="415" hidden="1" ht="20.1" customFormat="1" customHeight="1" s="355" thickBot="1">
      <c r="A415" s="353" t="n"/>
      <c r="B415" s="721" t="n"/>
      <c r="C415" s="1465" t="n">
        <v>4573152440186</v>
      </c>
      <c r="D415" s="1465" t="n"/>
      <c r="E415" s="353" t="inlineStr">
        <is>
          <t>Olupono</t>
        </is>
      </c>
      <c r="F415" s="353" t="inlineStr">
        <is>
          <t>OPI</t>
        </is>
      </c>
      <c r="G415" s="368" t="n"/>
      <c r="H415" s="819" t="inlineStr">
        <is>
          <t>《Olupono》 OLUPONO　PLUS ZEN COLLECTION (HAND SOAP IKUSA)</t>
        </is>
      </c>
      <c r="I415" s="819" t="inlineStr">
        <is>
          <t>Deep Cleansing Hand Soap Igusa</t>
        </is>
      </c>
      <c r="J415" s="816" t="inlineStr">
        <is>
          <t>Жидкое мыло для рук глубокого очищения «Игуса»</t>
        </is>
      </c>
      <c r="K415" s="601" t="inlineStr">
        <is>
          <t>hand soap</t>
        </is>
      </c>
      <c r="L415" s="601" t="n"/>
      <c r="M415" s="1463" t="n"/>
      <c r="N415" s="1203" t="n">
        <v>16</v>
      </c>
      <c r="O415" s="455" t="n"/>
      <c r="P415" s="1386" t="n">
        <v>1570</v>
      </c>
      <c r="Q415" s="1388">
        <f>O415*P415</f>
        <v/>
      </c>
      <c r="R415" s="361" t="n">
        <v>1300</v>
      </c>
      <c r="S415" s="1383">
        <f>O415*R415</f>
        <v/>
      </c>
      <c r="T415" s="1383">
        <f>Q415-S415</f>
        <v/>
      </c>
      <c r="U415" s="458">
        <f>T415/Q415</f>
        <v/>
      </c>
      <c r="V415" s="362" t="n"/>
      <c r="W415" s="362" t="n"/>
      <c r="X415" s="362">
        <f>O415/M415</f>
        <v/>
      </c>
      <c r="Y415" s="362">
        <f>V415*X415</f>
        <v/>
      </c>
      <c r="Z415" s="362">
        <f>W415*X415</f>
        <v/>
      </c>
      <c r="AA415" s="362" t="n"/>
      <c r="AB415" s="1438" t="n">
        <v>0.3</v>
      </c>
      <c r="AC415" s="1384">
        <f>ROUND(O415*AB415,3)</f>
        <v/>
      </c>
      <c r="AD415" s="1448" t="n"/>
      <c r="AE415" s="565" t="n"/>
      <c r="AF415" s="565" t="inlineStr">
        <is>
          <t>Olupono</t>
        </is>
      </c>
      <c r="AG415" s="565" t="inlineStr">
        <is>
          <t>Mimasu Cleancare Corporation</t>
        </is>
      </c>
    </row>
    <row r="416" hidden="1" ht="20.1" customFormat="1" customHeight="1" s="355" thickBot="1">
      <c r="A416" s="1203" t="n"/>
      <c r="B416" s="714" t="n"/>
      <c r="C416" s="1381" t="n">
        <v>4933656501033</v>
      </c>
      <c r="D416" s="1381" t="n"/>
      <c r="E416" s="353" t="inlineStr">
        <is>
          <t>Dime Health Care PRO</t>
        </is>
      </c>
      <c r="F416" s="353" t="inlineStr">
        <is>
          <t>AM01</t>
        </is>
      </c>
      <c r="G416" s="368" t="n"/>
      <c r="H416" s="369" t="inlineStr">
        <is>
          <t>《Dime Health Care PRO》PRO AMINO SHAMPOO</t>
        </is>
      </c>
      <c r="I416" s="369" t="inlineStr">
        <is>
          <t>PROFESSIONAL AMINO SHAMPOO</t>
        </is>
      </c>
      <c r="J416" s="493" t="inlineStr">
        <is>
          <t>Профессиональный шампунь на основе аминокислот</t>
        </is>
      </c>
      <c r="K416" s="358" t="inlineStr">
        <is>
          <t>hair shampoo</t>
        </is>
      </c>
      <c r="L416" s="358" t="n"/>
      <c r="M416" s="1203" t="n">
        <v>12</v>
      </c>
      <c r="N416" s="1203" t="n">
        <v>12</v>
      </c>
      <c r="O416" s="455" t="n">
        <v>48</v>
      </c>
      <c r="P416" s="1388" t="n">
        <v>969</v>
      </c>
      <c r="Q416" s="1388">
        <f>O416*P416</f>
        <v/>
      </c>
      <c r="R416" s="456" t="n">
        <v>678</v>
      </c>
      <c r="S416" s="1383">
        <f>O416*R416</f>
        <v/>
      </c>
      <c r="T416" s="1383">
        <f>Q416-S416</f>
        <v/>
      </c>
      <c r="U416" s="458">
        <f>T416/Q416</f>
        <v/>
      </c>
      <c r="V416" s="362" t="n">
        <v>0.024</v>
      </c>
      <c r="W416" s="1445" t="n">
        <v>14</v>
      </c>
      <c r="X416" s="362">
        <f>O416/12</f>
        <v/>
      </c>
      <c r="Y416" s="362">
        <f>V416*X416</f>
        <v/>
      </c>
      <c r="Z416" s="362">
        <f>W416*X416</f>
        <v/>
      </c>
      <c r="AA416" s="362" t="n"/>
      <c r="AB416" s="621" t="n">
        <v>1.1</v>
      </c>
      <c r="AC416" s="1384">
        <f>ROUND(O416*AB416,3)</f>
        <v/>
      </c>
      <c r="AD416" s="575"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565" t="inlineStr">
        <is>
          <t>ЕАЭС N RU Д-JP.РА01.В.63194/24 от 01.02.2024 действует до 31.01.2029</t>
        </is>
      </c>
      <c r="AF416" s="565" t="inlineStr">
        <is>
          <t>DIME HEALTH CARE</t>
        </is>
      </c>
      <c r="AG416" s="565" t="inlineStr">
        <is>
          <t>TIERS Co., Ltd</t>
        </is>
      </c>
    </row>
    <row r="417" hidden="1" ht="20.1" customFormat="1" customHeight="1" s="355" thickBot="1">
      <c r="A417" s="353" t="n"/>
      <c r="B417" s="721" t="n"/>
      <c r="C417" s="1381" t="n">
        <v>4933656501040</v>
      </c>
      <c r="D417" s="1381" t="n"/>
      <c r="E417" s="353" t="inlineStr">
        <is>
          <t>Dime Health Care PRO</t>
        </is>
      </c>
      <c r="F417" s="353" t="inlineStr">
        <is>
          <t>AM02</t>
        </is>
      </c>
      <c r="G417" s="368" t="n"/>
      <c r="H417" s="369" t="inlineStr">
        <is>
          <t>《Dime Health Care PRO》PRO AMINO CONDITIONER</t>
        </is>
      </c>
      <c r="I417" s="369" t="inlineStr">
        <is>
          <t>PROFESSIONAL AMINO CONDITIONER</t>
        </is>
      </c>
      <c r="J417" s="493" t="inlineStr">
        <is>
          <t>Профессиональный кондиционер на основе аминокислот</t>
        </is>
      </c>
      <c r="K417" s="358" t="inlineStr">
        <is>
          <t>hair conditioner</t>
        </is>
      </c>
      <c r="L417" s="358" t="n"/>
      <c r="M417" s="1203" t="n">
        <v>12</v>
      </c>
      <c r="N417" s="1203" t="n">
        <v>12</v>
      </c>
      <c r="O417" s="455" t="n">
        <v>48</v>
      </c>
      <c r="P417" s="1388" t="n">
        <v>860</v>
      </c>
      <c r="Q417" s="1388">
        <f>O417*P417</f>
        <v/>
      </c>
      <c r="R417" s="456" t="n">
        <v>600</v>
      </c>
      <c r="S417" s="1383">
        <f>O417*R417</f>
        <v/>
      </c>
      <c r="T417" s="1383">
        <f>Q417-S417</f>
        <v/>
      </c>
      <c r="U417" s="458">
        <f>T417/Q417</f>
        <v/>
      </c>
      <c r="V417" s="362" t="n">
        <v>0.024</v>
      </c>
      <c r="W417" s="362" t="n">
        <v>14.5</v>
      </c>
      <c r="X417" s="362">
        <f>O417/12</f>
        <v/>
      </c>
      <c r="Y417" s="362">
        <f>V417*X417</f>
        <v/>
      </c>
      <c r="Z417" s="362">
        <f>W417*X417</f>
        <v/>
      </c>
      <c r="AA417" s="362" t="n"/>
      <c r="AB417" s="621" t="n">
        <v>1.1</v>
      </c>
      <c r="AC417" s="1384">
        <f>ROUND(O417*AB417,3)</f>
        <v/>
      </c>
      <c r="AD417" s="575"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565" t="inlineStr">
        <is>
          <t>делаем</t>
        </is>
      </c>
      <c r="AF417" s="565" t="inlineStr">
        <is>
          <t>DIME HEALTH CARE</t>
        </is>
      </c>
      <c r="AG417" s="565" t="inlineStr">
        <is>
          <t>TIERS Co., Ltd</t>
        </is>
      </c>
    </row>
    <row r="418" hidden="1" ht="20.1" customFormat="1" customHeight="1" s="355" thickBot="1">
      <c r="A418" s="353" t="n"/>
      <c r="B418" s="721" t="n"/>
      <c r="C418" s="1381" t="n">
        <v>4933656501071</v>
      </c>
      <c r="D418" s="1381" t="n"/>
      <c r="E418" s="353" t="inlineStr">
        <is>
          <t>Dime Health Care PRO</t>
        </is>
      </c>
      <c r="F418" s="353" t="inlineStr">
        <is>
          <t>AM03</t>
        </is>
      </c>
      <c r="G418" s="368" t="n"/>
      <c r="H418" s="369" t="inlineStr">
        <is>
          <t>《Dime Health Care PRO》PRO AMINO CRAY HAIR PACK</t>
        </is>
      </c>
      <c r="I418" s="369" t="inlineStr">
        <is>
          <t>PROFESSIONAL AMINO CLAY HAIR PACK</t>
        </is>
      </c>
      <c r="J418" s="493" t="inlineStr">
        <is>
          <t>Профессиональная маска на основе аминокислот и глины</t>
        </is>
      </c>
      <c r="K418" s="358" t="inlineStr">
        <is>
          <t>hair pack</t>
        </is>
      </c>
      <c r="L418" s="358" t="n"/>
      <c r="M418" s="1203" t="n">
        <v>12</v>
      </c>
      <c r="N418" s="1203" t="n">
        <v>12</v>
      </c>
      <c r="O418" s="455" t="n"/>
      <c r="P418" s="1388" t="n">
        <v>1299</v>
      </c>
      <c r="Q418" s="1388">
        <f>O418*P418</f>
        <v/>
      </c>
      <c r="R418" s="361" t="n">
        <v>896</v>
      </c>
      <c r="S418" s="1383">
        <f>O418*R418</f>
        <v/>
      </c>
      <c r="T418" s="1383">
        <f>Q418-S418</f>
        <v/>
      </c>
      <c r="U418" s="458">
        <f>T418/Q418</f>
        <v/>
      </c>
      <c r="V418" s="362" t="n">
        <v>0.021</v>
      </c>
      <c r="W418" s="362" t="n">
        <v>11.4</v>
      </c>
      <c r="X418" s="362">
        <f>O418/12</f>
        <v/>
      </c>
      <c r="Y418" s="362">
        <f>V418*X418</f>
        <v/>
      </c>
      <c r="Z418" s="362">
        <f>W418*X418</f>
        <v/>
      </c>
      <c r="AA418" s="362" t="n"/>
      <c r="AB418" s="621" t="n">
        <v>0.9</v>
      </c>
      <c r="AC418" s="1384">
        <f>ROUND(O418*AB418,3)</f>
        <v/>
      </c>
      <c r="AD418" s="575"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066" t="inlineStr">
        <is>
          <t>ЕАЭС N RU Д-JP.РА01.В.63222/24 от 01.02.2024 действует до 31.01.2029</t>
        </is>
      </c>
      <c r="AF418" s="565" t="inlineStr">
        <is>
          <t>DIME HEALTH CARE</t>
        </is>
      </c>
      <c r="AG418" s="565" t="inlineStr">
        <is>
          <t>TIERS Co., Ltd</t>
        </is>
      </c>
    </row>
    <row r="419" hidden="1" ht="20.1" customFormat="1" customHeight="1" s="355" thickBot="1">
      <c r="A419" s="353" t="n"/>
      <c r="B419" s="721" t="n"/>
      <c r="C419" s="1381" t="n">
        <v>4933656230018</v>
      </c>
      <c r="D419" s="1381" t="n"/>
      <c r="E419" s="353" t="inlineStr">
        <is>
          <t>Dime Health Care PRO</t>
        </is>
      </c>
      <c r="F419" s="353" t="inlineStr">
        <is>
          <t>AMS01</t>
        </is>
      </c>
      <c r="G419" s="368" t="n"/>
      <c r="H419" s="369" t="inlineStr">
        <is>
          <t>《Dime Health Care PRO》PRO AMINO Seaweed SHAMPOO</t>
        </is>
      </c>
      <c r="I419" s="369" t="inlineStr">
        <is>
          <t>PROFESSIONAL AMINO SEAWEED SHAMPOO</t>
        </is>
      </c>
      <c r="J419" s="493" t="inlineStr">
        <is>
          <t>Профессиональный шампунь на основе аминокислот и морских водорослей для повреждённых волос</t>
        </is>
      </c>
      <c r="K419" s="358" t="inlineStr">
        <is>
          <t>hair shampoo</t>
        </is>
      </c>
      <c r="L419" s="358" t="n"/>
      <c r="M419" s="1203" t="n">
        <v>12</v>
      </c>
      <c r="N419" s="1203" t="n">
        <v>12</v>
      </c>
      <c r="O419" s="455" t="n">
        <v>24</v>
      </c>
      <c r="P419" s="1388" t="n">
        <v>1280</v>
      </c>
      <c r="Q419" s="1388">
        <f>O419*P419</f>
        <v/>
      </c>
      <c r="R419" s="456" t="n">
        <v>880</v>
      </c>
      <c r="S419" s="1383">
        <f>O419*R419</f>
        <v/>
      </c>
      <c r="T419" s="1383">
        <f>Q419-S419</f>
        <v/>
      </c>
      <c r="U419" s="458">
        <f>T419/Q419</f>
        <v/>
      </c>
      <c r="V419" s="362" t="n">
        <v>0.024</v>
      </c>
      <c r="W419" s="362" t="n">
        <v>14.5</v>
      </c>
      <c r="X419" s="362">
        <f>O419/12</f>
        <v/>
      </c>
      <c r="Y419" s="362">
        <f>V419*X419</f>
        <v/>
      </c>
      <c r="Z419" s="362">
        <f>W419*X419</f>
        <v/>
      </c>
      <c r="AA419" s="362" t="n"/>
      <c r="AB419" s="621" t="n">
        <v>1.1</v>
      </c>
      <c r="AC419" s="1384">
        <f>ROUND(O419*AB419,3)</f>
        <v/>
      </c>
      <c r="AD419" s="575"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066" t="inlineStr">
        <is>
          <t>ЕАЭС N RU Д-JP.РА01.В.63194/24 от 01.02.2024 действует до 31.01.2029</t>
        </is>
      </c>
      <c r="AF419" s="565" t="inlineStr">
        <is>
          <t>DIME HEALTH CARE</t>
        </is>
      </c>
      <c r="AG419" s="565" t="inlineStr">
        <is>
          <t>TIERS Co., Ltd</t>
        </is>
      </c>
    </row>
    <row r="420" hidden="1" ht="20.1" customFormat="1" customHeight="1" s="355" thickBot="1">
      <c r="A420" s="353" t="n"/>
      <c r="B420" s="721" t="n"/>
      <c r="C420" s="1381" t="n">
        <v>4933656230025</v>
      </c>
      <c r="D420" s="1381" t="n"/>
      <c r="E420" s="353" t="inlineStr">
        <is>
          <t>Dime Health Care PRO</t>
        </is>
      </c>
      <c r="F420" s="353" t="inlineStr">
        <is>
          <t>AMS02</t>
        </is>
      </c>
      <c r="G420" s="368" t="n"/>
      <c r="H420" s="369" t="inlineStr">
        <is>
          <t>《Dime Health Care PRO》PRO AMINO Seaweed CONDITIONER</t>
        </is>
      </c>
      <c r="I420" s="322" t="inlineStr">
        <is>
          <t>PROFESSIONAL AMINO SEAWEED CONDITIONER</t>
        </is>
      </c>
      <c r="J420" s="406" t="inlineStr">
        <is>
          <t>Профессиональный кондиционер на основе аминокислот и морских водорослей для повреждённых волос</t>
        </is>
      </c>
      <c r="K420" s="358" t="inlineStr">
        <is>
          <t>hair conditioner</t>
        </is>
      </c>
      <c r="L420" s="358" t="n"/>
      <c r="M420" s="1203" t="n">
        <v>12</v>
      </c>
      <c r="N420" s="1203" t="n">
        <v>12</v>
      </c>
      <c r="O420" s="455" t="n">
        <v>24</v>
      </c>
      <c r="P420" s="1388" t="n">
        <v>1257</v>
      </c>
      <c r="Q420" s="1388">
        <f>O420*P420</f>
        <v/>
      </c>
      <c r="R420" s="456" t="n">
        <v>880</v>
      </c>
      <c r="S420" s="1383">
        <f>O420*R420</f>
        <v/>
      </c>
      <c r="T420" s="1383">
        <f>Q420-S420</f>
        <v/>
      </c>
      <c r="U420" s="458">
        <f>T420/Q420</f>
        <v/>
      </c>
      <c r="V420" s="362" t="n">
        <v>0.024</v>
      </c>
      <c r="W420" s="362" t="n">
        <v>14.5</v>
      </c>
      <c r="X420" s="362">
        <f>O420/12</f>
        <v/>
      </c>
      <c r="Y420" s="362">
        <f>V420*X420</f>
        <v/>
      </c>
      <c r="Z420" s="362">
        <f>W420*X420</f>
        <v/>
      </c>
      <c r="AA420" s="362" t="n"/>
      <c r="AB420" s="621" t="n">
        <v>1.1</v>
      </c>
      <c r="AC420" s="1384">
        <f>ROUND(O420*AB420,3)</f>
        <v/>
      </c>
      <c r="AD420" s="575"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565" t="inlineStr">
        <is>
          <t>закончился</t>
        </is>
      </c>
      <c r="AF420" s="565" t="inlineStr">
        <is>
          <t>DIME HEALTH CARE</t>
        </is>
      </c>
      <c r="AG420" s="565" t="inlineStr">
        <is>
          <t>TIERS Co., Ltd</t>
        </is>
      </c>
    </row>
    <row r="421" hidden="1" ht="20.1" customFormat="1" customHeight="1" s="355" thickBot="1">
      <c r="A421" s="1203" t="n"/>
      <c r="B421" s="714" t="n"/>
      <c r="C421" s="1381" t="n">
        <v>4933656230032</v>
      </c>
      <c r="D421" s="1381" t="n"/>
      <c r="E421" s="353" t="inlineStr">
        <is>
          <t>Dime Health Care PRO</t>
        </is>
      </c>
      <c r="F421" s="353" t="inlineStr">
        <is>
          <t>AMS03</t>
        </is>
      </c>
      <c r="G421" s="368" t="n"/>
      <c r="H421" s="369" t="inlineStr">
        <is>
          <t>《Dime Health Care PRO》PRO AMINO Seaweed HAIR PACK</t>
        </is>
      </c>
      <c r="I421" s="322" t="inlineStr">
        <is>
          <t>PROFESSIONAL AMINO SEAWEED PACK</t>
        </is>
      </c>
      <c r="J421" s="406" t="inlineStr">
        <is>
          <t>Маска для поврежденных волос на основе аминокислот и морских водорослей</t>
        </is>
      </c>
      <c r="K421" s="358" t="inlineStr">
        <is>
          <t>hair pack</t>
        </is>
      </c>
      <c r="L421" s="358" t="n"/>
      <c r="M421" s="1203" t="n">
        <v>12</v>
      </c>
      <c r="N421" s="1203" t="n">
        <v>12</v>
      </c>
      <c r="O421" s="455" t="n"/>
      <c r="P421" s="1388" t="n">
        <v>1314</v>
      </c>
      <c r="Q421" s="1388">
        <f>O421*P421</f>
        <v/>
      </c>
      <c r="R421" s="361" t="n">
        <v>920</v>
      </c>
      <c r="S421" s="1383">
        <f>O421*R421</f>
        <v/>
      </c>
      <c r="T421" s="1383">
        <f>Q421-S421</f>
        <v/>
      </c>
      <c r="U421" s="458">
        <f>T421/Q421</f>
        <v/>
      </c>
      <c r="V421" s="362" t="n">
        <v>0.021</v>
      </c>
      <c r="W421" s="362" t="n">
        <v>11.4</v>
      </c>
      <c r="X421" s="362">
        <f>O421/12</f>
        <v/>
      </c>
      <c r="Y421" s="362">
        <f>V421*X421</f>
        <v/>
      </c>
      <c r="Z421" s="362">
        <f>W421*X421</f>
        <v/>
      </c>
      <c r="AA421" s="362" t="n"/>
      <c r="AB421" s="621" t="n">
        <v>0.9</v>
      </c>
      <c r="AC421" s="1384">
        <f>ROUND(O421*AB421,3)</f>
        <v/>
      </c>
      <c r="AD421" s="575"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565" t="inlineStr">
        <is>
          <t>ЕАЭС N RU Д-JP.РА01.В.63222/24 от 01.02.2024 действует до 31.01.2029</t>
        </is>
      </c>
      <c r="AF421" s="565" t="inlineStr">
        <is>
          <t>DIME HEALTH CARE</t>
        </is>
      </c>
      <c r="AG421" s="565" t="inlineStr">
        <is>
          <t>TIERS Co., Ltd</t>
        </is>
      </c>
    </row>
    <row r="422" hidden="1" ht="20.1" customFormat="1" customHeight="1" s="355" thickBot="1">
      <c r="A422" s="353" t="n"/>
      <c r="B422" s="721" t="n"/>
      <c r="C422" s="353" t="n">
        <v>4562496020154</v>
      </c>
      <c r="D422" s="353" t="n"/>
      <c r="E422" s="353" t="inlineStr">
        <is>
          <t>Emu No Shizuku</t>
        </is>
      </c>
      <c r="F422" s="353" t="inlineStr">
        <is>
          <t>emu03</t>
        </is>
      </c>
      <c r="G422" s="368" t="n"/>
      <c r="H422" s="369" t="inlineStr">
        <is>
          <t>《Emu No Shizuku》 SOAP</t>
        </is>
      </c>
      <c r="I422" s="322" t="inlineStr">
        <is>
          <t>Emu no Shizuku</t>
        </is>
      </c>
      <c r="J422" s="406" t="inlineStr">
        <is>
          <t>Мыло твердое</t>
        </is>
      </c>
      <c r="K422" s="369" t="inlineStr">
        <is>
          <t>soap</t>
        </is>
      </c>
      <c r="L422" s="369" t="n"/>
      <c r="M422" s="1203" t="n">
        <v>50</v>
      </c>
      <c r="N422" s="1203" t="n">
        <v>10</v>
      </c>
      <c r="O422" s="455" t="n"/>
      <c r="P422" s="1388" t="n">
        <v>1440</v>
      </c>
      <c r="Q422" s="1388">
        <f>O422*P422</f>
        <v/>
      </c>
      <c r="R422" s="820" t="n">
        <v>1150</v>
      </c>
      <c r="S422" s="1383">
        <f>O422*R422</f>
        <v/>
      </c>
      <c r="T422" s="1383">
        <f>Q422-S422</f>
        <v/>
      </c>
      <c r="U422" s="458">
        <f>T422/Q422</f>
        <v/>
      </c>
      <c r="V422" s="362" t="n"/>
      <c r="W422" s="362" t="n"/>
      <c r="X422" s="362">
        <f>O422/M422</f>
        <v/>
      </c>
      <c r="Y422" s="362">
        <f>V422*X422</f>
        <v/>
      </c>
      <c r="Z422" s="362">
        <f>#REF!*X422</f>
        <v/>
      </c>
      <c r="AA422" s="362" t="n"/>
      <c r="AB422" s="621" t="n"/>
      <c r="AC422" s="1384">
        <f>ROUND(O422*AB422,3)</f>
        <v/>
      </c>
      <c r="AD422" s="575" t="inlineStr">
        <is>
          <t>水、グリセリン、ココイルグリシンK、タマリンドガム、ペンチレングリコール、エミュー油、水溶性プロテオグリカン、ヒアルロン酸Na、BG、エチドロン酸4Na、ラウリン酸ポリグリセリルー10、グルコース</t>
        </is>
      </c>
      <c r="AE422" s="565" t="inlineStr">
        <is>
          <t>ЕАЭС N RU Д-JP.НА30.В.04319 от 08.08.2018 действует до 07.08.2023</t>
        </is>
      </c>
      <c r="AF422" s="565" t="inlineStr">
        <is>
          <t>Emu no Shizuku</t>
        </is>
      </c>
      <c r="AG422" s="565" t="inlineStr">
        <is>
          <t>STAR DESIGN INC</t>
        </is>
      </c>
    </row>
    <row r="423" hidden="1" ht="20.1" customFormat="1" customHeight="1" s="355" thickBot="1">
      <c r="A423" s="353" t="n"/>
      <c r="B423" s="721" t="n"/>
      <c r="C423" s="353" t="n"/>
      <c r="D423" s="353" t="n"/>
      <c r="E423" s="353" t="inlineStr">
        <is>
          <t>Emu No Shizuku</t>
        </is>
      </c>
      <c r="F423" s="353" t="inlineStr">
        <is>
          <t>emu03</t>
        </is>
      </c>
      <c r="G423" s="368" t="n"/>
      <c r="H423" s="369" t="inlineStr">
        <is>
          <t>《Emu No Shizuku》 SOAP</t>
        </is>
      </c>
      <c r="I423" s="322" t="inlineStr">
        <is>
          <t>Emu no Shizuku</t>
        </is>
      </c>
      <c r="J423" s="406" t="inlineStr">
        <is>
          <t>Мыло твердое</t>
        </is>
      </c>
      <c r="K423" s="369" t="inlineStr">
        <is>
          <t>soap</t>
        </is>
      </c>
      <c r="L423" s="369" t="n"/>
      <c r="M423" s="1203" t="n">
        <v>50</v>
      </c>
      <c r="N423" s="1203" t="n">
        <v>50</v>
      </c>
      <c r="O423" s="455" t="n"/>
      <c r="P423" s="1388" t="n">
        <v>1150</v>
      </c>
      <c r="Q423" s="1388">
        <f>O423*P423</f>
        <v/>
      </c>
      <c r="R423" s="820" t="n">
        <v>920</v>
      </c>
      <c r="S423" s="1383">
        <f>O423*R423</f>
        <v/>
      </c>
      <c r="T423" s="1383">
        <f>Q423-S423</f>
        <v/>
      </c>
      <c r="U423" s="458">
        <f>T423/Q423</f>
        <v/>
      </c>
      <c r="V423" s="362" t="n"/>
      <c r="W423" s="368" t="n"/>
      <c r="X423" s="362">
        <f>O423/M423</f>
        <v/>
      </c>
      <c r="Y423" s="362">
        <f>V423*X423</f>
        <v/>
      </c>
      <c r="Z423" s="362">
        <f>W422*X423</f>
        <v/>
      </c>
      <c r="AA423" s="362" t="n"/>
      <c r="AB423" s="621" t="n"/>
      <c r="AC423" s="1384">
        <f>ROUND(O423*AB423,3)</f>
        <v/>
      </c>
      <c r="AD423" s="575" t="inlineStr">
        <is>
          <t>水、グリセリン、ココイルグリシンK、タマリンドガム、ペンチレングリコール、エミュー油、水溶性プロテオグリカン、ヒアルロン酸Na、BG、エチドロン酸4Na、ラウリン酸ポリグリセリルー11、グルコース</t>
        </is>
      </c>
      <c r="AE423" s="565" t="inlineStr">
        <is>
          <t>ЕАЭС N RU Д-JP.НА30.В.04319 от 08.08.2018 действует до 07.08.2023</t>
        </is>
      </c>
      <c r="AF423" s="565" t="inlineStr">
        <is>
          <t>Emu no Shizuku</t>
        </is>
      </c>
      <c r="AG423" s="565" t="inlineStr">
        <is>
          <t>STAR DESIGN INC</t>
        </is>
      </c>
    </row>
    <row r="424" hidden="1" ht="20.1" customFormat="1" customHeight="1" s="355" thickBot="1">
      <c r="A424" s="1203" t="n"/>
      <c r="B424" s="714" t="n"/>
      <c r="C424" s="1381" t="n">
        <v>4562496020116</v>
      </c>
      <c r="D424" s="1381" t="n"/>
      <c r="E424" s="353" t="inlineStr">
        <is>
          <t>Emu No Shizuku</t>
        </is>
      </c>
      <c r="F424" s="353" t="inlineStr">
        <is>
          <t>emu04</t>
        </is>
      </c>
      <c r="G424" s="368" t="n"/>
      <c r="H424" s="369" t="inlineStr">
        <is>
          <t>《Emu No Shizuku》 Emu Oil body and skin care 100% natural.</t>
        </is>
      </c>
      <c r="I424" s="322" t="inlineStr">
        <is>
          <t>Emu Oil body and skin care 100% natural.</t>
        </is>
      </c>
      <c r="J424" s="406" t="inlineStr">
        <is>
          <t>Натуральное масло Эму для лица и тела 100% натуральное</t>
        </is>
      </c>
      <c r="K424" s="453" t="inlineStr">
        <is>
          <t>skin oil</t>
        </is>
      </c>
      <c r="L424" s="453" t="n"/>
      <c r="M424" s="1203" t="n">
        <v>20</v>
      </c>
      <c r="N424" s="1203" t="n">
        <v>10</v>
      </c>
      <c r="O424" s="455" t="n"/>
      <c r="P424" s="1388" t="n">
        <v>1125</v>
      </c>
      <c r="Q424" s="1388">
        <f>O424*P424</f>
        <v/>
      </c>
      <c r="R424" s="820" t="n">
        <v>900</v>
      </c>
      <c r="S424" s="1383">
        <f>O424*R424</f>
        <v/>
      </c>
      <c r="T424" s="1383">
        <f>Q424-S424</f>
        <v/>
      </c>
      <c r="U424" s="458">
        <f>T424/Q424</f>
        <v/>
      </c>
      <c r="V424" s="362">
        <f>ROUND(0.19*0.257*0.12,3)</f>
        <v/>
      </c>
      <c r="W424" s="362" t="n">
        <v>0.65</v>
      </c>
      <c r="X424" s="362">
        <f>O424/M424</f>
        <v/>
      </c>
      <c r="Y424" s="362">
        <f>V424*X424</f>
        <v/>
      </c>
      <c r="Z424" s="362">
        <f>W424*X424</f>
        <v/>
      </c>
      <c r="AA424" s="362" t="n"/>
      <c r="AB424" s="1424" t="n">
        <v>0.025</v>
      </c>
      <c r="AC424" s="1384">
        <f>ROUND(O424*AB424,3)</f>
        <v/>
      </c>
      <c r="AD424" s="575" t="inlineStr">
        <is>
          <t>エミュー油100%</t>
        </is>
      </c>
      <c r="AE424" s="565" t="inlineStr">
        <is>
          <t>ЕАЭС N RU Д-JP.РА09.В.82526/24 от 24.10.2024 действует до 23.10.2029</t>
        </is>
      </c>
      <c r="AF424" s="565" t="inlineStr">
        <is>
          <t>Emu no Shizuku</t>
        </is>
      </c>
      <c r="AG424" s="565" t="inlineStr">
        <is>
          <t>Bioscience Co., Ltd</t>
        </is>
      </c>
    </row>
    <row r="425" hidden="1" ht="20.1" customFormat="1" customHeight="1" s="355" thickBot="1">
      <c r="A425" s="353" t="n"/>
      <c r="B425" s="721" t="n"/>
      <c r="C425" s="353" t="n"/>
      <c r="D425" s="353" t="n"/>
      <c r="E425" s="353" t="inlineStr">
        <is>
          <t>Emu No Shizuku</t>
        </is>
      </c>
      <c r="F425" s="353" t="inlineStr">
        <is>
          <t>emu04</t>
        </is>
      </c>
      <c r="G425" s="368" t="n"/>
      <c r="H425" s="369" t="inlineStr">
        <is>
          <t>《Emu No Shizuku》  OIL100%　BODY&amp;SKIN CARE OIL 15ml</t>
        </is>
      </c>
      <c r="I425" s="322" t="inlineStr">
        <is>
          <t>Emu no Shizuku</t>
        </is>
      </c>
      <c r="J425" s="406" t="inlineStr">
        <is>
          <t>Очищающее масло</t>
        </is>
      </c>
      <c r="K425" s="369" t="inlineStr">
        <is>
          <t>skin oil</t>
        </is>
      </c>
      <c r="L425" s="369" t="n"/>
      <c r="M425" s="1203" t="n">
        <v>100</v>
      </c>
      <c r="N425" s="1203" t="n">
        <v>100</v>
      </c>
      <c r="O425" s="455" t="n"/>
      <c r="P425" s="1388" t="n">
        <v>900</v>
      </c>
      <c r="Q425" s="1388">
        <f>O425*P425</f>
        <v/>
      </c>
      <c r="R425" s="820" t="n">
        <v>720</v>
      </c>
      <c r="S425" s="1383">
        <f>O425*R425</f>
        <v/>
      </c>
      <c r="T425" s="1383">
        <f>Q425-S425</f>
        <v/>
      </c>
      <c r="U425" s="458">
        <f>T425/Q425</f>
        <v/>
      </c>
      <c r="V425" s="362" t="n"/>
      <c r="W425" s="362" t="n"/>
      <c r="X425" s="362">
        <f>O425/M425</f>
        <v/>
      </c>
      <c r="Y425" s="362">
        <f>V425*X425</f>
        <v/>
      </c>
      <c r="Z425" s="362">
        <f>W425*X425</f>
        <v/>
      </c>
      <c r="AA425" s="362" t="n"/>
      <c r="AB425" s="1438" t="n">
        <v>0.025</v>
      </c>
      <c r="AC425" s="1384">
        <f>ROUND(O425*AB425,3)</f>
        <v/>
      </c>
      <c r="AD425" s="575" t="inlineStr">
        <is>
          <t>エミュー油100%</t>
        </is>
      </c>
      <c r="AE425" s="565" t="inlineStr">
        <is>
          <t>ЕАЭС N RU Д-JP.РА09.В.82526/24 от 24.10.2024 действует до 23.10.2030</t>
        </is>
      </c>
      <c r="AF425" s="565" t="inlineStr">
        <is>
          <t>Emu no Shizuku</t>
        </is>
      </c>
      <c r="AG425" s="565" t="inlineStr">
        <is>
          <t>Bioscience Co., Ltd</t>
        </is>
      </c>
    </row>
    <row r="426" hidden="1" ht="27.75" customFormat="1" customHeight="1" s="355" thickBot="1">
      <c r="A426" s="353" t="n"/>
      <c r="B426" s="721" t="n"/>
      <c r="C426" s="1381" t="n">
        <v>4562496020116</v>
      </c>
      <c r="D426" s="1381" t="n"/>
      <c r="E426" s="353" t="inlineStr">
        <is>
          <t>Emu No Shizuku</t>
        </is>
      </c>
      <c r="F426" s="353" t="inlineStr">
        <is>
          <t>emu05</t>
        </is>
      </c>
      <c r="G426" s="368" t="n"/>
      <c r="H426" s="369" t="inlineStr">
        <is>
          <t>《Emu No Shizuku》  OIL100%　BODY&amp;SKIN CARE OIL 72ml</t>
        </is>
      </c>
      <c r="I426" s="322" t="inlineStr">
        <is>
          <t>Emu no Shizuku</t>
        </is>
      </c>
      <c r="J426" s="406" t="inlineStr">
        <is>
          <t>Очищающее масло</t>
        </is>
      </c>
      <c r="K426" s="453" t="inlineStr">
        <is>
          <t>skin oil</t>
        </is>
      </c>
      <c r="L426" s="453" t="n"/>
      <c r="M426" s="1203" t="n">
        <v>100</v>
      </c>
      <c r="N426" s="1203" t="n">
        <v>10</v>
      </c>
      <c r="O426" s="455" t="n"/>
      <c r="P426" s="1388" t="n">
        <v>4063</v>
      </c>
      <c r="Q426" s="1388">
        <f>O426*P426</f>
        <v/>
      </c>
      <c r="R426" s="820" t="n">
        <v>3250</v>
      </c>
      <c r="S426" s="1383">
        <f>O426*R426</f>
        <v/>
      </c>
      <c r="T426" s="1383">
        <f>Q426-S426</f>
        <v/>
      </c>
      <c r="U426" s="458">
        <f>T426/Q426</f>
        <v/>
      </c>
      <c r="V426" s="362" t="n"/>
      <c r="W426" s="362" t="n"/>
      <c r="X426" s="362">
        <f>O426/M426</f>
        <v/>
      </c>
      <c r="Y426" s="362">
        <f>V426*X426</f>
        <v/>
      </c>
      <c r="Z426" s="362">
        <f>W426*X426</f>
        <v/>
      </c>
      <c r="AA426" s="362" t="n"/>
      <c r="AB426" s="1424" t="n">
        <v>0.08500000000000001</v>
      </c>
      <c r="AC426" s="1384">
        <f>O426*AB426</f>
        <v/>
      </c>
      <c r="AD426" s="575" t="inlineStr">
        <is>
          <t>エミュー油100%</t>
        </is>
      </c>
      <c r="AE426" s="565" t="inlineStr">
        <is>
          <t>ЕАЭС N RU Д-JP.РА09.В.82526/24 от 24.10.2024 действует до 23.10.2031</t>
        </is>
      </c>
      <c r="AF426" s="565" t="inlineStr">
        <is>
          <t>Emu no Shizuku</t>
        </is>
      </c>
      <c r="AG426" s="565" t="inlineStr">
        <is>
          <t>Bioscience Co., Ltd</t>
        </is>
      </c>
    </row>
    <row r="427" hidden="1" ht="27.75" customFormat="1" customHeight="1" s="355" thickBot="1">
      <c r="A427" s="353" t="n"/>
      <c r="B427" s="721" t="n"/>
      <c r="C427" s="353" t="n"/>
      <c r="D427" s="353" t="n"/>
      <c r="E427" s="353" t="inlineStr">
        <is>
          <t>Emu No Shizuku</t>
        </is>
      </c>
      <c r="F427" s="353" t="inlineStr">
        <is>
          <t>emu05</t>
        </is>
      </c>
      <c r="G427" s="368" t="n"/>
      <c r="H427" s="369" t="inlineStr">
        <is>
          <t>《Emu No Shizuku》  OIL100%　BODY&amp;SKIN CARE OIL 72ml</t>
        </is>
      </c>
      <c r="I427" s="322" t="inlineStr">
        <is>
          <t>Emu no Shizuku</t>
        </is>
      </c>
      <c r="J427" s="406" t="inlineStr">
        <is>
          <t>Очищающее масло</t>
        </is>
      </c>
      <c r="K427" s="369" t="inlineStr">
        <is>
          <t>skin oil</t>
        </is>
      </c>
      <c r="L427" s="369" t="n"/>
      <c r="M427" s="1203" t="n">
        <v>100</v>
      </c>
      <c r="N427" s="1203" t="n">
        <v>100</v>
      </c>
      <c r="O427" s="455" t="n"/>
      <c r="P427" s="1388" t="n">
        <v>3250</v>
      </c>
      <c r="Q427" s="1388">
        <f>O427*P427</f>
        <v/>
      </c>
      <c r="R427" s="820" t="n">
        <v>2600</v>
      </c>
      <c r="S427" s="1383">
        <f>O427*R427</f>
        <v/>
      </c>
      <c r="T427" s="1383">
        <f>Q427-S427</f>
        <v/>
      </c>
      <c r="U427" s="458">
        <f>T427/Q427</f>
        <v/>
      </c>
      <c r="V427" s="362" t="n"/>
      <c r="W427" s="362" t="n"/>
      <c r="X427" s="362">
        <f>O427/M427</f>
        <v/>
      </c>
      <c r="Y427" s="362">
        <f>V427*X427</f>
        <v/>
      </c>
      <c r="Z427" s="362">
        <f>W427*X427</f>
        <v/>
      </c>
      <c r="AA427" s="362" t="n"/>
      <c r="AB427" s="1438" t="n">
        <v>0.08500000000000001</v>
      </c>
      <c r="AC427" s="1384">
        <f>ROUND(O427*AB427,3)</f>
        <v/>
      </c>
      <c r="AD427" s="575" t="inlineStr">
        <is>
          <t>エミュー油100%</t>
        </is>
      </c>
      <c r="AE427" s="565" t="inlineStr">
        <is>
          <t>ЕАЭС N RU Д-JP.РА09.В.82526/24 от 24.10.2024 действует до 23.10.2032</t>
        </is>
      </c>
      <c r="AF427" s="565" t="inlineStr">
        <is>
          <t>Emu no Shizuku</t>
        </is>
      </c>
      <c r="AG427" s="565" t="inlineStr">
        <is>
          <t>Bioscience Co., Ltd</t>
        </is>
      </c>
    </row>
    <row r="428" hidden="1" ht="20.1" customFormat="1" customHeight="1" s="355" thickBot="1">
      <c r="A428" s="353" t="n"/>
      <c r="B428" s="721" t="n"/>
      <c r="C428" s="1381" t="n">
        <v>4562496020147</v>
      </c>
      <c r="D428" s="1381" t="n"/>
      <c r="E428" s="353" t="inlineStr">
        <is>
          <t>Emu No Shizuku</t>
        </is>
      </c>
      <c r="F428" s="353" t="inlineStr">
        <is>
          <t>emu02</t>
        </is>
      </c>
      <c r="G428" s="368" t="n"/>
      <c r="H428" s="369" t="inlineStr">
        <is>
          <t>《Emu No Shizuku》  ALL IN ONE GEL</t>
        </is>
      </c>
      <c r="I428" s="369" t="inlineStr">
        <is>
          <t>Emu no Shizuku</t>
        </is>
      </c>
      <c r="J428" s="493" t="inlineStr">
        <is>
          <t>Очищающий гель "Все в одном"</t>
        </is>
      </c>
      <c r="K428" s="453" t="inlineStr">
        <is>
          <t>face gel</t>
        </is>
      </c>
      <c r="L428" s="453" t="n"/>
      <c r="M428" s="1203" t="n">
        <v>48</v>
      </c>
      <c r="N428" s="1203" t="n">
        <v>12</v>
      </c>
      <c r="O428" s="455" t="n"/>
      <c r="P428" s="1388" t="n">
        <v>3375</v>
      </c>
      <c r="Q428" s="1388">
        <f>O428*P428</f>
        <v/>
      </c>
      <c r="R428" s="456" t="n">
        <v>2700</v>
      </c>
      <c r="S428" s="1383">
        <f>O428*R428</f>
        <v/>
      </c>
      <c r="T428" s="1383">
        <f>Q428-S428</f>
        <v/>
      </c>
      <c r="U428" s="458">
        <f>T428/Q428</f>
        <v/>
      </c>
      <c r="V428" s="362" t="n"/>
      <c r="W428" s="362" t="n"/>
      <c r="X428" s="362">
        <f>O428/M428</f>
        <v/>
      </c>
      <c r="Y428" s="362">
        <f>V428*X428</f>
        <v/>
      </c>
      <c r="Z428" s="362">
        <f>W428*X428</f>
        <v/>
      </c>
      <c r="AA428" s="362" t="n"/>
      <c r="AB428" s="1438" t="n">
        <v>0.207</v>
      </c>
      <c r="AC428" s="1384">
        <f>ROUND(O428*AB428,3)</f>
        <v/>
      </c>
      <c r="AD428" s="575"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565" t="inlineStr">
        <is>
          <t>ЕАЭС N RU Д-JP.НА30.В.04317 от 08.08.2018 действует до 07.08.2023</t>
        </is>
      </c>
      <c r="AF428" s="565" t="inlineStr">
        <is>
          <t>Emu no Shizuku</t>
        </is>
      </c>
      <c r="AG428" s="565" t="inlineStr">
        <is>
          <t>Kisho Co., Ltd</t>
        </is>
      </c>
    </row>
    <row r="429" hidden="1" ht="20.1" customFormat="1" customHeight="1" s="355" thickBot="1">
      <c r="A429" s="353" t="n"/>
      <c r="B429" s="721" t="n"/>
      <c r="C429" s="353" t="n"/>
      <c r="D429" s="353" t="n"/>
      <c r="E429" s="353" t="inlineStr">
        <is>
          <t>Emu No Shizuku</t>
        </is>
      </c>
      <c r="F429" s="353" t="inlineStr">
        <is>
          <t>emu02</t>
        </is>
      </c>
      <c r="G429" s="368" t="n"/>
      <c r="H429" s="369" t="inlineStr">
        <is>
          <t>《Emu No Shizuku》  ALL IN ONE GEL</t>
        </is>
      </c>
      <c r="I429" s="369" t="inlineStr">
        <is>
          <t>Emu no Shizuku</t>
        </is>
      </c>
      <c r="J429" s="493" t="inlineStr">
        <is>
          <t>Очищающий гель "Все в одном"</t>
        </is>
      </c>
      <c r="K429" s="369" t="inlineStr">
        <is>
          <t>face gel</t>
        </is>
      </c>
      <c r="L429" s="369" t="n"/>
      <c r="M429" s="1203" t="n">
        <v>48</v>
      </c>
      <c r="N429" s="1203" t="n">
        <v>48</v>
      </c>
      <c r="O429" s="455" t="n"/>
      <c r="P429" s="1388" t="n">
        <v>2700</v>
      </c>
      <c r="Q429" s="1388">
        <f>O429*P429</f>
        <v/>
      </c>
      <c r="R429" s="820" t="n">
        <v>2160</v>
      </c>
      <c r="S429" s="1383">
        <f>O429*R429</f>
        <v/>
      </c>
      <c r="T429" s="1383">
        <f>Q429-S429</f>
        <v/>
      </c>
      <c r="U429" s="458">
        <f>T429/Q429</f>
        <v/>
      </c>
      <c r="V429" s="362" t="n"/>
      <c r="W429" s="362" t="n"/>
      <c r="X429" s="362">
        <f>O429/M429</f>
        <v/>
      </c>
      <c r="Y429" s="362">
        <f>V429*X429</f>
        <v/>
      </c>
      <c r="Z429" s="362">
        <f>W429*X429</f>
        <v/>
      </c>
      <c r="AA429" s="362" t="n"/>
      <c r="AB429" s="1438" t="n">
        <v>0.207</v>
      </c>
      <c r="AC429" s="1384">
        <f>ROUND(O429*AB429,3)</f>
        <v/>
      </c>
      <c r="AD429" s="575"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565" t="inlineStr">
        <is>
          <t>ЕАЭС N RU Д-JP.НА30.В.04317 от 08.08.2018 действует до 07.08.2023</t>
        </is>
      </c>
      <c r="AF429" s="565" t="inlineStr">
        <is>
          <t>Emu no Shizuku</t>
        </is>
      </c>
      <c r="AG429" s="565" t="inlineStr">
        <is>
          <t>Kisho Co., Ltd</t>
        </is>
      </c>
    </row>
    <row r="430" hidden="1" ht="20.1" customFormat="1" customHeight="1" s="355" thickBot="1">
      <c r="A430" s="353" t="n"/>
      <c r="B430" s="721" t="n"/>
      <c r="C430" s="353" t="inlineStr">
        <is>
          <t>RR-P1</t>
        </is>
      </c>
      <c r="D430" s="353" t="n"/>
      <c r="E430" s="353" t="inlineStr">
        <is>
          <t>Chikuhodo</t>
        </is>
      </c>
      <c r="F430" s="353" t="inlineStr">
        <is>
          <t>R-P1</t>
        </is>
      </c>
      <c r="G430" s="368" t="n"/>
      <c r="H430" s="369" t="inlineStr">
        <is>
          <t>《Chikuhodo》FACE BRUSH POWDER RR-P1</t>
        </is>
      </c>
      <c r="I430" s="369" t="n"/>
      <c r="J430" s="493" t="n"/>
      <c r="K430" s="453" t="inlineStr">
        <is>
          <t>brush</t>
        </is>
      </c>
      <c r="L430" s="453" t="n"/>
      <c r="M430" s="368" t="n"/>
      <c r="N430" s="1467" t="n">
        <v>130000</v>
      </c>
      <c r="O430" s="455" t="n"/>
      <c r="P430" s="1388" t="n">
        <v>4415</v>
      </c>
      <c r="Q430" s="1388">
        <f>O430*P430</f>
        <v/>
      </c>
      <c r="R430" s="820" t="n">
        <v>3750</v>
      </c>
      <c r="S430" s="1383">
        <f>O430*R430</f>
        <v/>
      </c>
      <c r="T430" s="1383">
        <f>Q430-S430</f>
        <v/>
      </c>
      <c r="U430" s="458">
        <f>T430/Q430</f>
        <v/>
      </c>
      <c r="V430" s="362" t="n"/>
      <c r="W430" s="362" t="n"/>
      <c r="X430" s="362" t="n"/>
      <c r="Y430" s="362" t="n"/>
      <c r="Z430" s="362" t="n"/>
      <c r="AA430" s="362" t="n"/>
      <c r="AB430" s="1438" t="n">
        <v>0.0178</v>
      </c>
      <c r="AC430" s="1384">
        <f>ROUND(O430*AB430,3)</f>
        <v/>
      </c>
      <c r="AD430" s="575" t="inlineStr">
        <is>
          <t>Capra hircus</t>
        </is>
      </c>
      <c r="AE430" s="565" t="n"/>
      <c r="AF430" s="565" t="n"/>
      <c r="AG430" s="565" t="n"/>
    </row>
    <row r="431" hidden="1" ht="20.1" customFormat="1" customHeight="1" s="355" thickBot="1">
      <c r="A431" s="353" t="n"/>
      <c r="B431" s="721" t="n"/>
      <c r="C431" s="353" t="inlineStr">
        <is>
          <t>RR-P2</t>
        </is>
      </c>
      <c r="D431" s="353" t="n"/>
      <c r="E431" s="353" t="inlineStr">
        <is>
          <t>Chikuhodo</t>
        </is>
      </c>
      <c r="F431" s="353" t="inlineStr">
        <is>
          <t>R-P2</t>
        </is>
      </c>
      <c r="G431" s="368" t="n"/>
      <c r="H431" s="369" t="inlineStr">
        <is>
          <t>《Chikuhodo》FACE BRUSH POWDER RR-P2</t>
        </is>
      </c>
      <c r="I431" s="369" t="n"/>
      <c r="J431" s="493" t="n"/>
      <c r="K431" s="453" t="inlineStr">
        <is>
          <t>brush</t>
        </is>
      </c>
      <c r="L431" s="453" t="n"/>
      <c r="M431" s="368" t="n"/>
      <c r="N431" s="1462" t="n"/>
      <c r="O431" s="455" t="n"/>
      <c r="P431" s="1388" t="n">
        <v>3825</v>
      </c>
      <c r="Q431" s="1388">
        <f>O431*P431</f>
        <v/>
      </c>
      <c r="R431" s="820" t="n">
        <v>3250</v>
      </c>
      <c r="S431" s="1383">
        <f>O431*R431</f>
        <v/>
      </c>
      <c r="T431" s="1383">
        <f>Q431-S431</f>
        <v/>
      </c>
      <c r="U431" s="458">
        <f>T431/Q431</f>
        <v/>
      </c>
      <c r="V431" s="362" t="n"/>
      <c r="W431" s="362" t="n"/>
      <c r="X431" s="362" t="n"/>
      <c r="Y431" s="362" t="n"/>
      <c r="Z431" s="362" t="n"/>
      <c r="AA431" s="362" t="n"/>
      <c r="AB431" s="1438" t="n">
        <v>0.0178</v>
      </c>
      <c r="AC431" s="1384">
        <f>ROUND(O431*AB431,3)</f>
        <v/>
      </c>
      <c r="AD431" s="575" t="inlineStr">
        <is>
          <t>Capra hircus</t>
        </is>
      </c>
      <c r="AE431" s="565" t="n"/>
      <c r="AF431" s="565" t="n"/>
      <c r="AG431" s="565" t="n"/>
    </row>
    <row r="432" hidden="1" ht="20.1" customFormat="1" customHeight="1" s="355" thickBot="1">
      <c r="A432" s="353" t="n"/>
      <c r="B432" s="721" t="n"/>
      <c r="C432" s="353" t="inlineStr">
        <is>
          <t>RR-P3</t>
        </is>
      </c>
      <c r="D432" s="353" t="n"/>
      <c r="E432" s="353" t="inlineStr">
        <is>
          <t>Chikuhodo</t>
        </is>
      </c>
      <c r="F432" s="353" t="n"/>
      <c r="G432" s="368" t="n"/>
      <c r="H432" s="369" t="inlineStr">
        <is>
          <t>《Chikuhodo》FACE BRUSH POWDER RR-P3</t>
        </is>
      </c>
      <c r="I432" s="369" t="n"/>
      <c r="J432" s="493" t="n"/>
      <c r="K432" s="369" t="inlineStr">
        <is>
          <t>brush</t>
        </is>
      </c>
      <c r="L432" s="369" t="n"/>
      <c r="M432" s="368" t="n"/>
      <c r="N432" s="1462" t="n"/>
      <c r="O432" s="455" t="n"/>
      <c r="P432" s="1388" t="n">
        <v>2650</v>
      </c>
      <c r="Q432" s="1388">
        <f>O432*P432</f>
        <v/>
      </c>
      <c r="R432" s="820" t="n">
        <v>2250</v>
      </c>
      <c r="S432" s="1383">
        <f>O432*R432</f>
        <v/>
      </c>
      <c r="T432" s="1383">
        <f>Q432-S432</f>
        <v/>
      </c>
      <c r="U432" s="458">
        <f>T432/Q432</f>
        <v/>
      </c>
      <c r="V432" s="362" t="n"/>
      <c r="W432" s="362" t="n"/>
      <c r="X432" s="362" t="n"/>
      <c r="Y432" s="362" t="n"/>
      <c r="Z432" s="362" t="n"/>
      <c r="AA432" s="362" t="n"/>
      <c r="AB432" s="621" t="n"/>
      <c r="AC432" s="1384">
        <f>ROUND(O432*AB432,3)</f>
        <v/>
      </c>
      <c r="AD432" s="575" t="inlineStr">
        <is>
          <t>Capra hircus</t>
        </is>
      </c>
      <c r="AE432" s="565" t="n"/>
      <c r="AF432" s="565" t="n"/>
      <c r="AG432" s="565" t="n"/>
    </row>
    <row r="433" hidden="1" ht="20.1" customFormat="1" customHeight="1" s="355" thickBot="1">
      <c r="A433" s="353" t="n"/>
      <c r="B433" s="721" t="n"/>
      <c r="C433" s="353" t="inlineStr">
        <is>
          <t>RR-P4</t>
        </is>
      </c>
      <c r="D433" s="353" t="n"/>
      <c r="E433" s="353" t="inlineStr">
        <is>
          <t>Chikuhodo</t>
        </is>
      </c>
      <c r="F433" s="353" t="inlineStr">
        <is>
          <t>R-P4</t>
        </is>
      </c>
      <c r="G433" s="368" t="n"/>
      <c r="H433" s="369" t="inlineStr">
        <is>
          <t>《Chikuhodo》FACE BRUSH POWDER RR-P4</t>
        </is>
      </c>
      <c r="I433" s="369" t="n"/>
      <c r="J433" s="493" t="n"/>
      <c r="K433" s="453" t="inlineStr">
        <is>
          <t>brush</t>
        </is>
      </c>
      <c r="L433" s="453" t="n"/>
      <c r="M433" s="368" t="n"/>
      <c r="N433" s="1462" t="n"/>
      <c r="O433" s="455" t="n"/>
      <c r="P433" s="1388" t="n">
        <v>3295</v>
      </c>
      <c r="Q433" s="1388">
        <f>O433*P433</f>
        <v/>
      </c>
      <c r="R433" s="820" t="n">
        <v>2800</v>
      </c>
      <c r="S433" s="1383">
        <f>O433*R433</f>
        <v/>
      </c>
      <c r="T433" s="1383">
        <f>Q433-S433</f>
        <v/>
      </c>
      <c r="U433" s="458">
        <f>T433/Q433</f>
        <v/>
      </c>
      <c r="V433" s="362" t="n"/>
      <c r="W433" s="362" t="n"/>
      <c r="X433" s="362" t="n"/>
      <c r="Y433" s="362" t="n"/>
      <c r="Z433" s="362" t="n"/>
      <c r="AA433" s="362" t="n"/>
      <c r="AB433" s="1438" t="n">
        <v>0.0182</v>
      </c>
      <c r="AC433" s="1384">
        <f>ROUND(O433*AB433,3)</f>
        <v/>
      </c>
      <c r="AD433" s="575" t="inlineStr">
        <is>
          <t>Capra hircus</t>
        </is>
      </c>
      <c r="AE433" s="565" t="n"/>
      <c r="AF433" s="565" t="n"/>
      <c r="AG433" s="565" t="n"/>
    </row>
    <row r="434" hidden="1" ht="20.1" customFormat="1" customHeight="1" s="355" thickBot="1">
      <c r="A434" s="353" t="n"/>
      <c r="B434" s="721" t="n"/>
      <c r="C434" s="353" t="inlineStr">
        <is>
          <t>RR-P5</t>
        </is>
      </c>
      <c r="D434" s="353" t="n"/>
      <c r="E434" s="353" t="inlineStr">
        <is>
          <t>Chikuhodo</t>
        </is>
      </c>
      <c r="F434" s="353" t="inlineStr">
        <is>
          <t>R-P5</t>
        </is>
      </c>
      <c r="G434" s="368" t="n"/>
      <c r="H434" s="369" t="inlineStr">
        <is>
          <t>《Chikuhodo》FACE BRUSH POWDER RR-P5</t>
        </is>
      </c>
      <c r="I434" s="369" t="n"/>
      <c r="J434" s="493" t="n"/>
      <c r="K434" s="453" t="inlineStr">
        <is>
          <t>brush</t>
        </is>
      </c>
      <c r="L434" s="453" t="n"/>
      <c r="M434" s="368" t="n"/>
      <c r="N434" s="1462" t="n"/>
      <c r="O434" s="455" t="n"/>
      <c r="P434" s="1388" t="n">
        <v>4355</v>
      </c>
      <c r="Q434" s="1388">
        <f>O434*P434</f>
        <v/>
      </c>
      <c r="R434" s="820" t="n">
        <v>3700</v>
      </c>
      <c r="S434" s="1383">
        <f>O434*R434</f>
        <v/>
      </c>
      <c r="T434" s="1383">
        <f>Q434-S434</f>
        <v/>
      </c>
      <c r="U434" s="458">
        <f>T434/Q434</f>
        <v/>
      </c>
      <c r="V434" s="362" t="n"/>
      <c r="W434" s="362" t="n"/>
      <c r="X434" s="362" t="n"/>
      <c r="Y434" s="362" t="n"/>
      <c r="Z434" s="362" t="n"/>
      <c r="AA434" s="362" t="n"/>
      <c r="AB434" s="1438" t="n">
        <v>0.0129</v>
      </c>
      <c r="AC434" s="1384">
        <f>ROUND(O434*AB434,3)</f>
        <v/>
      </c>
      <c r="AD434" s="575" t="inlineStr">
        <is>
          <t>Sciurus vulgaris</t>
        </is>
      </c>
      <c r="AE434" s="565" t="n"/>
      <c r="AF434" s="565" t="n"/>
      <c r="AG434" s="565" t="n"/>
    </row>
    <row r="435" hidden="1" ht="20.1" customFormat="1" customHeight="1" s="355" thickBot="1">
      <c r="A435" s="353" t="n"/>
      <c r="B435" s="721" t="n"/>
      <c r="C435" s="353" t="inlineStr">
        <is>
          <t>RR-P6</t>
        </is>
      </c>
      <c r="D435" s="353" t="n"/>
      <c r="E435" s="353" t="inlineStr">
        <is>
          <t>Chikuhodo</t>
        </is>
      </c>
      <c r="F435" s="353" t="n"/>
      <c r="G435" s="368" t="n"/>
      <c r="H435" s="369" t="inlineStr">
        <is>
          <t>《Chikuhodo》FACE BRUSH POWDER RR-P6</t>
        </is>
      </c>
      <c r="I435" s="369" t="n"/>
      <c r="J435" s="493" t="n"/>
      <c r="K435" s="369" t="inlineStr">
        <is>
          <t>brush</t>
        </is>
      </c>
      <c r="L435" s="369" t="n"/>
      <c r="M435" s="368" t="n"/>
      <c r="N435" s="1462" t="n"/>
      <c r="O435" s="455" t="n"/>
      <c r="P435" s="1388" t="n">
        <v>7650</v>
      </c>
      <c r="Q435" s="1388">
        <f>O435*P435</f>
        <v/>
      </c>
      <c r="R435" s="820" t="n">
        <v>6500</v>
      </c>
      <c r="S435" s="1383">
        <f>O435*R435</f>
        <v/>
      </c>
      <c r="T435" s="1383">
        <f>Q435-S435</f>
        <v/>
      </c>
      <c r="U435" s="458">
        <f>T435/Q435</f>
        <v/>
      </c>
      <c r="V435" s="362" t="n"/>
      <c r="W435" s="362" t="n"/>
      <c r="X435" s="362" t="n"/>
      <c r="Y435" s="362" t="n"/>
      <c r="Z435" s="362" t="n"/>
      <c r="AA435" s="362" t="n"/>
      <c r="AB435" s="621" t="n"/>
      <c r="AC435" s="1384">
        <f>ROUND(O435*AB435,3)</f>
        <v/>
      </c>
      <c r="AD435" s="575" t="inlineStr">
        <is>
          <t>Sciurus vulgaris</t>
        </is>
      </c>
      <c r="AE435" s="565" t="n"/>
      <c r="AF435" s="565" t="n"/>
      <c r="AG435" s="565" t="n"/>
    </row>
    <row r="436" hidden="1" ht="20.1" customFormat="1" customHeight="1" s="355" thickBot="1">
      <c r="A436" s="353" t="n"/>
      <c r="B436" s="721" t="n"/>
      <c r="C436" s="353" t="inlineStr">
        <is>
          <t>RR-P7</t>
        </is>
      </c>
      <c r="D436" s="353" t="n"/>
      <c r="E436" s="353" t="inlineStr">
        <is>
          <t>Chikuhodo</t>
        </is>
      </c>
      <c r="F436" s="353" t="n"/>
      <c r="G436" s="368" t="n"/>
      <c r="H436" s="369" t="inlineStr">
        <is>
          <t>《Chikuhodo》FACE BRUSH POWDER RR-P7</t>
        </is>
      </c>
      <c r="I436" s="369" t="n"/>
      <c r="J436" s="493" t="n"/>
      <c r="K436" s="369" t="inlineStr">
        <is>
          <t>brush</t>
        </is>
      </c>
      <c r="L436" s="369" t="n"/>
      <c r="M436" s="368" t="n"/>
      <c r="N436" s="1462" t="n"/>
      <c r="O436" s="455" t="n"/>
      <c r="P436" s="1388" t="n">
        <v>5885</v>
      </c>
      <c r="Q436" s="1388">
        <f>O436*P436</f>
        <v/>
      </c>
      <c r="R436" s="820" t="n">
        <v>5000</v>
      </c>
      <c r="S436" s="1383">
        <f>O436*R436</f>
        <v/>
      </c>
      <c r="T436" s="1383">
        <f>Q436-S436</f>
        <v/>
      </c>
      <c r="U436" s="458">
        <f>T436/Q436</f>
        <v/>
      </c>
      <c r="V436" s="362" t="n"/>
      <c r="W436" s="362" t="n"/>
      <c r="X436" s="362" t="n"/>
      <c r="Y436" s="362" t="n"/>
      <c r="Z436" s="362" t="n"/>
      <c r="AA436" s="362" t="n"/>
      <c r="AB436" s="621" t="n"/>
      <c r="AC436" s="1384">
        <f>ROUND(O436*AB436,3)</f>
        <v/>
      </c>
      <c r="AD436" s="575" t="inlineStr">
        <is>
          <t>Sciurus vulgaris</t>
        </is>
      </c>
      <c r="AE436" s="565" t="n"/>
      <c r="AF436" s="565" t="n"/>
      <c r="AG436" s="565" t="n"/>
    </row>
    <row r="437" hidden="1" ht="20.1" customFormat="1" customHeight="1" s="355" thickBot="1">
      <c r="A437" s="353" t="n"/>
      <c r="B437" s="721" t="n"/>
      <c r="C437" s="353" t="inlineStr">
        <is>
          <t>RR-C1</t>
        </is>
      </c>
      <c r="D437" s="353" t="n"/>
      <c r="E437" s="353" t="inlineStr">
        <is>
          <t>Chikuhodo</t>
        </is>
      </c>
      <c r="F437" s="353" t="n"/>
      <c r="G437" s="368" t="n"/>
      <c r="H437" s="369" t="inlineStr">
        <is>
          <t>《Chikuhodo》CHEEK BRUSH  RR-C1</t>
        </is>
      </c>
      <c r="I437" s="369" t="n"/>
      <c r="J437" s="493" t="n"/>
      <c r="K437" s="369" t="inlineStr">
        <is>
          <t>brush</t>
        </is>
      </c>
      <c r="L437" s="369" t="n"/>
      <c r="M437" s="368" t="n"/>
      <c r="N437" s="1462" t="n"/>
      <c r="O437" s="455" t="n"/>
      <c r="P437" s="1388" t="n">
        <v>3415</v>
      </c>
      <c r="Q437" s="1388">
        <f>O437*P437</f>
        <v/>
      </c>
      <c r="R437" s="820" t="n">
        <v>2900</v>
      </c>
      <c r="S437" s="1383">
        <f>O437*R437</f>
        <v/>
      </c>
      <c r="T437" s="1383">
        <f>Q437-S437</f>
        <v/>
      </c>
      <c r="U437" s="458">
        <f>T437/Q437</f>
        <v/>
      </c>
      <c r="V437" s="362" t="n"/>
      <c r="W437" s="362" t="n"/>
      <c r="X437" s="362" t="n"/>
      <c r="Y437" s="362" t="n"/>
      <c r="Z437" s="362" t="n"/>
      <c r="AA437" s="362" t="n"/>
      <c r="AB437" s="621" t="n"/>
      <c r="AC437" s="1384">
        <f>ROUND(O437*AB437,3)</f>
        <v/>
      </c>
      <c r="AD437" s="575" t="inlineStr">
        <is>
          <t>Capra hircus</t>
        </is>
      </c>
      <c r="AE437" s="565" t="n"/>
      <c r="AF437" s="565" t="n"/>
      <c r="AG437" s="565" t="n"/>
    </row>
    <row r="438" hidden="1" ht="20.1" customFormat="1" customHeight="1" s="355" thickBot="1">
      <c r="A438" s="353" t="n"/>
      <c r="B438" s="721" t="n"/>
      <c r="C438" s="353" t="inlineStr">
        <is>
          <t>RR-C2</t>
        </is>
      </c>
      <c r="D438" s="353" t="n"/>
      <c r="E438" s="353" t="inlineStr">
        <is>
          <t>Chikuhodo</t>
        </is>
      </c>
      <c r="F438" s="353" t="inlineStr">
        <is>
          <t>R-C2</t>
        </is>
      </c>
      <c r="G438" s="368" t="n"/>
      <c r="H438" s="369" t="inlineStr">
        <is>
          <t>《Chikuhodo》CHEEK BRUSH  RR-C2</t>
        </is>
      </c>
      <c r="I438" s="369" t="n"/>
      <c r="J438" s="493" t="n"/>
      <c r="K438" s="453" t="inlineStr">
        <is>
          <t>brush</t>
        </is>
      </c>
      <c r="L438" s="453" t="n"/>
      <c r="M438" s="368" t="n"/>
      <c r="N438" s="1462" t="n"/>
      <c r="O438" s="455" t="n"/>
      <c r="P438" s="1388" t="n">
        <v>2940</v>
      </c>
      <c r="Q438" s="1388">
        <f>O438*P438</f>
        <v/>
      </c>
      <c r="R438" s="820" t="n">
        <v>2500</v>
      </c>
      <c r="S438" s="1383">
        <f>O438*R438</f>
        <v/>
      </c>
      <c r="T438" s="1383">
        <f>Q438-S438</f>
        <v/>
      </c>
      <c r="U438" s="458">
        <f>T438/Q438</f>
        <v/>
      </c>
      <c r="V438" s="362" t="n"/>
      <c r="W438" s="362" t="n"/>
      <c r="X438" s="362" t="n"/>
      <c r="Y438" s="362" t="n"/>
      <c r="Z438" s="362" t="n"/>
      <c r="AA438" s="362" t="n"/>
      <c r="AB438" s="1438" t="n">
        <v>0.0124</v>
      </c>
      <c r="AC438" s="1384">
        <f>ROUND(O438*AB438,3)</f>
        <v/>
      </c>
      <c r="AD438" s="575" t="inlineStr">
        <is>
          <t>Sciurus vulgaris</t>
        </is>
      </c>
      <c r="AE438" s="565" t="n"/>
      <c r="AF438" s="565" t="n"/>
      <c r="AG438" s="565" t="n"/>
    </row>
    <row r="439" hidden="1" ht="20.1" customFormat="1" customHeight="1" s="355" thickBot="1">
      <c r="A439" s="353" t="n"/>
      <c r="B439" s="721" t="n"/>
      <c r="C439" s="353" t="inlineStr">
        <is>
          <t>RR-C3</t>
        </is>
      </c>
      <c r="D439" s="353" t="n"/>
      <c r="E439" s="353" t="inlineStr">
        <is>
          <t>Chikuhodo</t>
        </is>
      </c>
      <c r="F439" s="353" t="n"/>
      <c r="G439" s="368" t="n"/>
      <c r="H439" s="369" t="inlineStr">
        <is>
          <t>《Chikuhodo》CHEEK BRUSH  RR-C3</t>
        </is>
      </c>
      <c r="I439" s="369" t="n"/>
      <c r="J439" s="493" t="n"/>
      <c r="K439" s="369" t="inlineStr">
        <is>
          <t>brush</t>
        </is>
      </c>
      <c r="L439" s="369" t="n"/>
      <c r="M439" s="368" t="n"/>
      <c r="N439" s="1462" t="n"/>
      <c r="O439" s="455" t="n"/>
      <c r="P439" s="1388" t="n">
        <v>2650</v>
      </c>
      <c r="Q439" s="1388">
        <f>O439*P439</f>
        <v/>
      </c>
      <c r="R439" s="820" t="n">
        <v>2250</v>
      </c>
      <c r="S439" s="1383">
        <f>O439*R439</f>
        <v/>
      </c>
      <c r="T439" s="1383">
        <f>Q439-S439</f>
        <v/>
      </c>
      <c r="U439" s="458">
        <f>T439/Q439</f>
        <v/>
      </c>
      <c r="V439" s="362" t="n"/>
      <c r="W439" s="362" t="n"/>
      <c r="X439" s="362" t="n"/>
      <c r="Y439" s="362" t="n"/>
      <c r="Z439" s="362" t="n"/>
      <c r="AA439" s="362" t="n"/>
      <c r="AB439" s="621" t="n"/>
      <c r="AC439" s="1384">
        <f>ROUND(O439*AB439,3)</f>
        <v/>
      </c>
      <c r="AD439" s="575" t="inlineStr">
        <is>
          <t>Capra hircus</t>
        </is>
      </c>
      <c r="AE439" s="565" t="n"/>
      <c r="AF439" s="565" t="n"/>
      <c r="AG439" s="565" t="n"/>
    </row>
    <row r="440" hidden="1" ht="20.1" customFormat="1" customHeight="1" s="355" thickBot="1">
      <c r="A440" s="353" t="n"/>
      <c r="B440" s="721" t="n"/>
      <c r="C440" s="353" t="inlineStr">
        <is>
          <t>RR-C4</t>
        </is>
      </c>
      <c r="D440" s="353" t="n"/>
      <c r="E440" s="353" t="inlineStr">
        <is>
          <t>Chikuhodo</t>
        </is>
      </c>
      <c r="F440" s="353" t="n"/>
      <c r="G440" s="368" t="n"/>
      <c r="H440" s="369" t="inlineStr">
        <is>
          <t>《Chikuhodo》CHEEK BRUSH  RR-C4</t>
        </is>
      </c>
      <c r="I440" s="369" t="n"/>
      <c r="J440" s="493" t="n"/>
      <c r="K440" s="369" t="inlineStr">
        <is>
          <t>brush</t>
        </is>
      </c>
      <c r="L440" s="369" t="n"/>
      <c r="M440" s="368" t="n"/>
      <c r="N440" s="1462" t="n"/>
      <c r="O440" s="455" t="n"/>
      <c r="P440" s="1388" t="n">
        <v>1647</v>
      </c>
      <c r="Q440" s="1388">
        <f>O440*P440</f>
        <v/>
      </c>
      <c r="R440" s="820" t="n">
        <v>1400</v>
      </c>
      <c r="S440" s="1383">
        <f>O440*R440</f>
        <v/>
      </c>
      <c r="T440" s="1383">
        <f>Q440-S440</f>
        <v/>
      </c>
      <c r="U440" s="458">
        <f>T440/Q440</f>
        <v/>
      </c>
      <c r="V440" s="362" t="n"/>
      <c r="W440" s="362" t="n"/>
      <c r="X440" s="362" t="n"/>
      <c r="Y440" s="362" t="n"/>
      <c r="Z440" s="362" t="n"/>
      <c r="AA440" s="362" t="n"/>
      <c r="AB440" s="621" t="n"/>
      <c r="AC440" s="1384">
        <f>ROUND(O440*AB440,3)</f>
        <v/>
      </c>
      <c r="AD440" s="575" t="inlineStr">
        <is>
          <t>Equus caballus</t>
        </is>
      </c>
      <c r="AE440" s="565" t="n"/>
      <c r="AF440" s="565" t="n"/>
      <c r="AG440" s="565" t="n"/>
    </row>
    <row r="441" hidden="1" ht="20.1" customFormat="1" customHeight="1" s="355" thickBot="1">
      <c r="A441" s="353" t="n"/>
      <c r="B441" s="721" t="n"/>
      <c r="C441" s="353" t="inlineStr">
        <is>
          <t>RR-S1</t>
        </is>
      </c>
      <c r="D441" s="353" t="n"/>
      <c r="E441" s="353" t="inlineStr">
        <is>
          <t>Chikuhodo</t>
        </is>
      </c>
      <c r="F441" s="353" t="inlineStr">
        <is>
          <t>R-S1</t>
        </is>
      </c>
      <c r="G441" s="368" t="n"/>
      <c r="H441" s="369" t="inlineStr">
        <is>
          <t>《Chikuhodo》EYE SHADOW BRUSH  RR-S1</t>
        </is>
      </c>
      <c r="I441" s="369" t="n"/>
      <c r="J441" s="493" t="n"/>
      <c r="K441" s="453" t="inlineStr">
        <is>
          <t>brush</t>
        </is>
      </c>
      <c r="L441" s="453" t="n"/>
      <c r="M441" s="368" t="n"/>
      <c r="N441" s="1462" t="n"/>
      <c r="O441" s="455" t="n"/>
      <c r="P441" s="1388" t="n">
        <v>945</v>
      </c>
      <c r="Q441" s="1388">
        <f>O441*P441</f>
        <v/>
      </c>
      <c r="R441" s="820" t="n">
        <v>800</v>
      </c>
      <c r="S441" s="1383">
        <f>O441*R441</f>
        <v/>
      </c>
      <c r="T441" s="1383">
        <f>Q441-S441</f>
        <v/>
      </c>
      <c r="U441" s="458">
        <f>T441/Q441</f>
        <v/>
      </c>
      <c r="V441" s="362" t="n"/>
      <c r="W441" s="362" t="n"/>
      <c r="X441" s="362" t="n"/>
      <c r="Y441" s="362" t="n"/>
      <c r="Z441" s="362" t="n"/>
      <c r="AA441" s="362" t="n"/>
      <c r="AB441" s="1438" t="n">
        <v>0.0124</v>
      </c>
      <c r="AC441" s="1384">
        <f>ROUND(O441*AB441,3)</f>
        <v/>
      </c>
      <c r="AD441" s="575" t="inlineStr">
        <is>
          <t>Equus caballus</t>
        </is>
      </c>
      <c r="AE441" s="565" t="n"/>
      <c r="AF441" s="565" t="n"/>
      <c r="AG441" s="565" t="n"/>
    </row>
    <row r="442" hidden="1" ht="20.1" customFormat="1" customHeight="1" s="355" thickBot="1">
      <c r="A442" s="353" t="n"/>
      <c r="B442" s="721" t="n"/>
      <c r="C442" s="353" t="inlineStr">
        <is>
          <t>RR-S2</t>
        </is>
      </c>
      <c r="D442" s="353" t="n"/>
      <c r="E442" s="353" t="inlineStr">
        <is>
          <t>Chikuhodo</t>
        </is>
      </c>
      <c r="F442" s="353" t="inlineStr">
        <is>
          <t>R-S2</t>
        </is>
      </c>
      <c r="G442" s="368" t="n"/>
      <c r="H442" s="369" t="inlineStr">
        <is>
          <t>《Chikuhodo》EYE SHADOW BRUSH  RR-S2</t>
        </is>
      </c>
      <c r="I442" s="369" t="n"/>
      <c r="J442" s="493" t="n"/>
      <c r="K442" s="453" t="inlineStr">
        <is>
          <t>brush</t>
        </is>
      </c>
      <c r="L442" s="453" t="n"/>
      <c r="M442" s="368" t="n"/>
      <c r="N442" s="1462" t="n"/>
      <c r="O442" s="455" t="n"/>
      <c r="P442" s="1388" t="n">
        <v>825</v>
      </c>
      <c r="Q442" s="1388">
        <f>O442*P442</f>
        <v/>
      </c>
      <c r="R442" s="820" t="n">
        <v>700</v>
      </c>
      <c r="S442" s="1383">
        <f>O442*R442</f>
        <v/>
      </c>
      <c r="T442" s="1383">
        <f>Q442-S442</f>
        <v/>
      </c>
      <c r="U442" s="458">
        <f>T442/Q442</f>
        <v/>
      </c>
      <c r="V442" s="362" t="n"/>
      <c r="W442" s="362" t="n"/>
      <c r="X442" s="362" t="n"/>
      <c r="Y442" s="362" t="n"/>
      <c r="Z442" s="362" t="n"/>
      <c r="AA442" s="362" t="n"/>
      <c r="AB442" s="1438" t="n">
        <v>0.0124</v>
      </c>
      <c r="AC442" s="1384">
        <f>ROUND(O442*AB442,3)</f>
        <v/>
      </c>
      <c r="AD442" s="575" t="inlineStr">
        <is>
          <t>Equus caballus</t>
        </is>
      </c>
      <c r="AE442" s="565" t="n"/>
      <c r="AF442" s="565" t="n"/>
      <c r="AG442" s="565" t="n"/>
    </row>
    <row r="443" hidden="1" ht="20.1" customFormat="1" customHeight="1" s="355" thickBot="1">
      <c r="A443" s="353" t="n"/>
      <c r="B443" s="721" t="n"/>
      <c r="C443" s="353" t="inlineStr">
        <is>
          <t>RR-S3</t>
        </is>
      </c>
      <c r="D443" s="353" t="n"/>
      <c r="E443" s="353" t="inlineStr">
        <is>
          <t>Chikuhodo</t>
        </is>
      </c>
      <c r="F443" s="353" t="inlineStr">
        <is>
          <t>R-S3</t>
        </is>
      </c>
      <c r="G443" s="368" t="n"/>
      <c r="H443" s="369" t="inlineStr">
        <is>
          <t>《Chikuhodo》EYE SHADOW BRUSH  RR-S3</t>
        </is>
      </c>
      <c r="I443" s="369" t="n"/>
      <c r="J443" s="493" t="n"/>
      <c r="K443" s="453" t="inlineStr">
        <is>
          <t>brush</t>
        </is>
      </c>
      <c r="L443" s="453" t="n"/>
      <c r="M443" s="368" t="n"/>
      <c r="N443" s="1462" t="n"/>
      <c r="O443" s="455" t="n"/>
      <c r="P443" s="1388" t="n">
        <v>765</v>
      </c>
      <c r="Q443" s="1388">
        <f>O443*P443</f>
        <v/>
      </c>
      <c r="R443" s="820" t="n">
        <v>650</v>
      </c>
      <c r="S443" s="1383">
        <f>O443*R443</f>
        <v/>
      </c>
      <c r="T443" s="1383">
        <f>Q443-S443</f>
        <v/>
      </c>
      <c r="U443" s="458">
        <f>T443/Q443</f>
        <v/>
      </c>
      <c r="V443" s="362" t="n"/>
      <c r="W443" s="362" t="n"/>
      <c r="X443" s="362" t="n"/>
      <c r="Y443" s="362" t="n"/>
      <c r="Z443" s="362" t="n"/>
      <c r="AA443" s="362" t="n"/>
      <c r="AB443" s="1438" t="n">
        <v>0.0095</v>
      </c>
      <c r="AC443" s="1384">
        <f>ROUND(O443*AB443,3)</f>
        <v/>
      </c>
      <c r="AD443" s="575" t="inlineStr">
        <is>
          <t>Equus caballus</t>
        </is>
      </c>
      <c r="AE443" s="565" t="n"/>
      <c r="AF443" s="565" t="n"/>
      <c r="AG443" s="565" t="n"/>
    </row>
    <row r="444" hidden="1" ht="20.1" customFormat="1" customHeight="1" s="355" thickBot="1">
      <c r="A444" s="353" t="n"/>
      <c r="B444" s="721" t="n"/>
      <c r="C444" s="353" t="inlineStr">
        <is>
          <t>RR-S4</t>
        </is>
      </c>
      <c r="D444" s="353" t="n"/>
      <c r="E444" s="353" t="inlineStr">
        <is>
          <t>Chikuhodo</t>
        </is>
      </c>
      <c r="F444" s="353" t="inlineStr">
        <is>
          <t>R-S4</t>
        </is>
      </c>
      <c r="G444" s="368" t="n"/>
      <c r="H444" s="369" t="inlineStr">
        <is>
          <t>《Chikuhodo》EYE SHADOW BRUSH  RR-S4</t>
        </is>
      </c>
      <c r="I444" s="369" t="n"/>
      <c r="J444" s="493" t="n"/>
      <c r="K444" s="453" t="inlineStr">
        <is>
          <t>brush</t>
        </is>
      </c>
      <c r="L444" s="453" t="n"/>
      <c r="M444" s="793" t="n"/>
      <c r="N444" s="1462" t="n"/>
      <c r="O444" s="455" t="n"/>
      <c r="P444" s="1388" t="n">
        <v>1235</v>
      </c>
      <c r="Q444" s="1388">
        <f>O444*P444</f>
        <v/>
      </c>
      <c r="R444" s="456" t="n">
        <v>1050</v>
      </c>
      <c r="S444" s="1383">
        <f>O444*R444</f>
        <v/>
      </c>
      <c r="T444" s="1383">
        <f>Q444-S444</f>
        <v/>
      </c>
      <c r="U444" s="458">
        <f>T444/Q444</f>
        <v/>
      </c>
      <c r="V444" s="362" t="n"/>
      <c r="W444" s="362" t="n"/>
      <c r="X444" s="362" t="n"/>
      <c r="Y444" s="362" t="n"/>
      <c r="Z444" s="362" t="n"/>
      <c r="AA444" s="362" t="n"/>
      <c r="AB444" s="1438" t="n">
        <v>0.0095</v>
      </c>
      <c r="AC444" s="1384">
        <f>ROUND(O444*AB444,3)</f>
        <v/>
      </c>
      <c r="AD444" s="575" t="inlineStr">
        <is>
          <t>Sciurus vulgaris/Mustela Nivalis</t>
        </is>
      </c>
      <c r="AE444" s="565" t="n"/>
      <c r="AF444" s="565" t="n"/>
      <c r="AG444" s="565" t="n"/>
    </row>
    <row r="445" hidden="1" ht="20.1" customFormat="1" customHeight="1" s="355" thickBot="1">
      <c r="A445" s="353" t="n"/>
      <c r="B445" s="721" t="n"/>
      <c r="C445" s="353" t="inlineStr">
        <is>
          <t>RR-S5</t>
        </is>
      </c>
      <c r="D445" s="353" t="n"/>
      <c r="E445" s="353" t="inlineStr">
        <is>
          <t>Chikuhodo</t>
        </is>
      </c>
      <c r="F445" s="353" t="n"/>
      <c r="G445" s="368" t="n"/>
      <c r="H445" s="369" t="inlineStr">
        <is>
          <t>《Chikuhodo》EYE SHADOW BRUSH  RR-S5</t>
        </is>
      </c>
      <c r="I445" s="369" t="n"/>
      <c r="J445" s="493" t="n"/>
      <c r="K445" s="369" t="inlineStr">
        <is>
          <t>brush</t>
        </is>
      </c>
      <c r="L445" s="369" t="n"/>
      <c r="M445" s="793" t="n"/>
      <c r="N445" s="1462" t="n"/>
      <c r="O445" s="455" t="n"/>
      <c r="P445" s="1388" t="n">
        <v>825</v>
      </c>
      <c r="Q445" s="1388">
        <f>O445*P445</f>
        <v/>
      </c>
      <c r="R445" s="456" t="n">
        <v>700</v>
      </c>
      <c r="S445" s="1383">
        <f>O445*R445</f>
        <v/>
      </c>
      <c r="T445" s="1383">
        <f>Q445-S445</f>
        <v/>
      </c>
      <c r="U445" s="458">
        <f>T445/Q445</f>
        <v/>
      </c>
      <c r="V445" s="362" t="n"/>
      <c r="W445" s="362" t="n"/>
      <c r="X445" s="362" t="n"/>
      <c r="Y445" s="362" t="n"/>
      <c r="Z445" s="362" t="n"/>
      <c r="AA445" s="362" t="n"/>
      <c r="AB445" s="621" t="n"/>
      <c r="AC445" s="1384">
        <f>ROUND(O445*AB445,3)</f>
        <v/>
      </c>
      <c r="AD445" s="575" t="inlineStr">
        <is>
          <t>Urethane</t>
        </is>
      </c>
      <c r="AE445" s="565" t="n"/>
      <c r="AF445" s="565" t="n"/>
      <c r="AG445" s="565" t="n"/>
    </row>
    <row r="446" hidden="1" ht="20.1" customFormat="1" customHeight="1" s="355" thickBot="1">
      <c r="A446" s="353" t="n"/>
      <c r="B446" s="721" t="n"/>
      <c r="C446" s="353" t="inlineStr">
        <is>
          <t>RR-S6</t>
        </is>
      </c>
      <c r="D446" s="353" t="n"/>
      <c r="E446" s="353" t="inlineStr">
        <is>
          <t>Chikuhodo</t>
        </is>
      </c>
      <c r="F446" s="353" t="inlineStr">
        <is>
          <t>R-S6</t>
        </is>
      </c>
      <c r="G446" s="368" t="n"/>
      <c r="H446" s="369" t="inlineStr">
        <is>
          <t>《Chikuhodo》EYE SHADOW BRUSH  RR-S6</t>
        </is>
      </c>
      <c r="I446" s="369" t="n"/>
      <c r="J446" s="493" t="n"/>
      <c r="K446" s="453" t="inlineStr">
        <is>
          <t>brush</t>
        </is>
      </c>
      <c r="L446" s="453" t="n"/>
      <c r="M446" s="793" t="n"/>
      <c r="N446" s="1462" t="n"/>
      <c r="O446" s="455" t="n"/>
      <c r="P446" s="1388" t="n">
        <v>1590</v>
      </c>
      <c r="Q446" s="1388">
        <f>O446*P446</f>
        <v/>
      </c>
      <c r="R446" s="456" t="n">
        <v>1350</v>
      </c>
      <c r="S446" s="1383">
        <f>O446*R446</f>
        <v/>
      </c>
      <c r="T446" s="1383">
        <f>Q446-S446</f>
        <v/>
      </c>
      <c r="U446" s="458">
        <f>T446/Q446</f>
        <v/>
      </c>
      <c r="V446" s="362" t="n"/>
      <c r="W446" s="362" t="n"/>
      <c r="X446" s="362" t="n"/>
      <c r="Y446" s="362" t="n"/>
      <c r="Z446" s="362" t="n"/>
      <c r="AA446" s="362" t="n"/>
      <c r="AB446" s="1438" t="n">
        <v>0.0122</v>
      </c>
      <c r="AC446" s="1384">
        <f>ROUND(O446*AB446,3)</f>
        <v/>
      </c>
      <c r="AD446" s="575" t="inlineStr">
        <is>
          <t>Sciurus vulgaris/Mustela Nivalis</t>
        </is>
      </c>
      <c r="AE446" s="565" t="n"/>
      <c r="AF446" s="565" t="n"/>
      <c r="AG446" s="565" t="n"/>
    </row>
    <row r="447" hidden="1" ht="20.1" customFormat="1" customHeight="1" s="355" thickBot="1">
      <c r="A447" s="353" t="n"/>
      <c r="B447" s="721" t="n"/>
      <c r="C447" s="353" t="inlineStr">
        <is>
          <t>RR-S7</t>
        </is>
      </c>
      <c r="D447" s="353" t="n"/>
      <c r="E447" s="353" t="inlineStr">
        <is>
          <t>Chikuhodo</t>
        </is>
      </c>
      <c r="F447" s="353" t="n"/>
      <c r="G447" s="368" t="n"/>
      <c r="H447" s="369" t="inlineStr">
        <is>
          <t>《Chikuhodo》EYE SHADOW BRUSH  RR-S7</t>
        </is>
      </c>
      <c r="I447" s="369" t="n"/>
      <c r="J447" s="493" t="n"/>
      <c r="K447" s="369" t="inlineStr">
        <is>
          <t>brush</t>
        </is>
      </c>
      <c r="L447" s="369" t="n"/>
      <c r="M447" s="793" t="n"/>
      <c r="N447" s="1462" t="n"/>
      <c r="O447" s="455" t="n"/>
      <c r="P447" s="1388" t="n">
        <v>2825</v>
      </c>
      <c r="Q447" s="1388">
        <f>O447*P447</f>
        <v/>
      </c>
      <c r="R447" s="456" t="n">
        <v>2400</v>
      </c>
      <c r="S447" s="1383">
        <f>O447*R447</f>
        <v/>
      </c>
      <c r="T447" s="1383">
        <f>Q447-S447</f>
        <v/>
      </c>
      <c r="U447" s="458">
        <f>T447/Q447</f>
        <v/>
      </c>
      <c r="V447" s="362" t="n"/>
      <c r="W447" s="362" t="n"/>
      <c r="X447" s="362" t="n"/>
      <c r="Y447" s="362" t="n"/>
      <c r="Z447" s="362" t="n"/>
      <c r="AA447" s="362" t="n"/>
      <c r="AB447" s="621" t="n"/>
      <c r="AC447" s="1384">
        <f>ROUND(O447*AB447,3)</f>
        <v/>
      </c>
      <c r="AD447" s="575" t="inlineStr">
        <is>
          <t>Sciurus vulgaris/Mustela Nivalis</t>
        </is>
      </c>
      <c r="AE447" s="565" t="n"/>
      <c r="AF447" s="565" t="n"/>
      <c r="AG447" s="565" t="n"/>
    </row>
    <row r="448" hidden="1" ht="20.1" customFormat="1" customHeight="1" s="355" thickBot="1">
      <c r="A448" s="353" t="n"/>
      <c r="B448" s="721" t="n"/>
      <c r="C448" s="353" t="inlineStr">
        <is>
          <t>RR-SL1</t>
        </is>
      </c>
      <c r="D448" s="353" t="n"/>
      <c r="E448" s="353" t="inlineStr">
        <is>
          <t>Chikuhodo</t>
        </is>
      </c>
      <c r="F448" s="353" t="inlineStr">
        <is>
          <t>R-SL1</t>
        </is>
      </c>
      <c r="G448" s="368" t="n"/>
      <c r="H448" s="369" t="inlineStr">
        <is>
          <t>《Chikuhodo》SHADOW LINER BRUSH  RR-SL1</t>
        </is>
      </c>
      <c r="I448" s="369" t="n"/>
      <c r="J448" s="493" t="n"/>
      <c r="K448" s="453" t="inlineStr">
        <is>
          <t>brush</t>
        </is>
      </c>
      <c r="L448" s="453" t="n"/>
      <c r="M448" s="793" t="n"/>
      <c r="N448" s="1462" t="n"/>
      <c r="O448" s="455" t="n"/>
      <c r="P448" s="1388" t="n">
        <v>1180</v>
      </c>
      <c r="Q448" s="1388">
        <f>O448*P448</f>
        <v/>
      </c>
      <c r="R448" s="456" t="n">
        <v>1000</v>
      </c>
      <c r="S448" s="1383">
        <f>O448*R448</f>
        <v/>
      </c>
      <c r="T448" s="1383">
        <f>Q448-S448</f>
        <v/>
      </c>
      <c r="U448" s="458">
        <f>T448/Q448</f>
        <v/>
      </c>
      <c r="V448" s="362" t="n"/>
      <c r="W448" s="362" t="n"/>
      <c r="X448" s="362" t="n"/>
      <c r="Y448" s="362" t="n"/>
      <c r="Z448" s="362" t="n"/>
      <c r="AA448" s="362" t="n"/>
      <c r="AB448" s="1438" t="n">
        <v>0.0078</v>
      </c>
      <c r="AC448" s="1384">
        <f>ROUND(O448*AB448,3)</f>
        <v/>
      </c>
      <c r="AD448" s="575" t="inlineStr">
        <is>
          <t>Mustela Nivalis</t>
        </is>
      </c>
      <c r="AE448" s="565" t="n"/>
      <c r="AF448" s="565" t="n"/>
      <c r="AG448" s="565" t="n"/>
    </row>
    <row r="449" hidden="1" ht="20.1" customFormat="1" customHeight="1" s="355" thickBot="1">
      <c r="A449" s="353" t="n"/>
      <c r="B449" s="721" t="n"/>
      <c r="C449" s="353" t="inlineStr">
        <is>
          <t>RR-SL2</t>
        </is>
      </c>
      <c r="D449" s="353" t="n"/>
      <c r="E449" s="353" t="inlineStr">
        <is>
          <t>Chikuhodo</t>
        </is>
      </c>
      <c r="F449" s="353" t="inlineStr">
        <is>
          <t>R-SL2</t>
        </is>
      </c>
      <c r="G449" s="368" t="n"/>
      <c r="H449" s="369" t="inlineStr">
        <is>
          <t>《Chikuhodo》EYE LINER BRUSH  RR-SL2</t>
        </is>
      </c>
      <c r="I449" s="369" t="n"/>
      <c r="J449" s="493" t="n"/>
      <c r="K449" s="453" t="inlineStr">
        <is>
          <t>brush</t>
        </is>
      </c>
      <c r="L449" s="453" t="n"/>
      <c r="M449" s="793" t="n"/>
      <c r="N449" s="1462" t="n"/>
      <c r="O449" s="455" t="n"/>
      <c r="P449" s="1388" t="n">
        <v>1415</v>
      </c>
      <c r="Q449" s="1388">
        <f>O449*P449</f>
        <v/>
      </c>
      <c r="R449" s="456" t="n">
        <v>1200</v>
      </c>
      <c r="S449" s="1383">
        <f>O449*R449</f>
        <v/>
      </c>
      <c r="T449" s="1383">
        <f>Q449-S449</f>
        <v/>
      </c>
      <c r="U449" s="458">
        <f>T449/Q449</f>
        <v/>
      </c>
      <c r="V449" s="362" t="n"/>
      <c r="W449" s="362" t="n"/>
      <c r="X449" s="362" t="n"/>
      <c r="Y449" s="362" t="n"/>
      <c r="Z449" s="362" t="n"/>
      <c r="AA449" s="362" t="n"/>
      <c r="AB449" s="1438" t="n">
        <v>0.0078</v>
      </c>
      <c r="AC449" s="1384">
        <f>ROUND(O449*AB449,3)</f>
        <v/>
      </c>
      <c r="AD449" s="575" t="inlineStr">
        <is>
          <t>Mustela Nivalis</t>
        </is>
      </c>
      <c r="AE449" s="565" t="n"/>
      <c r="AF449" s="565" t="n"/>
      <c r="AG449" s="565" t="n"/>
    </row>
    <row r="450" hidden="1" ht="20.1" customFormat="1" customHeight="1" s="355" thickBot="1">
      <c r="A450" s="353" t="n"/>
      <c r="B450" s="721" t="n"/>
      <c r="C450" s="353" t="inlineStr">
        <is>
          <t>RR-SL3</t>
        </is>
      </c>
      <c r="D450" s="353" t="n"/>
      <c r="E450" s="353" t="inlineStr">
        <is>
          <t>Chikuhodo</t>
        </is>
      </c>
      <c r="F450" s="353" t="inlineStr">
        <is>
          <t>R-SL3</t>
        </is>
      </c>
      <c r="G450" s="368" t="n"/>
      <c r="H450" s="369" t="inlineStr">
        <is>
          <t>《Chikuhodo》EYE LINER BRUSH  RR-SL3</t>
        </is>
      </c>
      <c r="I450" s="369" t="n"/>
      <c r="J450" s="493" t="n"/>
      <c r="K450" s="453" t="inlineStr">
        <is>
          <t>brush</t>
        </is>
      </c>
      <c r="L450" s="453" t="n"/>
      <c r="M450" s="793" t="n"/>
      <c r="N450" s="1462" t="n"/>
      <c r="O450" s="455" t="n"/>
      <c r="P450" s="1388" t="n">
        <v>765</v>
      </c>
      <c r="Q450" s="1388">
        <f>O450*P450</f>
        <v/>
      </c>
      <c r="R450" s="456" t="n">
        <v>650</v>
      </c>
      <c r="S450" s="1383">
        <f>O450*R450</f>
        <v/>
      </c>
      <c r="T450" s="1383">
        <f>Q450-S450</f>
        <v/>
      </c>
      <c r="U450" s="458">
        <f>T450/Q450</f>
        <v/>
      </c>
      <c r="V450" s="362" t="n"/>
      <c r="W450" s="362" t="n"/>
      <c r="X450" s="362" t="n"/>
      <c r="Y450" s="362" t="n"/>
      <c r="Z450" s="362" t="n"/>
      <c r="AA450" s="362" t="n"/>
      <c r="AB450" s="1438" t="n">
        <v>0.0076</v>
      </c>
      <c r="AC450" s="1384">
        <f>ROUND(O450*AB450,3)</f>
        <v/>
      </c>
      <c r="AD450" s="575" t="inlineStr">
        <is>
          <t>Mustela Nivalis</t>
        </is>
      </c>
      <c r="AE450" s="565" t="n"/>
      <c r="AF450" s="565" t="n"/>
      <c r="AG450" s="565" t="n"/>
    </row>
    <row r="451" hidden="1" ht="20.1" customFormat="1" customHeight="1" s="355" thickBot="1">
      <c r="A451" s="353" t="n"/>
      <c r="B451" s="721" t="n"/>
      <c r="C451" s="353" t="inlineStr">
        <is>
          <t>RR-SL4</t>
        </is>
      </c>
      <c r="D451" s="353" t="n"/>
      <c r="E451" s="353" t="inlineStr">
        <is>
          <t>Chikuhodo</t>
        </is>
      </c>
      <c r="F451" s="353" t="inlineStr">
        <is>
          <t>R-SL4</t>
        </is>
      </c>
      <c r="G451" s="368" t="n"/>
      <c r="H451" s="369" t="inlineStr">
        <is>
          <t>《Chikuhodo》SHADOW LINER BRUSH  RR-SL4</t>
        </is>
      </c>
      <c r="I451" s="369" t="n"/>
      <c r="J451" s="493" t="n"/>
      <c r="K451" s="453" t="inlineStr">
        <is>
          <t>brush</t>
        </is>
      </c>
      <c r="L451" s="453" t="n"/>
      <c r="M451" s="793" t="n"/>
      <c r="N451" s="1462" t="n"/>
      <c r="O451" s="455" t="n"/>
      <c r="P451" s="1388" t="n">
        <v>765</v>
      </c>
      <c r="Q451" s="1388">
        <f>O451*P451</f>
        <v/>
      </c>
      <c r="R451" s="820" t="n">
        <v>650</v>
      </c>
      <c r="S451" s="1383">
        <f>O451*R451</f>
        <v/>
      </c>
      <c r="T451" s="1383">
        <f>Q451-S451</f>
        <v/>
      </c>
      <c r="U451" s="458">
        <f>T451/Q451</f>
        <v/>
      </c>
      <c r="V451" s="362" t="n"/>
      <c r="W451" s="362" t="n"/>
      <c r="X451" s="362" t="n"/>
      <c r="Y451" s="362" t="n"/>
      <c r="Z451" s="362" t="n"/>
      <c r="AA451" s="362" t="n"/>
      <c r="AB451" s="1438" t="n">
        <v>0.0076</v>
      </c>
      <c r="AC451" s="1384">
        <f>ROUND(O451*AB451,3)</f>
        <v/>
      </c>
      <c r="AD451" s="575" t="inlineStr">
        <is>
          <t>Equus caballus</t>
        </is>
      </c>
      <c r="AE451" s="565" t="n"/>
      <c r="AF451" s="565" t="n"/>
      <c r="AG451" s="565" t="n"/>
    </row>
    <row r="452" hidden="1" ht="20.1" customFormat="1" customHeight="1" s="355" thickBot="1">
      <c r="A452" s="353" t="n"/>
      <c r="B452" s="721" t="n"/>
      <c r="C452" s="353" t="inlineStr">
        <is>
          <t>RR-B1</t>
        </is>
      </c>
      <c r="D452" s="353" t="n"/>
      <c r="E452" s="353" t="inlineStr">
        <is>
          <t>Chikuhodo</t>
        </is>
      </c>
      <c r="F452" s="353" t="inlineStr">
        <is>
          <t>R-B1</t>
        </is>
      </c>
      <c r="G452" s="368" t="n"/>
      <c r="H452" s="369" t="inlineStr">
        <is>
          <t>《Chikuhodo》EYE BROW BRUSH  RR-B1</t>
        </is>
      </c>
      <c r="I452" s="369" t="n"/>
      <c r="J452" s="493" t="n"/>
      <c r="K452" s="453" t="inlineStr">
        <is>
          <t>brush</t>
        </is>
      </c>
      <c r="L452" s="453" t="n"/>
      <c r="M452" s="793" t="n"/>
      <c r="N452" s="1462" t="n"/>
      <c r="O452" s="455" t="n"/>
      <c r="P452" s="1388" t="n">
        <v>1235</v>
      </c>
      <c r="Q452" s="1388">
        <f>O452*P452</f>
        <v/>
      </c>
      <c r="R452" s="820" t="n">
        <v>1050</v>
      </c>
      <c r="S452" s="1383">
        <f>O452*R452</f>
        <v/>
      </c>
      <c r="T452" s="1383">
        <f>Q452-S452</f>
        <v/>
      </c>
      <c r="U452" s="458">
        <f>T452/Q452</f>
        <v/>
      </c>
      <c r="V452" s="362" t="n"/>
      <c r="W452" s="362" t="n"/>
      <c r="X452" s="362" t="n"/>
      <c r="Y452" s="362" t="n"/>
      <c r="Z452" s="362" t="n"/>
      <c r="AA452" s="362" t="n"/>
      <c r="AB452" s="1438" t="n">
        <v>0.008500000000000001</v>
      </c>
      <c r="AC452" s="1384">
        <f>ROUND(O452*AB452,3)</f>
        <v/>
      </c>
      <c r="AD452" s="575" t="inlineStr">
        <is>
          <t>Meles meles</t>
        </is>
      </c>
      <c r="AE452" s="565" t="n"/>
      <c r="AF452" s="565" t="n"/>
      <c r="AG452" s="565" t="n"/>
    </row>
    <row r="453" hidden="1" ht="20.1" customFormat="1" customHeight="1" s="355" thickBot="1">
      <c r="A453" s="353" t="n"/>
      <c r="B453" s="721" t="n"/>
      <c r="C453" s="353" t="inlineStr">
        <is>
          <t>RR-B2</t>
        </is>
      </c>
      <c r="D453" s="353" t="n"/>
      <c r="E453" s="353" t="inlineStr">
        <is>
          <t>Chikuhodo</t>
        </is>
      </c>
      <c r="F453" s="353" t="n"/>
      <c r="G453" s="368" t="n"/>
      <c r="H453" s="369" t="inlineStr">
        <is>
          <t>《Chikuhodo》BRUSH &amp; COAM  RR-B2</t>
        </is>
      </c>
      <c r="I453" s="369" t="n"/>
      <c r="J453" s="493" t="n"/>
      <c r="K453" s="369" t="inlineStr">
        <is>
          <t>brush</t>
        </is>
      </c>
      <c r="L453" s="369" t="n"/>
      <c r="M453" s="793" t="n"/>
      <c r="N453" s="1462" t="n"/>
      <c r="O453" s="455" t="n"/>
      <c r="P453" s="1388" t="n">
        <v>650</v>
      </c>
      <c r="Q453" s="1388">
        <f>O453*P453</f>
        <v/>
      </c>
      <c r="R453" s="820" t="n">
        <v>550</v>
      </c>
      <c r="S453" s="1383">
        <f>O453*R453</f>
        <v/>
      </c>
      <c r="T453" s="1383">
        <f>Q453-S453</f>
        <v/>
      </c>
      <c r="U453" s="458">
        <f>T453/Q453</f>
        <v/>
      </c>
      <c r="V453" s="362" t="n"/>
      <c r="W453" s="362" t="n"/>
      <c r="X453" s="362" t="n"/>
      <c r="Y453" s="362" t="n"/>
      <c r="Z453" s="362" t="n"/>
      <c r="AA453" s="362" t="n"/>
      <c r="AB453" s="621" t="n"/>
      <c r="AC453" s="1384">
        <f>ROUND(O453*AB453,3)</f>
        <v/>
      </c>
      <c r="AD453" s="575" t="inlineStr">
        <is>
          <t>Equus caballus</t>
        </is>
      </c>
      <c r="AE453" s="565" t="n"/>
      <c r="AF453" s="565" t="n"/>
      <c r="AG453" s="565" t="n"/>
    </row>
    <row r="454" hidden="1" ht="20.1" customFormat="1" customHeight="1" s="355" thickBot="1">
      <c r="A454" s="353" t="n"/>
      <c r="B454" s="721" t="n"/>
      <c r="C454" s="353" t="inlineStr">
        <is>
          <t>RR-B3</t>
        </is>
      </c>
      <c r="D454" s="353" t="n"/>
      <c r="E454" s="353" t="inlineStr">
        <is>
          <t>Chikuhodo</t>
        </is>
      </c>
      <c r="F454" s="353" t="inlineStr">
        <is>
          <t>R-B3</t>
        </is>
      </c>
      <c r="G454" s="368" t="n"/>
      <c r="H454" s="369" t="inlineStr">
        <is>
          <t>《Chikuhodo》FACE BRUSH SCREW RR-B3</t>
        </is>
      </c>
      <c r="I454" s="369" t="n"/>
      <c r="J454" s="493" t="n"/>
      <c r="K454" s="453" t="inlineStr">
        <is>
          <t>brush</t>
        </is>
      </c>
      <c r="L454" s="453" t="n"/>
      <c r="M454" s="793" t="n"/>
      <c r="N454" s="1462" t="n"/>
      <c r="O454" s="455" t="n"/>
      <c r="P454" s="1388" t="n">
        <v>590</v>
      </c>
      <c r="Q454" s="1388">
        <f>O454*P454</f>
        <v/>
      </c>
      <c r="R454" s="820" t="n">
        <v>500</v>
      </c>
      <c r="S454" s="1383">
        <f>O454*R454</f>
        <v/>
      </c>
      <c r="T454" s="1383">
        <f>Q454-S454</f>
        <v/>
      </c>
      <c r="U454" s="458">
        <f>T454/Q454</f>
        <v/>
      </c>
      <c r="V454" s="362" t="n"/>
      <c r="W454" s="362" t="n"/>
      <c r="X454" s="362" t="n"/>
      <c r="Y454" s="362" t="n"/>
      <c r="Z454" s="362" t="n"/>
      <c r="AA454" s="362" t="n"/>
      <c r="AB454" s="1438" t="n">
        <v>0.0086</v>
      </c>
      <c r="AC454" s="1384">
        <f>ROUND(O454*AB454,3)</f>
        <v/>
      </c>
      <c r="AD454" s="575" t="inlineStr">
        <is>
          <t>PBT</t>
        </is>
      </c>
      <c r="AE454" s="565" t="n"/>
      <c r="AF454" s="565" t="n"/>
      <c r="AG454" s="565" t="n"/>
    </row>
    <row r="455" hidden="1" ht="20.1" customFormat="1" customHeight="1" s="355" thickBot="1">
      <c r="A455" s="353" t="n"/>
      <c r="B455" s="721" t="n"/>
      <c r="C455" s="353" t="inlineStr">
        <is>
          <t>RR-B4</t>
        </is>
      </c>
      <c r="D455" s="353" t="n"/>
      <c r="E455" s="353" t="inlineStr">
        <is>
          <t>Chikuhodo</t>
        </is>
      </c>
      <c r="F455" s="353" t="n"/>
      <c r="G455" s="368" t="n"/>
      <c r="H455" s="369" t="inlineStr">
        <is>
          <t>《Chikuhodo》FACE BRUSH EYE BROW RR-B4</t>
        </is>
      </c>
      <c r="I455" s="369" t="n"/>
      <c r="J455" s="493" t="n"/>
      <c r="K455" s="369" t="inlineStr">
        <is>
          <t>brush</t>
        </is>
      </c>
      <c r="L455" s="369" t="n"/>
      <c r="M455" s="793" t="n"/>
      <c r="N455" s="1462" t="n"/>
      <c r="O455" s="455" t="n"/>
      <c r="P455" s="1388" t="n">
        <v>1765</v>
      </c>
      <c r="Q455" s="1388">
        <f>O455*P455</f>
        <v/>
      </c>
      <c r="R455" s="820" t="n">
        <v>1500</v>
      </c>
      <c r="S455" s="1383">
        <f>O455*R455</f>
        <v/>
      </c>
      <c r="T455" s="1383">
        <f>Q455-S455</f>
        <v/>
      </c>
      <c r="U455" s="458">
        <f>T455/Q455</f>
        <v/>
      </c>
      <c r="V455" s="362" t="n"/>
      <c r="W455" s="362" t="n"/>
      <c r="X455" s="362" t="n"/>
      <c r="Y455" s="362" t="n"/>
      <c r="Z455" s="362" t="n"/>
      <c r="AA455" s="362" t="n"/>
      <c r="AB455" s="621" t="n"/>
      <c r="AC455" s="1384">
        <f>ROUND(O455*AB455,3)</f>
        <v/>
      </c>
      <c r="AD455" s="575" t="inlineStr">
        <is>
          <t>Meles meles</t>
        </is>
      </c>
      <c r="AE455" s="565" t="n"/>
      <c r="AF455" s="565" t="n"/>
      <c r="AG455" s="565" t="n"/>
    </row>
    <row r="456" hidden="1" ht="20.1" customFormat="1" customHeight="1" s="355" thickBot="1">
      <c r="A456" s="353" t="n"/>
      <c r="B456" s="721" t="n"/>
      <c r="C456" s="353" t="inlineStr">
        <is>
          <t>RR-L1</t>
        </is>
      </c>
      <c r="D456" s="353" t="n"/>
      <c r="E456" s="353" t="inlineStr">
        <is>
          <t>Chikuhodo</t>
        </is>
      </c>
      <c r="F456" s="353" t="inlineStr">
        <is>
          <t>R-L1</t>
        </is>
      </c>
      <c r="G456" s="368" t="n"/>
      <c r="H456" s="369" t="inlineStr">
        <is>
          <t>《Chikuhodo》LIP BRUSH RR-L1</t>
        </is>
      </c>
      <c r="I456" s="369" t="n"/>
      <c r="J456" s="493" t="n"/>
      <c r="K456" s="453" t="inlineStr">
        <is>
          <t>brush</t>
        </is>
      </c>
      <c r="L456" s="453" t="n"/>
      <c r="M456" s="793" t="n"/>
      <c r="N456" s="1462" t="n"/>
      <c r="O456" s="455" t="n"/>
      <c r="P456" s="1388" t="n">
        <v>1060</v>
      </c>
      <c r="Q456" s="1388">
        <f>O456*P456</f>
        <v/>
      </c>
      <c r="R456" s="456" t="n">
        <v>900</v>
      </c>
      <c r="S456" s="1383">
        <f>O456*R456</f>
        <v/>
      </c>
      <c r="T456" s="1383">
        <f>Q456-S456</f>
        <v/>
      </c>
      <c r="U456" s="458">
        <f>T456/Q456</f>
        <v/>
      </c>
      <c r="V456" s="362" t="n"/>
      <c r="W456" s="362" t="n"/>
      <c r="X456" s="362" t="n"/>
      <c r="Y456" s="362" t="n"/>
      <c r="Z456" s="362" t="n"/>
      <c r="AA456" s="362" t="n"/>
      <c r="AB456" s="1438" t="n">
        <v>0.0086</v>
      </c>
      <c r="AC456" s="1384">
        <f>ROUND(O456*AB456,3)</f>
        <v/>
      </c>
      <c r="AD456" s="575" t="inlineStr">
        <is>
          <t>Mustela Nivalis</t>
        </is>
      </c>
      <c r="AE456" s="565" t="n"/>
      <c r="AF456" s="565" t="n"/>
      <c r="AG456" s="565" t="n"/>
    </row>
    <row r="457" hidden="1" ht="20.1" customFormat="1" customHeight="1" s="355" thickBot="1">
      <c r="A457" s="353" t="n"/>
      <c r="B457" s="721" t="n"/>
      <c r="C457" s="353" t="inlineStr">
        <is>
          <t>RR-LQ1</t>
        </is>
      </c>
      <c r="D457" s="353" t="n"/>
      <c r="E457" s="353" t="inlineStr">
        <is>
          <t>Chikuhodo</t>
        </is>
      </c>
      <c r="F457" s="353" t="n"/>
      <c r="G457" s="368" t="n"/>
      <c r="H457" s="369" t="inlineStr">
        <is>
          <t>《Chikuhodo》LIQUID BRUSH RR-LQ1</t>
        </is>
      </c>
      <c r="I457" s="369" t="n"/>
      <c r="J457" s="493" t="n"/>
      <c r="K457" s="369" t="inlineStr">
        <is>
          <t>brush</t>
        </is>
      </c>
      <c r="L457" s="369" t="n"/>
      <c r="M457" s="793" t="n"/>
      <c r="N457" s="1462" t="n"/>
      <c r="O457" s="455" t="n"/>
      <c r="P457" s="1388" t="n">
        <v>2355</v>
      </c>
      <c r="Q457" s="1388">
        <f>O457*P457</f>
        <v/>
      </c>
      <c r="R457" s="820" t="n">
        <v>2000</v>
      </c>
      <c r="S457" s="1383">
        <f>O457*R457</f>
        <v/>
      </c>
      <c r="T457" s="1383">
        <f>Q457-S457</f>
        <v/>
      </c>
      <c r="U457" s="458">
        <f>T457/Q457</f>
        <v/>
      </c>
      <c r="V457" s="362" t="n"/>
      <c r="W457" s="362" t="n"/>
      <c r="X457" s="362" t="n"/>
      <c r="Y457" s="362" t="n"/>
      <c r="Z457" s="362" t="n"/>
      <c r="AA457" s="362" t="n"/>
      <c r="AB457" s="621" t="n"/>
      <c r="AC457" s="1384">
        <f>ROUND(O457*AB457,3)</f>
        <v/>
      </c>
      <c r="AD457" s="575" t="inlineStr">
        <is>
          <t>Capra hircus</t>
        </is>
      </c>
      <c r="AE457" s="565" t="n"/>
      <c r="AF457" s="565" t="n"/>
      <c r="AG457" s="565" t="n"/>
    </row>
    <row r="458" hidden="1" ht="20.1" customFormat="1" customHeight="1" s="355" thickBot="1">
      <c r="A458" s="353" t="n"/>
      <c r="B458" s="721" t="n"/>
      <c r="C458" s="353" t="inlineStr">
        <is>
          <t>RR-LQ2</t>
        </is>
      </c>
      <c r="D458" s="353" t="n"/>
      <c r="E458" s="353" t="inlineStr">
        <is>
          <t>Chikuhodo</t>
        </is>
      </c>
      <c r="F458" s="353" t="inlineStr">
        <is>
          <t>R-LQ2</t>
        </is>
      </c>
      <c r="G458" s="368" t="n"/>
      <c r="H458" s="369" t="inlineStr">
        <is>
          <t>《Chikuhodo》LIQUID BRUSH RR-LQ2</t>
        </is>
      </c>
      <c r="I458" s="369" t="n"/>
      <c r="J458" s="493" t="n"/>
      <c r="K458" s="453" t="inlineStr">
        <is>
          <t>brush</t>
        </is>
      </c>
      <c r="L458" s="453" t="n"/>
      <c r="M458" s="793" t="n"/>
      <c r="N458" s="1462" t="n"/>
      <c r="O458" s="455" t="n"/>
      <c r="P458" s="1388" t="n">
        <v>3530</v>
      </c>
      <c r="Q458" s="1388">
        <f>O458*P458</f>
        <v/>
      </c>
      <c r="R458" s="456" t="n">
        <v>3000</v>
      </c>
      <c r="S458" s="1383">
        <f>O458*R458</f>
        <v/>
      </c>
      <c r="T458" s="1383">
        <f>Q458-S458</f>
        <v/>
      </c>
      <c r="U458" s="458">
        <f>T458/Q458</f>
        <v/>
      </c>
      <c r="V458" s="362" t="n"/>
      <c r="W458" s="362" t="n"/>
      <c r="X458" s="362" t="n"/>
      <c r="Y458" s="362" t="n"/>
      <c r="Z458" s="362" t="n"/>
      <c r="AA458" s="362" t="n"/>
      <c r="AB458" s="1438" t="n">
        <v>0.0165</v>
      </c>
      <c r="AC458" s="1384">
        <f>ROUND(O458*AB458,3)</f>
        <v/>
      </c>
      <c r="AD458" s="575" t="inlineStr">
        <is>
          <t>Mustela Nivalis</t>
        </is>
      </c>
      <c r="AE458" s="565" t="n"/>
      <c r="AF458" s="565" t="n"/>
      <c r="AG458" s="565" t="n"/>
    </row>
    <row r="459" hidden="1" ht="20.1" customFormat="1" customHeight="1" s="355" thickBot="1">
      <c r="A459" s="353" t="n"/>
      <c r="B459" s="721" t="n"/>
      <c r="C459" s="353" t="inlineStr">
        <is>
          <t>RR-LQ3</t>
        </is>
      </c>
      <c r="D459" s="353" t="n"/>
      <c r="E459" s="353" t="inlineStr">
        <is>
          <t>Chikuhodo</t>
        </is>
      </c>
      <c r="F459" s="353" t="n"/>
      <c r="G459" s="368" t="n"/>
      <c r="H459" s="369" t="inlineStr">
        <is>
          <t>《Chikuhodo》LIQUID BRUSH RR-LQ3</t>
        </is>
      </c>
      <c r="I459" s="369" t="n"/>
      <c r="J459" s="493" t="n"/>
      <c r="K459" s="369" t="inlineStr">
        <is>
          <t>brush</t>
        </is>
      </c>
      <c r="L459" s="369" t="n"/>
      <c r="M459" s="368" t="n"/>
      <c r="N459" s="1462" t="n"/>
      <c r="O459" s="455" t="n"/>
      <c r="P459" s="1388" t="n">
        <v>2355</v>
      </c>
      <c r="Q459" s="1388">
        <f>O459*P459</f>
        <v/>
      </c>
      <c r="R459" s="820" t="n">
        <v>2000</v>
      </c>
      <c r="S459" s="1383">
        <f>O459*R459</f>
        <v/>
      </c>
      <c r="T459" s="1383">
        <f>Q459-S459</f>
        <v/>
      </c>
      <c r="U459" s="458">
        <f>T459/Q459</f>
        <v/>
      </c>
      <c r="V459" s="362" t="n"/>
      <c r="W459" s="362" t="n"/>
      <c r="X459" s="362" t="n"/>
      <c r="Y459" s="362" t="n"/>
      <c r="Z459" s="362" t="n"/>
      <c r="AA459" s="362" t="n"/>
      <c r="AB459" s="621" t="n"/>
      <c r="AC459" s="1384">
        <f>ROUND(O459*AB459,3)</f>
        <v/>
      </c>
      <c r="AD459" s="575" t="inlineStr">
        <is>
          <t>PBT</t>
        </is>
      </c>
      <c r="AE459" s="565" t="n"/>
      <c r="AF459" s="565" t="n"/>
      <c r="AG459" s="565" t="n"/>
    </row>
    <row r="460" hidden="1" ht="20.1" customFormat="1" customHeight="1" s="355" thickBot="1">
      <c r="A460" s="353" t="n"/>
      <c r="B460" s="721" t="n"/>
      <c r="C460" s="353" t="inlineStr">
        <is>
          <t>RR-LQ4</t>
        </is>
      </c>
      <c r="D460" s="353" t="n"/>
      <c r="E460" s="353" t="inlineStr">
        <is>
          <t>Chikuhodo</t>
        </is>
      </c>
      <c r="F460" s="353" t="inlineStr">
        <is>
          <t>R-LQ4</t>
        </is>
      </c>
      <c r="G460" s="368" t="n"/>
      <c r="H460" s="369" t="inlineStr">
        <is>
          <t>《Chikuhodo》LIQUID BRUSH RR-LQ4</t>
        </is>
      </c>
      <c r="I460" s="369" t="n"/>
      <c r="J460" s="493" t="n"/>
      <c r="K460" s="453" t="inlineStr">
        <is>
          <t>brush</t>
        </is>
      </c>
      <c r="L460" s="453" t="n"/>
      <c r="M460" s="368" t="n"/>
      <c r="N460" s="1462" t="n"/>
      <c r="O460" s="455" t="n"/>
      <c r="P460" s="1388" t="n">
        <v>2000</v>
      </c>
      <c r="Q460" s="1388">
        <f>O460*P460</f>
        <v/>
      </c>
      <c r="R460" s="820" t="n">
        <v>1700</v>
      </c>
      <c r="S460" s="1383">
        <f>O460*R460</f>
        <v/>
      </c>
      <c r="T460" s="1383">
        <f>Q460-S460</f>
        <v/>
      </c>
      <c r="U460" s="458">
        <f>T460/Q460</f>
        <v/>
      </c>
      <c r="V460" s="362" t="n"/>
      <c r="W460" s="362" t="n"/>
      <c r="X460" s="362" t="n"/>
      <c r="Y460" s="362" t="n"/>
      <c r="Z460" s="362" t="n"/>
      <c r="AA460" s="362" t="n"/>
      <c r="AB460" s="1438" t="n">
        <v>0.0165</v>
      </c>
      <c r="AC460" s="1384">
        <f>ROUND(O460*AB460,3)</f>
        <v/>
      </c>
      <c r="AD460" s="575" t="inlineStr">
        <is>
          <t>PBT</t>
        </is>
      </c>
      <c r="AE460" s="565" t="n"/>
      <c r="AF460" s="565" t="n"/>
      <c r="AG460" s="565" t="n"/>
    </row>
    <row r="461" hidden="1" ht="20.1" customFormat="1" customHeight="1" s="355" thickBot="1">
      <c r="A461" s="353" t="n"/>
      <c r="B461" s="721" t="n"/>
      <c r="C461" s="353" t="inlineStr">
        <is>
          <t>RR-CO1</t>
        </is>
      </c>
      <c r="D461" s="353" t="n"/>
      <c r="E461" s="353" t="inlineStr">
        <is>
          <t>Chikuhodo</t>
        </is>
      </c>
      <c r="F461" s="353" t="inlineStr">
        <is>
          <t>R-CO1</t>
        </is>
      </c>
      <c r="G461" s="368" t="n"/>
      <c r="H461" s="369" t="inlineStr">
        <is>
          <t>《Chikuhodo》CONCEALER BRUSH RR-CO1</t>
        </is>
      </c>
      <c r="I461" s="369" t="n"/>
      <c r="J461" s="493" t="n"/>
      <c r="K461" s="453" t="inlineStr">
        <is>
          <t>brush</t>
        </is>
      </c>
      <c r="L461" s="453" t="n"/>
      <c r="M461" s="368" t="n"/>
      <c r="N461" s="1462" t="n"/>
      <c r="O461" s="455" t="n"/>
      <c r="P461" s="1388" t="n">
        <v>1295</v>
      </c>
      <c r="Q461" s="1388">
        <f>O461*P461</f>
        <v/>
      </c>
      <c r="R461" s="820" t="n">
        <v>1100</v>
      </c>
      <c r="S461" s="1383">
        <f>O461*R461</f>
        <v/>
      </c>
      <c r="T461" s="1383">
        <f>Q461-S461</f>
        <v/>
      </c>
      <c r="U461" s="458">
        <f>T461/Q461</f>
        <v/>
      </c>
      <c r="V461" s="362" t="n"/>
      <c r="W461" s="362" t="n"/>
      <c r="X461" s="362" t="n"/>
      <c r="Y461" s="362" t="n"/>
      <c r="Z461" s="362" t="n"/>
      <c r="AA461" s="362" t="n"/>
      <c r="AB461" s="1438" t="n">
        <v>0.0098</v>
      </c>
      <c r="AC461" s="1384">
        <f>ROUND(O461*AB461,3)</f>
        <v/>
      </c>
      <c r="AD461" s="575" t="inlineStr">
        <is>
          <t>Nyctereutes procyonoldes</t>
        </is>
      </c>
      <c r="AE461" s="565" t="n"/>
      <c r="AF461" s="565" t="n"/>
      <c r="AG461" s="565" t="n"/>
    </row>
    <row r="462" hidden="1" ht="20.1" customFormat="1" customHeight="1" s="355" thickBot="1">
      <c r="A462" s="353" t="n"/>
      <c r="B462" s="721" t="n"/>
      <c r="C462" s="353" t="inlineStr">
        <is>
          <t>RR-H1</t>
        </is>
      </c>
      <c r="D462" s="353" t="n"/>
      <c r="E462" s="353" t="inlineStr">
        <is>
          <t>Chikuhodo</t>
        </is>
      </c>
      <c r="F462" s="353" t="n"/>
      <c r="G462" s="368" t="n"/>
      <c r="H462" s="369" t="inlineStr">
        <is>
          <t>《Chikuhodo》HILIGHT BRUSH RR-H1</t>
        </is>
      </c>
      <c r="I462" s="369" t="n"/>
      <c r="J462" s="493" t="n"/>
      <c r="K462" s="369" t="inlineStr">
        <is>
          <t>brush</t>
        </is>
      </c>
      <c r="L462" s="369" t="n"/>
      <c r="M462" s="368" t="n"/>
      <c r="N462" s="1462" t="n"/>
      <c r="O462" s="455" t="n"/>
      <c r="P462" s="1388" t="n">
        <v>3060</v>
      </c>
      <c r="Q462" s="1388">
        <f>O462*P462</f>
        <v/>
      </c>
      <c r="R462" s="820" t="n">
        <v>2600</v>
      </c>
      <c r="S462" s="1383">
        <f>O462*R462</f>
        <v/>
      </c>
      <c r="T462" s="1383">
        <f>Q462-S462</f>
        <v/>
      </c>
      <c r="U462" s="458">
        <f>T462/Q462</f>
        <v/>
      </c>
      <c r="V462" s="362" t="n"/>
      <c r="W462" s="362" t="n"/>
      <c r="X462" s="362" t="n"/>
      <c r="Y462" s="362" t="n"/>
      <c r="Z462" s="362" t="n"/>
      <c r="AA462" s="362" t="n"/>
      <c r="AB462" s="621" t="n"/>
      <c r="AC462" s="1384">
        <f>ROUND(O462*AB462,3)</f>
        <v/>
      </c>
      <c r="AD462" s="575" t="inlineStr">
        <is>
          <t>Capra hircus</t>
        </is>
      </c>
      <c r="AE462" s="565" t="n"/>
      <c r="AF462" s="565" t="n"/>
      <c r="AG462" s="565" t="n"/>
    </row>
    <row r="463" hidden="1" ht="20.1" customFormat="1" customHeight="1" s="355" thickBot="1">
      <c r="A463" s="353" t="n"/>
      <c r="B463" s="721" t="n"/>
      <c r="C463" s="365" t="inlineStr">
        <is>
          <t>RR-H2</t>
        </is>
      </c>
      <c r="D463" s="365" t="n"/>
      <c r="E463" s="365" t="inlineStr">
        <is>
          <t>Chikuhodo</t>
        </is>
      </c>
      <c r="F463" s="365" t="inlineStr">
        <is>
          <t>R-H2</t>
        </is>
      </c>
      <c r="G463" s="573" t="n"/>
      <c r="H463" s="322" t="inlineStr">
        <is>
          <t>《Chikuhodo》HILIGHT BRUSH RR-H2</t>
        </is>
      </c>
      <c r="I463" s="322" t="n"/>
      <c r="J463" s="406" t="n"/>
      <c r="K463" s="453" t="inlineStr">
        <is>
          <t>brush</t>
        </is>
      </c>
      <c r="L463" s="453" t="n"/>
      <c r="M463" s="368" t="n"/>
      <c r="N463" s="1463" t="n"/>
      <c r="O463" s="455" t="n"/>
      <c r="P463" s="1382" t="n">
        <v>1650</v>
      </c>
      <c r="Q463" s="1382">
        <f>O463*P463</f>
        <v/>
      </c>
      <c r="R463" s="456" t="n">
        <v>1400</v>
      </c>
      <c r="S463" s="1394">
        <f>O463*R463</f>
        <v/>
      </c>
      <c r="T463" s="1394">
        <f>Q463-S463</f>
        <v/>
      </c>
      <c r="U463" s="700">
        <f>T463/Q463</f>
        <v/>
      </c>
      <c r="V463" s="362" t="n"/>
      <c r="W463" s="362" t="n"/>
      <c r="X463" s="362" t="n"/>
      <c r="Y463" s="362" t="n"/>
      <c r="Z463" s="362" t="n"/>
      <c r="AA463" s="362" t="n"/>
      <c r="AB463" s="1438" t="n">
        <v>0.0155</v>
      </c>
      <c r="AC463" s="1384">
        <f>ROUND(O463*AB463,3)</f>
        <v/>
      </c>
      <c r="AD463" s="575" t="inlineStr">
        <is>
          <t>Equus caballus</t>
        </is>
      </c>
      <c r="AE463" s="565" t="n"/>
      <c r="AF463" s="565" t="n"/>
      <c r="AG463" s="565" t="n"/>
    </row>
    <row r="464" hidden="1" ht="20.1" customFormat="1" customHeight="1" s="355" thickBot="1">
      <c r="A464" s="353" t="n"/>
      <c r="B464" s="721" t="n"/>
      <c r="C464" s="365" t="inlineStr">
        <is>
          <t>FA-4</t>
        </is>
      </c>
      <c r="D464" s="365" t="inlineStr">
        <is>
          <t>FA-5</t>
        </is>
      </c>
      <c r="E464" s="365" t="inlineStr">
        <is>
          <t>Chikuhodo</t>
        </is>
      </c>
      <c r="F464" s="365" t="inlineStr">
        <is>
          <t xml:space="preserve"> FA-4</t>
        </is>
      </c>
      <c r="G464" s="573" t="n"/>
      <c r="H464" s="322" t="inlineStr">
        <is>
          <t>《Chikuhodo》FACE SOAP BRUSH FA-4 BLACK</t>
        </is>
      </c>
      <c r="I464" s="322" t="inlineStr">
        <is>
          <t>Кисть для взбивания мыла Чикуходо FA-4, черная</t>
        </is>
      </c>
      <c r="J464" s="406" t="inlineStr">
        <is>
          <t>Кисть для взбивания мыла Чикуходо FA-4, черная</t>
        </is>
      </c>
      <c r="K464" s="453" t="inlineStr">
        <is>
          <t>brush</t>
        </is>
      </c>
      <c r="L464" s="453" t="n"/>
      <c r="M464" s="368" t="n"/>
      <c r="N464" s="1203" t="n"/>
      <c r="O464" s="455" t="n"/>
      <c r="P464" s="1382" t="n">
        <v>2000</v>
      </c>
      <c r="Q464" s="1382">
        <f>O464*P464</f>
        <v/>
      </c>
      <c r="R464" s="456" t="n">
        <v>1700</v>
      </c>
      <c r="S464" s="1394">
        <f>O464*R464</f>
        <v/>
      </c>
      <c r="T464" s="1394">
        <f>Q464-S464</f>
        <v/>
      </c>
      <c r="U464" s="700">
        <f>T464/Q464</f>
        <v/>
      </c>
      <c r="V464" s="362" t="n"/>
      <c r="W464" s="362" t="n"/>
      <c r="X464" s="362" t="n"/>
      <c r="Y464" s="362" t="n"/>
      <c r="Z464" s="362" t="n"/>
      <c r="AA464" s="362" t="n"/>
      <c r="AB464" s="1438" t="n">
        <v>0.06</v>
      </c>
      <c r="AC464" s="1384">
        <f>ROUND(O464*AB464,3)</f>
        <v/>
      </c>
      <c r="AD464" s="575" t="inlineStr">
        <is>
          <t>毛材質：山羊
口金：真鍮
軸：木材</t>
        </is>
      </c>
      <c r="AE464" s="565" t="inlineStr">
        <is>
          <t xml:space="preserve"> не требуется </t>
        </is>
      </c>
      <c r="AF464" s="565" t="inlineStr">
        <is>
          <t>Chikuhodo</t>
        </is>
      </c>
      <c r="AG464" s="565" t="inlineStr">
        <is>
          <t>Chikuhodo</t>
        </is>
      </c>
    </row>
    <row r="465" hidden="1" ht="20.1" customFormat="1" customHeight="1" s="355" thickBot="1">
      <c r="A465" s="353" t="n"/>
      <c r="B465" s="721" t="n"/>
      <c r="C465" s="365" t="inlineStr">
        <is>
          <t>FA-5</t>
        </is>
      </c>
      <c r="D465" s="365" t="n"/>
      <c r="E465" s="365" t="inlineStr">
        <is>
          <t>Chikuhodo</t>
        </is>
      </c>
      <c r="F465" s="1428" t="inlineStr">
        <is>
          <t xml:space="preserve">FA-5 </t>
        </is>
      </c>
      <c r="G465" s="573" t="n"/>
      <c r="H465" s="322" t="inlineStr">
        <is>
          <t>《Chikuhodo》FACE SOAP BRUSH FA-5 BLACK</t>
        </is>
      </c>
      <c r="I465" s="760" t="inlineStr">
        <is>
          <t>FACE SOAP BRUSH FA-5 BLACK</t>
        </is>
      </c>
      <c r="J465" s="760" t="inlineStr">
        <is>
          <t>Кисть для умывания (натуральный ворс Козы)</t>
        </is>
      </c>
      <c r="K465" s="453" t="n"/>
      <c r="L465" s="453" t="n"/>
      <c r="M465" s="368" t="n"/>
      <c r="N465" s="1203" t="n"/>
      <c r="O465" s="455" t="n"/>
      <c r="P465" s="1382" t="n">
        <v>3953</v>
      </c>
      <c r="Q465" s="1382">
        <f>O465*P465</f>
        <v/>
      </c>
      <c r="R465" s="456" t="n">
        <v>3360</v>
      </c>
      <c r="S465" s="1394">
        <f>O465*R465</f>
        <v/>
      </c>
      <c r="T465" s="1394">
        <f>Q465-S465</f>
        <v/>
      </c>
      <c r="U465" s="700">
        <f>T465/Q465</f>
        <v/>
      </c>
      <c r="V465" s="362" t="n"/>
      <c r="W465" s="362" t="n"/>
      <c r="X465" s="362" t="n"/>
      <c r="Y465" s="362" t="n"/>
      <c r="Z465" s="362" t="n"/>
      <c r="AA465" s="362" t="n"/>
      <c r="AB465" s="1438" t="n">
        <v>0.005</v>
      </c>
      <c r="AC465" s="1384">
        <f>O465*AB465</f>
        <v/>
      </c>
      <c r="AD465" s="575" t="inlineStr">
        <is>
          <t>原毛：山羊（学術名：capra hircus）
金具：アルミ
尾栓：樹脂</t>
        </is>
      </c>
      <c r="AE465" s="565" t="inlineStr">
        <is>
          <t>не требуется</t>
        </is>
      </c>
      <c r="AF465" s="565" t="inlineStr">
        <is>
          <t>Chikuhodo</t>
        </is>
      </c>
      <c r="AG465" s="565" t="n"/>
    </row>
    <row r="466" hidden="1" ht="20.1" customFormat="1" customHeight="1" s="355" thickBot="1">
      <c r="A466" s="353" t="n"/>
      <c r="B466" s="721" t="n"/>
      <c r="C466" s="1423" t="n">
        <v>4573383082094</v>
      </c>
      <c r="D466" s="1423" t="inlineStr">
        <is>
          <t>LPD-0157</t>
        </is>
      </c>
      <c r="E466" s="365" t="inlineStr">
        <is>
          <t>Lapidem</t>
        </is>
      </c>
      <c r="F466" s="365" t="inlineStr">
        <is>
          <t>LP27</t>
        </is>
      </c>
      <c r="G466" s="573" t="n"/>
      <c r="H466" s="322" t="inlineStr">
        <is>
          <t xml:space="preserve">《Lapidem》PU FACE&amp;BODY WASH 300ml </t>
        </is>
      </c>
      <c r="I466" s="322" t="inlineStr">
        <is>
          <t>LAPIDEM PURIFYING FACE &amp; BODY WASH.</t>
        </is>
      </c>
      <c r="J466" s="406" t="inlineStr">
        <is>
          <t>Средство для очищения кожи лица и тела Лапидем. 300 мл</t>
        </is>
      </c>
      <c r="K466" s="601" t="inlineStr">
        <is>
          <t>face&amp; body wash</t>
        </is>
      </c>
      <c r="L466" s="601" t="n"/>
      <c r="M466" s="1203" t="n"/>
      <c r="N466" s="1203" t="n"/>
      <c r="O466" s="455" t="n"/>
      <c r="P466" s="1386" t="n">
        <v>2588</v>
      </c>
      <c r="Q466" s="1382">
        <f>O466*P466</f>
        <v/>
      </c>
      <c r="R466" s="456" t="n">
        <v>2200</v>
      </c>
      <c r="S466" s="1394">
        <f>O466*R466</f>
        <v/>
      </c>
      <c r="T466" s="1394">
        <f>Q466-S466</f>
        <v/>
      </c>
      <c r="U466" s="700">
        <f>T466/Q466</f>
        <v/>
      </c>
      <c r="V466" s="362" t="n"/>
      <c r="W466" s="362" t="n"/>
      <c r="X466" s="362" t="n"/>
      <c r="Y466" s="362" t="n"/>
      <c r="Z466" s="362" t="n"/>
      <c r="AA466" s="362" t="n"/>
      <c r="AB466" s="1387" t="n">
        <v>0.39</v>
      </c>
      <c r="AC466" s="1387">
        <f>ROUND(O466*AB466,3)</f>
        <v/>
      </c>
      <c r="AD466" s="57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565" t="inlineStr">
        <is>
          <t>ЕАЭС N RU Д-JP.РА04.В.58470/23 от 09.06.2023 действует до 08.06.2028</t>
        </is>
      </c>
      <c r="AF466" s="565" t="inlineStr">
        <is>
          <t>LAPIDEM</t>
        </is>
      </c>
      <c r="AG466" s="565" t="inlineStr">
        <is>
          <t>CORE Inc.</t>
        </is>
      </c>
    </row>
    <row r="467" hidden="1" ht="24.75" customFormat="1" customHeight="1" s="355" thickBot="1">
      <c r="A467" s="353" t="n"/>
      <c r="B467" s="721" t="n"/>
      <c r="C467" s="1423" t="n">
        <v>4573383081950</v>
      </c>
      <c r="D467" s="1423" t="inlineStr">
        <is>
          <t>LPD-1032</t>
        </is>
      </c>
      <c r="E467" s="365" t="inlineStr">
        <is>
          <t>Lapidem</t>
        </is>
      </c>
      <c r="F467" s="365" t="inlineStr">
        <is>
          <t>LP01-300</t>
        </is>
      </c>
      <c r="G467" s="573" t="n"/>
      <c r="H467" s="322" t="inlineStr">
        <is>
          <t>《Lapidem》AG MOISTURE CLEANSER 300ml</t>
        </is>
      </c>
      <c r="I467" s="322" t="inlineStr">
        <is>
          <t>Five Elements Moisture Cleanser</t>
        </is>
      </c>
      <c r="J467" s="406" t="inlineStr">
        <is>
          <t>Демакияжный увлажняющий крем "Пять Элементов"</t>
        </is>
      </c>
      <c r="K467" s="601" t="inlineStr">
        <is>
          <t>makeup remover cleanser</t>
        </is>
      </c>
      <c r="L467" s="601" t="n"/>
      <c r="M467" s="1203" t="n">
        <v>12</v>
      </c>
      <c r="N467" s="1203" t="n">
        <v>12</v>
      </c>
      <c r="O467" s="455" t="n"/>
      <c r="P467" s="1386" t="n">
        <v>2635</v>
      </c>
      <c r="Q467" s="1382">
        <f>O467*P467</f>
        <v/>
      </c>
      <c r="R467" s="456" t="n">
        <v>2240</v>
      </c>
      <c r="S467" s="1394">
        <f>O467*R467</f>
        <v/>
      </c>
      <c r="T467" s="1394">
        <f>Q467-S467</f>
        <v/>
      </c>
      <c r="U467" s="700">
        <f>T467/Q467</f>
        <v/>
      </c>
      <c r="V467" s="362" t="n"/>
      <c r="W467" s="362" t="n"/>
      <c r="X467" s="362">
        <f>O467/M467</f>
        <v/>
      </c>
      <c r="Y467" s="362">
        <f>V467*X467</f>
        <v/>
      </c>
      <c r="Z467" s="362">
        <f>W467*X467</f>
        <v/>
      </c>
      <c r="AA467" s="362" t="inlineStr">
        <is>
          <t>60*60*190</t>
        </is>
      </c>
      <c r="AB467" s="1418" t="n">
        <v>0.386</v>
      </c>
      <c r="AC467" s="1387">
        <f>ROUND(O467*AB467,3)</f>
        <v/>
      </c>
      <c r="AD467" s="575"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565" t="inlineStr">
        <is>
          <t>ЕАЭС N RU Д-JP.РА03.В.06319/24 от 26.03.2024 действует до 24.03.2029</t>
        </is>
      </c>
      <c r="AF467" s="565" t="inlineStr">
        <is>
          <t>FIVE ELEMENTS</t>
        </is>
      </c>
      <c r="AG467" s="565" t="inlineStr">
        <is>
          <t>Lapidem, Inc.</t>
        </is>
      </c>
    </row>
    <row r="468" hidden="1" ht="19.5" customFormat="1" customHeight="1" s="355" thickBot="1">
      <c r="A468" s="660" t="n"/>
      <c r="B468" s="721" t="n"/>
      <c r="C468" s="1468" t="n">
        <v>4573383084005</v>
      </c>
      <c r="D468" s="1469" t="n"/>
      <c r="E468" s="660" t="inlineStr">
        <is>
          <t>Lapidem</t>
        </is>
      </c>
      <c r="F468" s="660" t="inlineStr">
        <is>
          <t>LP188</t>
        </is>
      </c>
      <c r="G468" s="673" t="n"/>
      <c r="H468" s="663" t="inlineStr">
        <is>
          <t xml:space="preserve">LAPIDEM CLEAR WATERY CLEANSING GEL 300ml </t>
        </is>
      </c>
      <c r="I468" s="663" t="n"/>
      <c r="J468" s="664" t="n"/>
      <c r="K468" s="665" t="inlineStr">
        <is>
          <t>face cleansing</t>
        </is>
      </c>
      <c r="L468" s="665" t="n"/>
      <c r="M468" s="666" t="n"/>
      <c r="N468" s="666" t="n"/>
      <c r="O468" s="455" t="n"/>
      <c r="P468" s="1470" t="n">
        <v>5047</v>
      </c>
      <c r="Q468" s="1471">
        <f>O468*P468</f>
        <v/>
      </c>
      <c r="R468" s="670" t="n">
        <v>4290</v>
      </c>
      <c r="S468" s="1472">
        <f>O468*R468</f>
        <v/>
      </c>
      <c r="T468" s="1473">
        <f>Q468-S468</f>
        <v/>
      </c>
      <c r="U468" s="822">
        <f>T468/Q468</f>
        <v/>
      </c>
      <c r="V468" s="669" t="n"/>
      <c r="W468" s="669" t="n"/>
      <c r="X468" s="669" t="n"/>
      <c r="Y468" s="669" t="n"/>
      <c r="Z468" s="669" t="n"/>
      <c r="AA468" s="669" t="n"/>
      <c r="AB468" s="1474" t="n">
        <v>0.345</v>
      </c>
      <c r="AC468" s="1475">
        <f>ROUND(O468*AB468,3)</f>
        <v/>
      </c>
      <c r="AD468" s="65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90" t="inlineStr">
        <is>
          <t>письсмо № 527/25 от 25.07.2025 г.</t>
        </is>
      </c>
      <c r="AF468" s="1115" t="inlineStr">
        <is>
          <t>LAPIDEM</t>
        </is>
      </c>
      <c r="AG468" s="1115" t="inlineStr">
        <is>
          <t>CORE Co.,Ltd.</t>
        </is>
      </c>
    </row>
    <row r="469" hidden="1" ht="20.1" customFormat="1" customHeight="1" s="355" thickBot="1">
      <c r="A469" s="353" t="n"/>
      <c r="B469" s="721" t="n"/>
      <c r="C469" s="1381" t="n">
        <v>4573383083008</v>
      </c>
      <c r="D469" s="1423" t="n"/>
      <c r="E469" s="353" t="inlineStr">
        <is>
          <t>Lapidem</t>
        </is>
      </c>
      <c r="F469" s="1476" t="inlineStr">
        <is>
          <t>LP178</t>
        </is>
      </c>
      <c r="G469" s="786" t="n"/>
      <c r="H469" s="369" t="inlineStr">
        <is>
          <t>LAPIDEM RITUAL Dewy Jelly Scrub 80ml</t>
        </is>
      </c>
      <c r="I469" s="369" t="inlineStr">
        <is>
          <t>Lapidem PRO RITUAL Dewy Jelly Scrub. 80ml</t>
        </is>
      </c>
      <c r="J469" s="760" t="inlineStr">
        <is>
          <t>Скраб-желе Ритуал Lapidem.</t>
        </is>
      </c>
      <c r="K469" s="453" t="inlineStr">
        <is>
          <t>face scrub</t>
        </is>
      </c>
      <c r="L469" s="453" t="n"/>
      <c r="M469" s="1203" t="n"/>
      <c r="N469" s="1203" t="n"/>
      <c r="O469" s="764" t="n">
        <v>12</v>
      </c>
      <c r="P469" s="1386" t="n">
        <v>8282</v>
      </c>
      <c r="Q469" s="1382">
        <f>O469*P469</f>
        <v/>
      </c>
      <c r="R469" s="456" t="n">
        <v>7040</v>
      </c>
      <c r="S469" s="1394">
        <f>O469*R469</f>
        <v/>
      </c>
      <c r="T469" s="1394">
        <f>Q469-S469</f>
        <v/>
      </c>
      <c r="U469" s="458">
        <f>T469/Q469</f>
        <v/>
      </c>
      <c r="V469" s="362" t="n"/>
      <c r="W469" s="362" t="n"/>
      <c r="X469" s="362" t="n"/>
      <c r="Y469" s="362" t="n"/>
      <c r="Z469" s="362" t="n"/>
      <c r="AA469" s="362" t="n"/>
      <c r="AB469" s="1387" t="n">
        <v>0.203</v>
      </c>
      <c r="AC469" s="1475">
        <f>ROUND(O469*AB469,3)</f>
        <v/>
      </c>
      <c r="AD469" s="575"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066" t="inlineStr">
        <is>
          <t>ЕАЭС N RU Д-JP.РА04.В.85329/25 от  03.06.2025 действует до 02.06.2030</t>
        </is>
      </c>
      <c r="AF469" s="1051" t="inlineStr">
        <is>
          <t>Lapidem</t>
        </is>
      </c>
      <c r="AG469" s="1052" t="inlineStr">
        <is>
          <t>Core Co., Ltd.</t>
        </is>
      </c>
    </row>
    <row r="470" hidden="1" ht="20.1" customFormat="1" customHeight="1" s="355" thickBot="1">
      <c r="A470" s="353" t="n"/>
      <c r="B470" s="721" t="n"/>
      <c r="C470" s="1423" t="n">
        <v>4573383083107</v>
      </c>
      <c r="D470" s="1423" t="n"/>
      <c r="E470" s="353" t="inlineStr">
        <is>
          <t>Lapidem</t>
        </is>
      </c>
      <c r="F470" s="1476" t="inlineStr">
        <is>
          <t>LP179</t>
        </is>
      </c>
      <c r="G470" s="786" t="n"/>
      <c r="H470" s="358" t="inlineStr">
        <is>
          <t>LAPIDEM RITUAL OKIYOME SERUM 60ml</t>
        </is>
      </c>
      <c r="I470" s="358" t="inlineStr">
        <is>
          <t>Lapidem  PRO RITUAL OKIYOME SERUM. 60ml</t>
        </is>
      </c>
      <c r="J470" s="823" t="inlineStr">
        <is>
          <t>Смягчающая отшелушивающая сыворотка Окиёмэ Ритуал Lapidem.</t>
        </is>
      </c>
      <c r="K470" s="703" t="inlineStr">
        <is>
          <t>face serum</t>
        </is>
      </c>
      <c r="L470" s="601" t="n"/>
      <c r="M470" s="1203" t="n"/>
      <c r="N470" s="1203" t="n"/>
      <c r="O470" s="764" t="n">
        <v>12</v>
      </c>
      <c r="P470" s="1386" t="n">
        <v>10871</v>
      </c>
      <c r="Q470" s="1382">
        <f>O470*P470</f>
        <v/>
      </c>
      <c r="R470" s="456" t="n">
        <v>9240</v>
      </c>
      <c r="S470" s="1394">
        <f>O470*R470</f>
        <v/>
      </c>
      <c r="T470" s="1394">
        <f>Q470-S470</f>
        <v/>
      </c>
      <c r="U470" s="458">
        <f>T470/Q470</f>
        <v/>
      </c>
      <c r="V470" s="362" t="n"/>
      <c r="W470" s="362" t="n"/>
      <c r="X470" s="362" t="n"/>
      <c r="Y470" s="362" t="n"/>
      <c r="Z470" s="362" t="n"/>
      <c r="AA470" s="362" t="n"/>
      <c r="AB470" s="1387" t="n">
        <v>0.199</v>
      </c>
      <c r="AC470" s="1475">
        <f>ROUND(O470*AB470,3)</f>
        <v/>
      </c>
      <c r="AD470" s="575"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565" t="inlineStr">
        <is>
          <t>ЕАЭС N RU Д-JP.РА03.В.41493/25 от 07.04.2025 действует до 06.04.2030</t>
        </is>
      </c>
      <c r="AF470" s="565" t="inlineStr">
        <is>
          <t>Lapidem</t>
        </is>
      </c>
      <c r="AG470" s="565" t="inlineStr">
        <is>
          <t>Core Co., Ltd.</t>
        </is>
      </c>
    </row>
    <row r="471" hidden="1" ht="20.1" customFormat="1" customHeight="1" s="355" thickBot="1">
      <c r="A471" s="353" t="n"/>
      <c r="B471" s="721" t="n"/>
      <c r="C471" s="1423" t="n">
        <v>4573383083206</v>
      </c>
      <c r="D471" s="1423" t="n"/>
      <c r="E471" s="353" t="inlineStr">
        <is>
          <t>Lapidem</t>
        </is>
      </c>
      <c r="F471" s="1476" t="inlineStr">
        <is>
          <t>LP180</t>
        </is>
      </c>
      <c r="G471" s="786" t="n"/>
      <c r="H471" s="358" t="inlineStr">
        <is>
          <t>LAPIDEM RITUAL SILKY SERUM 30ml</t>
        </is>
      </c>
      <c r="I471" s="358" t="inlineStr">
        <is>
          <t>Lapidem PRO RITUAL SILKY SERUM. 30ml</t>
        </is>
      </c>
      <c r="J471" s="760" t="inlineStr">
        <is>
          <t>Шёлковая сыворотка с витамином С Ритуал Lapidem.</t>
        </is>
      </c>
      <c r="K471" s="703" t="inlineStr">
        <is>
          <t>face serum</t>
        </is>
      </c>
      <c r="L471" s="601" t="n"/>
      <c r="M471" s="1203" t="n"/>
      <c r="N471" s="1203" t="n"/>
      <c r="O471" s="764" t="n">
        <v>12</v>
      </c>
      <c r="P471" s="1386" t="n">
        <v>10871</v>
      </c>
      <c r="Q471" s="1382">
        <f>O471*P471</f>
        <v/>
      </c>
      <c r="R471" s="456" t="n">
        <v>9240</v>
      </c>
      <c r="S471" s="1394">
        <f>O471*R471</f>
        <v/>
      </c>
      <c r="T471" s="1394">
        <f>Q471-S471</f>
        <v/>
      </c>
      <c r="U471" s="458">
        <f>T471/Q471</f>
        <v/>
      </c>
      <c r="V471" s="362" t="n"/>
      <c r="W471" s="362" t="n"/>
      <c r="X471" s="362" t="n"/>
      <c r="Y471" s="362" t="n"/>
      <c r="Z471" s="362" t="n"/>
      <c r="AA471" s="362" t="n"/>
      <c r="AB471" s="1387" t="n">
        <v>0.141</v>
      </c>
      <c r="AC471" s="1387">
        <f>ROUND(O471*AB471,3)</f>
        <v/>
      </c>
      <c r="AD471" s="575"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565" t="inlineStr">
        <is>
          <t>ЕАЭС N RU Д-JP.РА03.В.41493/25 от 07.04.2025 действует до 06.04.2030</t>
        </is>
      </c>
      <c r="AF471" s="565" t="inlineStr">
        <is>
          <t>Lapidem</t>
        </is>
      </c>
      <c r="AG471" s="565" t="inlineStr">
        <is>
          <t>Core Co., Ltd.</t>
        </is>
      </c>
    </row>
    <row r="472" hidden="1" ht="20.1" customFormat="1" customHeight="1" s="355" thickBot="1">
      <c r="A472" s="353" t="n"/>
      <c r="B472" s="721" t="n"/>
      <c r="C472" s="1423" t="n">
        <v>4573383083305</v>
      </c>
      <c r="D472" s="1423" t="n"/>
      <c r="E472" s="353" t="inlineStr">
        <is>
          <t>Lapidem</t>
        </is>
      </c>
      <c r="F472" s="1476" t="inlineStr">
        <is>
          <t>LP181</t>
        </is>
      </c>
      <c r="G472" s="786" t="n"/>
      <c r="H472" s="358" t="inlineStr">
        <is>
          <t>LAPIDEM RITUAL NOURISHING ESSENCE 100ml</t>
        </is>
      </c>
      <c r="I472" s="358" t="inlineStr">
        <is>
          <t>Lapidem PRO RITUAL NOURISHING ESSENCE. 100ml</t>
        </is>
      </c>
      <c r="J472" s="760" t="inlineStr">
        <is>
          <t xml:space="preserve">Питательный эссенция-лосьон Ритуал Lapidem. </t>
        </is>
      </c>
      <c r="K472" s="703" t="inlineStr">
        <is>
          <t>face serum</t>
        </is>
      </c>
      <c r="L472" s="601" t="n"/>
      <c r="M472" s="1203" t="n"/>
      <c r="N472" s="1203" t="n"/>
      <c r="O472" s="764" t="n">
        <v>12</v>
      </c>
      <c r="P472" s="1386" t="n">
        <v>8282</v>
      </c>
      <c r="Q472" s="1382">
        <f>O472*P472</f>
        <v/>
      </c>
      <c r="R472" s="456" t="n">
        <v>7040</v>
      </c>
      <c r="S472" s="1394">
        <f>O472*R472</f>
        <v/>
      </c>
      <c r="T472" s="1394">
        <f>Q472-S472</f>
        <v/>
      </c>
      <c r="U472" s="458">
        <f>T472/Q472</f>
        <v/>
      </c>
      <c r="V472" s="362" t="n"/>
      <c r="W472" s="362" t="n"/>
      <c r="X472" s="362" t="n"/>
      <c r="Y472" s="362" t="n"/>
      <c r="Z472" s="362" t="n"/>
      <c r="AA472" s="362" t="n"/>
      <c r="AB472" s="1387" t="n">
        <v>0.267</v>
      </c>
      <c r="AC472" s="1387">
        <f>ROUND(O472*AB472,3)</f>
        <v/>
      </c>
      <c r="AD472" s="824"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565" t="inlineStr">
        <is>
          <t>ЕАЭС N RU Д-JP.РА03.В.41493/25 от 07.04.2025 действует до 06.04.2030</t>
        </is>
      </c>
      <c r="AF472" s="565" t="inlineStr">
        <is>
          <t>Lapidem</t>
        </is>
      </c>
      <c r="AG472" s="565" t="inlineStr">
        <is>
          <t>Core Co., Ltd.</t>
        </is>
      </c>
    </row>
    <row r="473" hidden="1" ht="20.1" customFormat="1" customHeight="1" s="355" thickBot="1">
      <c r="A473" s="353" t="n"/>
      <c r="B473" s="721" t="n"/>
      <c r="C473" s="1423" t="n">
        <v>4573383083404</v>
      </c>
      <c r="D473" s="1423" t="n"/>
      <c r="E473" s="353" t="inlineStr">
        <is>
          <t>Lapidem</t>
        </is>
      </c>
      <c r="F473" s="1476" t="inlineStr">
        <is>
          <t>LP182</t>
        </is>
      </c>
      <c r="G473" s="786" t="n"/>
      <c r="H473" s="358" t="inlineStr">
        <is>
          <t>LAPIDEM RITUAL SMOOTH MATTE TOUCH CREAM 50ml</t>
        </is>
      </c>
      <c r="I473" s="358" t="inlineStr">
        <is>
          <t>Lapidem PRO RITUAL SMOOTH MATTE TOUCH CREAM. 50ml</t>
        </is>
      </c>
      <c r="J473" s="760" t="inlineStr">
        <is>
          <t xml:space="preserve">Матирующий смягчающий крем Ритуал Lapidem. </t>
        </is>
      </c>
      <c r="K473" s="703" t="inlineStr">
        <is>
          <t>face cream</t>
        </is>
      </c>
      <c r="L473" s="601" t="n"/>
      <c r="M473" s="1203" t="n"/>
      <c r="N473" s="1203" t="n"/>
      <c r="O473" s="764" t="n">
        <v>24</v>
      </c>
      <c r="P473" s="1386" t="n">
        <v>9382</v>
      </c>
      <c r="Q473" s="1382">
        <f>O473*P473</f>
        <v/>
      </c>
      <c r="R473" s="456" t="n">
        <v>7975</v>
      </c>
      <c r="S473" s="1394">
        <f>O473*R473</f>
        <v/>
      </c>
      <c r="T473" s="1394">
        <f>Q473-S473</f>
        <v/>
      </c>
      <c r="U473" s="458">
        <f>T473/Q473</f>
        <v/>
      </c>
      <c r="V473" s="362" t="n"/>
      <c r="W473" s="362" t="n"/>
      <c r="X473" s="362" t="n"/>
      <c r="Y473" s="362" t="n"/>
      <c r="Z473" s="362" t="n"/>
      <c r="AA473" s="362" t="n"/>
      <c r="AB473" s="1387" t="n">
        <v>0.167</v>
      </c>
      <c r="AC473" s="1387">
        <f>ROUND(O473*AB473,3)</f>
        <v/>
      </c>
      <c r="AD473" s="575"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565" t="inlineStr">
        <is>
          <t>ЕАЭС N RU Д-JP.РА03.В.41392/25 от 07.04.2025 действует до 06.04.2030</t>
        </is>
      </c>
      <c r="AF473" s="565" t="inlineStr">
        <is>
          <t>Lapidem</t>
        </is>
      </c>
      <c r="AG473" s="565" t="inlineStr">
        <is>
          <t>Core Co., Ltd.</t>
        </is>
      </c>
    </row>
    <row r="474" hidden="1" ht="20.1" customFormat="1" customHeight="1" s="355" thickBot="1">
      <c r="A474" s="1203" t="n"/>
      <c r="B474" s="714" t="n"/>
      <c r="C474" s="1423" t="n">
        <v>4573383082018</v>
      </c>
      <c r="D474" s="1423" t="inlineStr">
        <is>
          <t>LPD-0149</t>
        </is>
      </c>
      <c r="E474" s="365" t="inlineStr">
        <is>
          <t>Lapidem</t>
        </is>
      </c>
      <c r="F474" s="365" t="inlineStr">
        <is>
          <t>LP23</t>
        </is>
      </c>
      <c r="G474" s="368" t="inlineStr">
        <is>
          <t>モイスチャーライジングGミスト</t>
        </is>
      </c>
      <c r="H474" s="322" t="inlineStr">
        <is>
          <t>《Lapidem》RITUAL Moisturizing G Mist 120ml</t>
        </is>
      </c>
      <c r="I474" s="322" t="inlineStr">
        <is>
          <t>LAPIDEM RITUAL Moisturizing Glow Mist</t>
        </is>
      </c>
      <c r="J474" s="406" t="inlineStr">
        <is>
          <t>Лапидем Увлажняющий лосьон-спрей Ритуал</t>
        </is>
      </c>
      <c r="K474" s="601" t="inlineStr">
        <is>
          <t>face lotion</t>
        </is>
      </c>
      <c r="L474" s="601" t="n"/>
      <c r="M474" s="1203" t="n"/>
      <c r="N474" s="1203" t="n"/>
      <c r="O474" s="455" t="n">
        <v>0</v>
      </c>
      <c r="P474" s="1386" t="n">
        <v>7765</v>
      </c>
      <c r="Q474" s="1382">
        <f>O474*P474</f>
        <v/>
      </c>
      <c r="R474" s="456" t="n">
        <v>6600</v>
      </c>
      <c r="S474" s="1394">
        <f>O474*R474</f>
        <v/>
      </c>
      <c r="T474" s="1394">
        <f>Q474-S474</f>
        <v/>
      </c>
      <c r="U474" s="458">
        <f>T474/Q474</f>
        <v/>
      </c>
      <c r="V474" s="362" t="n"/>
      <c r="W474" s="362" t="n"/>
      <c r="X474" s="362" t="n"/>
      <c r="Y474" s="362" t="n"/>
      <c r="Z474" s="362" t="n"/>
      <c r="AA474" s="362" t="n"/>
      <c r="AB474" s="1387" t="n">
        <v>0.322</v>
      </c>
      <c r="AC474" s="1387">
        <f>ROUND(O474*AB474,3)</f>
        <v/>
      </c>
      <c r="AD474" s="5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565" t="inlineStr">
        <is>
          <t>ЕАЭС N RU Д-JP.РА02.В.76840/23 от 27.03.2023 действует до 26.03.2028</t>
        </is>
      </c>
      <c r="AF474" s="583" t="inlineStr">
        <is>
          <t>Lapidem</t>
        </is>
      </c>
      <c r="AG474" s="565" t="inlineStr">
        <is>
          <t>Core Inc.</t>
        </is>
      </c>
    </row>
    <row r="475" hidden="1" ht="20.1" customFormat="1" customHeight="1" s="355" thickBot="1">
      <c r="A475" s="1203" t="n"/>
      <c r="B475" s="714" t="n"/>
      <c r="C475" s="1423" t="n">
        <v>4573383082025</v>
      </c>
      <c r="D475" s="1423" t="inlineStr">
        <is>
          <t>LPD-0150</t>
        </is>
      </c>
      <c r="E475" s="365" t="inlineStr">
        <is>
          <t>Lapidem</t>
        </is>
      </c>
      <c r="F475" s="365" t="inlineStr">
        <is>
          <t>LP24</t>
        </is>
      </c>
      <c r="G475" s="368" t="inlineStr">
        <is>
          <t>TNターゲットセラム</t>
        </is>
      </c>
      <c r="H475" s="322" t="inlineStr">
        <is>
          <t>《Lapidem》RITUAL TNTarget Serum 25ml</t>
        </is>
      </c>
      <c r="I475" s="322" t="inlineStr">
        <is>
          <t>LAPIDEM RITUAL Tightening Target Serum</t>
        </is>
      </c>
      <c r="J475" s="406" t="inlineStr">
        <is>
          <t>Лапидем Лифтинговый серум Ритуал</t>
        </is>
      </c>
      <c r="K475" s="601" t="inlineStr">
        <is>
          <t>face serum</t>
        </is>
      </c>
      <c r="L475" s="601" t="n"/>
      <c r="M475" s="1203" t="n"/>
      <c r="N475" s="1203" t="n"/>
      <c r="O475" s="455" t="n">
        <v>0</v>
      </c>
      <c r="P475" s="1386" t="n">
        <v>9576</v>
      </c>
      <c r="Q475" s="1382">
        <f>O475*P475</f>
        <v/>
      </c>
      <c r="R475" s="456" t="n">
        <v>8140</v>
      </c>
      <c r="S475" s="1394">
        <f>O475*R475</f>
        <v/>
      </c>
      <c r="T475" s="1394">
        <f>Q475-S475</f>
        <v/>
      </c>
      <c r="U475" s="458">
        <f>T475/Q475</f>
        <v/>
      </c>
      <c r="V475" s="362" t="n"/>
      <c r="W475" s="362" t="n"/>
      <c r="X475" s="362" t="n"/>
      <c r="Y475" s="362" t="n"/>
      <c r="Z475" s="362" t="n"/>
      <c r="AA475" s="362" t="n"/>
      <c r="AB475" s="1421" t="n">
        <v>0.157</v>
      </c>
      <c r="AC475" s="1387">
        <f>ROUND(O475*AB475,3)</f>
        <v/>
      </c>
      <c r="AD475" s="5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565" t="inlineStr">
        <is>
          <t>ЕАЭС N RU Д-JP.РА02.В.76824/23 от 27.03.2023 действует до 26.03.2028</t>
        </is>
      </c>
      <c r="AF475" s="583" t="inlineStr">
        <is>
          <t>Lapidem</t>
        </is>
      </c>
      <c r="AG475" s="565" t="inlineStr">
        <is>
          <t>Core Inc.</t>
        </is>
      </c>
    </row>
    <row r="476" hidden="1" ht="20.1" customFormat="1" customHeight="1" s="355" thickBot="1">
      <c r="A476" s="1203" t="n"/>
      <c r="B476" s="714" t="n"/>
      <c r="C476" s="1423" t="n">
        <v>4573383082032</v>
      </c>
      <c r="D476" s="1423" t="inlineStr">
        <is>
          <t>LPD-0151</t>
        </is>
      </c>
      <c r="E476" s="365" t="inlineStr">
        <is>
          <t>Lapidem</t>
        </is>
      </c>
      <c r="F476" s="365" t="inlineStr">
        <is>
          <t>LP22</t>
        </is>
      </c>
      <c r="G476" s="368" t="inlineStr">
        <is>
          <t>スリーピングブルームマスク</t>
        </is>
      </c>
      <c r="H476" s="696" t="inlineStr">
        <is>
          <t>《Lapidem》RITUAL Sleeping Bloom Mask 100g</t>
        </is>
      </c>
      <c r="I476" s="358" t="inlineStr">
        <is>
          <t>LAPIDEM RITUAL Sleeping Bloom Mask</t>
        </is>
      </c>
      <c r="J476" s="595" t="inlineStr">
        <is>
          <t>Лапидем Маска ночная Ритуал</t>
        </is>
      </c>
      <c r="K476" s="601" t="inlineStr">
        <is>
          <t>face mask</t>
        </is>
      </c>
      <c r="L476" s="601" t="n"/>
      <c r="M476" s="1203" t="n"/>
      <c r="N476" s="1203" t="n"/>
      <c r="O476" s="455" t="n">
        <v>18</v>
      </c>
      <c r="P476" s="1386" t="n">
        <v>9576</v>
      </c>
      <c r="Q476" s="1382">
        <f>O476*P476</f>
        <v/>
      </c>
      <c r="R476" s="456" t="n">
        <v>8140</v>
      </c>
      <c r="S476" s="1394">
        <f>O476*R476</f>
        <v/>
      </c>
      <c r="T476" s="1394">
        <f>Q476-S476</f>
        <v/>
      </c>
      <c r="U476" s="458">
        <f>T476/Q476</f>
        <v/>
      </c>
      <c r="V476" s="362" t="n"/>
      <c r="W476" s="362" t="n"/>
      <c r="X476" s="362" t="n"/>
      <c r="Y476" s="362" t="n"/>
      <c r="Z476" s="362" t="n"/>
      <c r="AA476" s="362" t="n"/>
      <c r="AB476" s="1387" t="n">
        <v>0.301</v>
      </c>
      <c r="AC476" s="1387">
        <f>ROUND(O476*AB476,3)</f>
        <v/>
      </c>
      <c r="AD476" s="5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565" t="inlineStr">
        <is>
          <t>ЕАЭС N RU Д-JP.РА02.В.76792/23 от 27.03.2023 действует до 26.03.2028</t>
        </is>
      </c>
      <c r="AF476" s="583" t="inlineStr">
        <is>
          <t>Lapidem</t>
        </is>
      </c>
      <c r="AG476" s="565" t="inlineStr">
        <is>
          <t>Core Inc.</t>
        </is>
      </c>
    </row>
    <row r="477" hidden="1" ht="20.1" customFormat="1" customHeight="1" s="355" thickBot="1">
      <c r="A477" s="353" t="n"/>
      <c r="B477" s="721" t="n"/>
      <c r="C477" s="1423" t="n">
        <v>4573383082148</v>
      </c>
      <c r="D477" s="1423" t="inlineStr">
        <is>
          <t>LPD-0168</t>
        </is>
      </c>
      <c r="E477" s="365" t="inlineStr">
        <is>
          <t>Lapidem</t>
        </is>
      </c>
      <c r="F477" s="365" t="inlineStr">
        <is>
          <t>LP05-120</t>
        </is>
      </c>
      <c r="G477" s="368" t="inlineStr">
        <is>
          <t>LAPIDEM バス＆マッサージオイル01 リリース</t>
        </is>
      </c>
      <c r="H477" s="696" t="inlineStr">
        <is>
          <t xml:space="preserve">《Lapidem》BATH &amp; MASSAGE OIL01 (RELEASE) 120ml </t>
        </is>
      </c>
      <c r="I477" s="696" t="inlineStr">
        <is>
          <t>Five Elements Bath and massage Oil Release</t>
        </is>
      </c>
      <c r="J477" s="760" t="inlineStr">
        <is>
          <t>Масло для массажа и ванны "Релаксирующее" "Пять Элементов"</t>
        </is>
      </c>
      <c r="K477" s="358" t="inlineStr">
        <is>
          <t>oil</t>
        </is>
      </c>
      <c r="L477" s="358" t="n"/>
      <c r="M477" s="1203" t="n"/>
      <c r="N477" s="1203" t="n"/>
      <c r="O477" s="455" t="n"/>
      <c r="P477" s="1386" t="n">
        <v>4982</v>
      </c>
      <c r="Q477" s="1388">
        <f>O477*P477</f>
        <v/>
      </c>
      <c r="R477" s="456" t="n">
        <v>4235</v>
      </c>
      <c r="S477" s="1394">
        <f>O477*R477</f>
        <v/>
      </c>
      <c r="T477" s="1394">
        <f>Q477-S477</f>
        <v/>
      </c>
      <c r="U477" s="700">
        <f>T477/Q477</f>
        <v/>
      </c>
      <c r="V477" s="362" t="n"/>
      <c r="W477" s="362" t="n"/>
      <c r="X477" s="362" t="n"/>
      <c r="Y477" s="362" t="n"/>
      <c r="Z477" s="362" t="n"/>
      <c r="AA477" s="362" t="n"/>
      <c r="AB477" s="1384" t="n">
        <v>0.31</v>
      </c>
      <c r="AC477" s="1397">
        <f>ROUND(O477*AB477,3)</f>
        <v/>
      </c>
      <c r="AD477" s="575" t="inlineStr">
        <is>
          <t>ゴマ油、アルガニアスピノサ核油、オリーブ果実油、シア脂、ホホバ種子油、ベルガモット果実油、ユズ果皮油、コメヌカ油、アーモンド油、トコフェロール、月見草油、ツバキ油、マカデミア種子油、ライム油</t>
        </is>
      </c>
      <c r="AE477" s="565" t="inlineStr">
        <is>
          <t>ЕАЭС N RU Д-JP.РА03.В.05804/24 от 25.03.2024 действует до 24.03.2029</t>
        </is>
      </c>
      <c r="AF477" s="565" t="inlineStr">
        <is>
          <t>FIVE ELEMENTS</t>
        </is>
      </c>
      <c r="AG477" s="565" t="inlineStr">
        <is>
          <t>Lapidem, Inc.</t>
        </is>
      </c>
    </row>
    <row r="478" hidden="1" ht="20.1" customFormat="1" customHeight="1" s="355" thickBot="1">
      <c r="A478" s="353" t="n"/>
      <c r="B478" s="721" t="n"/>
      <c r="C478" s="1423" t="n">
        <v>4573383082155</v>
      </c>
      <c r="D478" s="1423" t="inlineStr">
        <is>
          <t>LPD-0169</t>
        </is>
      </c>
      <c r="E478" s="365" t="inlineStr">
        <is>
          <t>Lapidem</t>
        </is>
      </c>
      <c r="F478" s="365" t="inlineStr">
        <is>
          <t>LP06-120</t>
        </is>
      </c>
      <c r="G478" s="368" t="inlineStr">
        <is>
          <t>LAPIDEM バス＆マッサージオイル02 カーム</t>
        </is>
      </c>
      <c r="H478" s="696" t="inlineStr">
        <is>
          <t xml:space="preserve">《Lapidem》BATH &amp; MASSAGE OIL02 (CALM) 120ml  </t>
        </is>
      </c>
      <c r="I478" s="696" t="inlineStr">
        <is>
          <t>Five Elements Bath and massage Oil Calm</t>
        </is>
      </c>
      <c r="J478" s="760" t="inlineStr">
        <is>
          <t>Масло для массажа и ванны "Умиротворение" "Пять Элементов"</t>
        </is>
      </c>
      <c r="K478" s="358" t="inlineStr">
        <is>
          <t>oil</t>
        </is>
      </c>
      <c r="L478" s="358" t="n"/>
      <c r="M478" s="1203" t="n"/>
      <c r="N478" s="1203" t="n"/>
      <c r="O478" s="455" t="n"/>
      <c r="P478" s="1386" t="n">
        <v>4982</v>
      </c>
      <c r="Q478" s="1388">
        <f>O478*P478</f>
        <v/>
      </c>
      <c r="R478" s="456" t="n">
        <v>4235</v>
      </c>
      <c r="S478" s="1394">
        <f>O478*R478</f>
        <v/>
      </c>
      <c r="T478" s="1394">
        <f>Q478-S478</f>
        <v/>
      </c>
      <c r="U478" s="700">
        <f>T478/Q478</f>
        <v/>
      </c>
      <c r="V478" s="362" t="n"/>
      <c r="W478" s="362" t="n"/>
      <c r="X478" s="362" t="n"/>
      <c r="Y478" s="362" t="n"/>
      <c r="Z478" s="362" t="n"/>
      <c r="AA478" s="362" t="n"/>
      <c r="AB478" s="1384" t="n">
        <v>0.31</v>
      </c>
      <c r="AC478" s="1397">
        <f>ROUND(O478*AB478,3)</f>
        <v/>
      </c>
      <c r="AD478" s="575"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565" t="inlineStr">
        <is>
          <t>ЕАЭС N RU Д-JP.РА03.В.05804/24 от 25.03.2024 действует до 24.03.2029</t>
        </is>
      </c>
      <c r="AF478" s="565" t="inlineStr">
        <is>
          <t>FIVE ELEMENTS</t>
        </is>
      </c>
      <c r="AG478" s="565" t="inlineStr">
        <is>
          <t>Lapidem, Inc.</t>
        </is>
      </c>
    </row>
    <row r="479" hidden="1" ht="20.1" customFormat="1" customHeight="1" s="355" thickBot="1">
      <c r="A479" s="1203" t="n"/>
      <c r="B479" s="714" t="n"/>
      <c r="C479" s="1423" t="n">
        <v>4573383082162</v>
      </c>
      <c r="D479" s="1423" t="inlineStr">
        <is>
          <t>LPD-0170</t>
        </is>
      </c>
      <c r="E479" s="365" t="inlineStr">
        <is>
          <t>Lapidem</t>
        </is>
      </c>
      <c r="F479" s="365" t="inlineStr">
        <is>
          <t>LP07-120</t>
        </is>
      </c>
      <c r="G479" s="368" t="inlineStr">
        <is>
          <t>LAPIDEM バス＆マッサージオイル03 バランス</t>
        </is>
      </c>
      <c r="H479" s="696" t="inlineStr">
        <is>
          <t xml:space="preserve">《Lapidem》BATH &amp; MASSAGE OIL03 (BALANCE) 120ml  </t>
        </is>
      </c>
      <c r="I479" s="696" t="inlineStr">
        <is>
          <t>Five Elements Bath and massage Oil  Balance</t>
        </is>
      </c>
      <c r="J479" s="760" t="inlineStr">
        <is>
          <t>Масло для массажа и ванны "Баланс" Пять Элементов</t>
        </is>
      </c>
      <c r="K479" s="358" t="inlineStr">
        <is>
          <t>oil</t>
        </is>
      </c>
      <c r="L479" s="358" t="n"/>
      <c r="M479" s="1203" t="n"/>
      <c r="N479" s="1203" t="n"/>
      <c r="O479" s="455" t="n"/>
      <c r="P479" s="1386" t="n">
        <v>4982</v>
      </c>
      <c r="Q479" s="1388">
        <f>O479*P479</f>
        <v/>
      </c>
      <c r="R479" s="456" t="n">
        <v>4235</v>
      </c>
      <c r="S479" s="1394">
        <f>O479*R479</f>
        <v/>
      </c>
      <c r="T479" s="1394">
        <f>Q479-S479</f>
        <v/>
      </c>
      <c r="U479" s="700">
        <f>T479/Q479</f>
        <v/>
      </c>
      <c r="V479" s="362" t="n"/>
      <c r="W479" s="362" t="n"/>
      <c r="X479" s="362" t="n"/>
      <c r="Y479" s="362" t="n"/>
      <c r="Z479" s="362" t="n"/>
      <c r="AA479" s="362" t="n"/>
      <c r="AB479" s="1384" t="n">
        <v>0.31</v>
      </c>
      <c r="AC479" s="1397">
        <f>ROUND(O479*AB479,3)</f>
        <v/>
      </c>
      <c r="AD479" s="7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565" t="inlineStr">
        <is>
          <t>ЕАЭС N RU Д-JP.РА03.В.05804/24 от 25.03.2024 действует до 24.03.2029</t>
        </is>
      </c>
      <c r="AF479" s="565" t="inlineStr">
        <is>
          <t>FIVE ELEMENTS</t>
        </is>
      </c>
      <c r="AG479" s="565" t="inlineStr">
        <is>
          <t>Lapidem, Inc.</t>
        </is>
      </c>
    </row>
    <row r="480" hidden="1" ht="20.1" customFormat="1" customHeight="1" s="355" thickBot="1">
      <c r="A480" s="353" t="n"/>
      <c r="B480" s="721" t="n"/>
      <c r="C480" s="1423" t="n">
        <v>4573383082179</v>
      </c>
      <c r="D480" s="1423" t="inlineStr">
        <is>
          <t>LPD-0171</t>
        </is>
      </c>
      <c r="E480" s="365" t="inlineStr">
        <is>
          <t>Lapidem</t>
        </is>
      </c>
      <c r="F480" s="365" t="inlineStr">
        <is>
          <t>LP08-120</t>
        </is>
      </c>
      <c r="G480" s="368" t="inlineStr">
        <is>
          <t>LAPIDEM バス＆マッサージオイル04 ブレス</t>
        </is>
      </c>
      <c r="H480" s="696" t="inlineStr">
        <is>
          <t>《Lapidem》BATH &amp; MASSAGE OIL04 (BREATHE) 120ml</t>
        </is>
      </c>
      <c r="I480" s="696" t="inlineStr">
        <is>
          <t>Five Elements Bath and massage Oil Breathe</t>
        </is>
      </c>
      <c r="J480" s="760" t="inlineStr">
        <is>
          <t>Масло для массажа и ванны "Дыхание" Пять Элементов</t>
        </is>
      </c>
      <c r="K480" s="358" t="inlineStr">
        <is>
          <t>oil</t>
        </is>
      </c>
      <c r="L480" s="358" t="n"/>
      <c r="M480" s="1203" t="n"/>
      <c r="N480" s="1203" t="n"/>
      <c r="O480" s="455" t="n">
        <v>12</v>
      </c>
      <c r="P480" s="1386" t="n">
        <v>4982</v>
      </c>
      <c r="Q480" s="1388">
        <f>O480*P480</f>
        <v/>
      </c>
      <c r="R480" s="456" t="n">
        <v>4235</v>
      </c>
      <c r="S480" s="1394">
        <f>O480*R480</f>
        <v/>
      </c>
      <c r="T480" s="1394">
        <f>Q480-S480</f>
        <v/>
      </c>
      <c r="U480" s="700">
        <f>T480/Q480</f>
        <v/>
      </c>
      <c r="V480" s="362" t="n"/>
      <c r="W480" s="362" t="n"/>
      <c r="X480" s="362" t="n"/>
      <c r="Y480" s="362" t="n"/>
      <c r="Z480" s="362" t="n"/>
      <c r="AA480" s="362" t="n"/>
      <c r="AB480" s="1384" t="n">
        <v>0.31</v>
      </c>
      <c r="AC480" s="1397">
        <f>ROUND(O480*AB480,3)</f>
        <v/>
      </c>
      <c r="AD480" s="575"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565" t="inlineStr">
        <is>
          <t>ЕАЭС N RU Д-JP.РА03.В.05804/24 от 25.03.2024 действует до 24.03.2029</t>
        </is>
      </c>
      <c r="AF480" s="565" t="inlineStr">
        <is>
          <t>FIVE ELEMENTS</t>
        </is>
      </c>
      <c r="AG480" s="565" t="inlineStr">
        <is>
          <t>Lapidem, Inc.</t>
        </is>
      </c>
    </row>
    <row r="481" hidden="1" ht="20.1" customFormat="1" customHeight="1" s="355" thickBot="1">
      <c r="A481" s="353" t="n"/>
      <c r="B481" s="721" t="n"/>
      <c r="C481" s="1423" t="n">
        <v>4573383082186</v>
      </c>
      <c r="D481" s="1423" t="inlineStr">
        <is>
          <t>LPD-0172</t>
        </is>
      </c>
      <c r="E481" s="365" t="inlineStr">
        <is>
          <t>Lapidem</t>
        </is>
      </c>
      <c r="F481" s="365" t="inlineStr">
        <is>
          <t>LP09-120</t>
        </is>
      </c>
      <c r="G481" s="368" t="inlineStr">
        <is>
          <t>LAPIDEM バス＆マッサージオイル05 チャージ</t>
        </is>
      </c>
      <c r="H481" s="696" t="inlineStr">
        <is>
          <t xml:space="preserve">《Lapidem》BATH &amp; MASSAGE OIL05 (CHARGE) 120ml </t>
        </is>
      </c>
      <c r="I481" s="696" t="inlineStr">
        <is>
          <t>Five Elements Bath and massage Oil Charge</t>
        </is>
      </c>
      <c r="J481" s="760" t="inlineStr">
        <is>
          <t>Масло для массажа и ванны "Энергия" Пять Элементов</t>
        </is>
      </c>
      <c r="K481" s="358" t="inlineStr">
        <is>
          <t>oil</t>
        </is>
      </c>
      <c r="L481" s="358" t="n"/>
      <c r="M481" s="1203" t="n"/>
      <c r="N481" s="1203" t="n"/>
      <c r="O481" s="455" t="n"/>
      <c r="P481" s="1386" t="n">
        <v>4982</v>
      </c>
      <c r="Q481" s="1388">
        <f>O481*P481</f>
        <v/>
      </c>
      <c r="R481" s="456" t="n">
        <v>4235</v>
      </c>
      <c r="S481" s="1394">
        <f>O481*R481</f>
        <v/>
      </c>
      <c r="T481" s="1394">
        <f>Q481-S481</f>
        <v/>
      </c>
      <c r="U481" s="700">
        <f>T481/Q481</f>
        <v/>
      </c>
      <c r="V481" s="362" t="n"/>
      <c r="W481" s="362" t="n"/>
      <c r="X481" s="362" t="n"/>
      <c r="Y481" s="362" t="n"/>
      <c r="Z481" s="362" t="n"/>
      <c r="AA481" s="362" t="n"/>
      <c r="AB481" s="1384" t="n">
        <v>0.31</v>
      </c>
      <c r="AC481" s="1397">
        <f>ROUND(O481*AB481,3)</f>
        <v/>
      </c>
      <c r="AD481" s="7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565" t="inlineStr">
        <is>
          <t>ЕАЭС N RU Д-JP.РА03.В.05804/24 от 25.03.2024 действует до 24.03.2029</t>
        </is>
      </c>
      <c r="AF481" s="565" t="inlineStr">
        <is>
          <t>FIVE ELEMENTS</t>
        </is>
      </c>
      <c r="AG481" s="565" t="inlineStr">
        <is>
          <t>Lapidem, Inc.</t>
        </is>
      </c>
    </row>
    <row r="482" hidden="1" ht="20.1" customFormat="1" customHeight="1" s="756" thickBot="1">
      <c r="A482" s="353" t="n"/>
      <c r="B482" s="721" t="n"/>
      <c r="C482" s="1423" t="n">
        <v>4573383080526</v>
      </c>
      <c r="D482" s="1423" t="inlineStr">
        <is>
          <t>LPD-0045</t>
        </is>
      </c>
      <c r="E482" s="365" t="inlineStr">
        <is>
          <t>Lapidem PRO</t>
        </is>
      </c>
      <c r="F482" s="365" t="inlineStr">
        <is>
          <t>LP15</t>
        </is>
      </c>
      <c r="G482" s="793" t="n"/>
      <c r="H482" s="696" t="inlineStr">
        <is>
          <t>《Lapidem PRO》AG SPICULE POWDER</t>
        </is>
      </c>
      <c r="I482" s="696" t="inlineStr">
        <is>
          <t>FIVE ELEMENTS AG SPICULE POWDER</t>
        </is>
      </c>
      <c r="J482" s="406" t="inlineStr">
        <is>
          <t>Пудра глубокоочищающая на основе спикулы AG Пять Элементов</t>
        </is>
      </c>
      <c r="K482" s="358" t="inlineStr">
        <is>
          <t>face&amp; body treatment</t>
        </is>
      </c>
      <c r="L482" s="358" t="n"/>
      <c r="M482" s="1203" t="n">
        <v>12</v>
      </c>
      <c r="N482" s="1203" t="n">
        <v>12</v>
      </c>
      <c r="O482" s="455" t="n"/>
      <c r="P482" s="1386" t="n">
        <v>23941</v>
      </c>
      <c r="Q482" s="1388">
        <f>O482*P482</f>
        <v/>
      </c>
      <c r="R482" s="456" t="n">
        <v>20350</v>
      </c>
      <c r="S482" s="1394">
        <f>O482*R482</f>
        <v/>
      </c>
      <c r="T482" s="1394">
        <f>Q482-S482</f>
        <v/>
      </c>
      <c r="U482" s="700">
        <f>T482/Q482</f>
        <v/>
      </c>
      <c r="V482" s="362" t="n"/>
      <c r="W482" s="362" t="n"/>
      <c r="X482" s="362">
        <f>O482/M482</f>
        <v/>
      </c>
      <c r="Y482" s="362">
        <f>V482*X482</f>
        <v/>
      </c>
      <c r="Z482" s="362">
        <f>W482*X482</f>
        <v/>
      </c>
      <c r="AA482" s="362" t="inlineStr">
        <is>
          <t>60*75*60</t>
        </is>
      </c>
      <c r="AB482" s="1477" t="n">
        <v>0.058</v>
      </c>
      <c r="AC482" s="1397">
        <f>ROUND(O482*AB482,3)</f>
        <v/>
      </c>
      <c r="AD482" s="575"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565" t="inlineStr">
        <is>
          <t>ЕАЭС N RU Д-JP.РА02.В.67483/21 от 17.11.2021 действует до 16.11.2026</t>
        </is>
      </c>
      <c r="AF482" s="565" t="inlineStr">
        <is>
          <t>Lapidem</t>
        </is>
      </c>
      <c r="AG482" s="565" t="inlineStr">
        <is>
          <t>Core Inc.</t>
        </is>
      </c>
    </row>
    <row r="483" hidden="1" ht="20.1" customFormat="1" customHeight="1" s="355" thickBot="1">
      <c r="A483" s="353" t="n"/>
      <c r="B483" s="721" t="n"/>
      <c r="C483" s="1423" t="n">
        <v>4573383081219</v>
      </c>
      <c r="D483" s="1423" t="inlineStr">
        <is>
          <t>LPD-0121</t>
        </is>
      </c>
      <c r="E483" s="365" t="inlineStr">
        <is>
          <t>Lapidem PRO</t>
        </is>
      </c>
      <c r="F483" s="365" t="inlineStr">
        <is>
          <t>LP16R</t>
        </is>
      </c>
      <c r="G483" s="793" t="n"/>
      <c r="H483" s="696" t="inlineStr">
        <is>
          <t>《Lapidem PRO》S&amp;A SHAMPOO s (refill) 1000mL</t>
        </is>
      </c>
      <c r="I483" s="696" t="inlineStr">
        <is>
          <t>Five Elements Holistec Sculp Care Shampoo</t>
        </is>
      </c>
      <c r="J483" s="697" t="inlineStr">
        <is>
          <t>Холистический шампунь по уходу за скальпом "Пять Элементов"</t>
        </is>
      </c>
      <c r="K483" s="358" t="inlineStr">
        <is>
          <t>hair shampoo</t>
        </is>
      </c>
      <c r="L483" s="358" t="n"/>
      <c r="M483" s="1203" t="n">
        <v>18</v>
      </c>
      <c r="N483" s="1203" t="n">
        <v>18</v>
      </c>
      <c r="O483" s="455" t="n"/>
      <c r="P483" s="1386" t="n">
        <v>2729</v>
      </c>
      <c r="Q483" s="1388">
        <f>O483*P483</f>
        <v/>
      </c>
      <c r="R483" s="456" t="n">
        <v>2320</v>
      </c>
      <c r="S483" s="1394">
        <f>O483*R483</f>
        <v/>
      </c>
      <c r="T483" s="1394">
        <f>Q483-S483</f>
        <v/>
      </c>
      <c r="U483" s="700">
        <f>T483/Q483</f>
        <v/>
      </c>
      <c r="V483" s="362" t="n"/>
      <c r="W483" s="362" t="n"/>
      <c r="X483" s="362">
        <f>O483/M483</f>
        <v/>
      </c>
      <c r="Y483" s="362">
        <f>V483*X483</f>
        <v/>
      </c>
      <c r="Z483" s="362">
        <f>W483*X483</f>
        <v/>
      </c>
      <c r="AA483" s="362" t="n"/>
      <c r="AB483" s="1384" t="n">
        <v>0.433</v>
      </c>
      <c r="AC483" s="1384">
        <f>ROUND(O483*AB483,3)</f>
        <v/>
      </c>
      <c r="AD483" s="575"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565" t="inlineStr">
        <is>
          <t>ЕАЭС N RU Д-JP.ПФ02.В.08261/19 от 05.08.2019 действует до 30.01.2024</t>
        </is>
      </c>
      <c r="AF483" s="565" t="inlineStr">
        <is>
          <t>FIVE ELEMENTS</t>
        </is>
      </c>
      <c r="AG483" s="565" t="inlineStr">
        <is>
          <t>Lapidem, Inc.</t>
        </is>
      </c>
    </row>
    <row r="484" hidden="1" ht="20.1" customFormat="1" customHeight="1" s="355" thickBot="1">
      <c r="A484" s="353" t="n"/>
      <c r="B484" s="721" t="n"/>
      <c r="C484" s="1423" t="n">
        <v>4573383081226</v>
      </c>
      <c r="D484" s="1423" t="inlineStr">
        <is>
          <t>LPD-0122</t>
        </is>
      </c>
      <c r="E484" s="365" t="inlineStr">
        <is>
          <t>Lapidem PRO</t>
        </is>
      </c>
      <c r="F484" s="365" t="inlineStr">
        <is>
          <t>LP17R</t>
        </is>
      </c>
      <c r="G484" s="793" t="n"/>
      <c r="H484" s="358" t="inlineStr">
        <is>
          <t>《Lapidem PRO》S&amp;A TREATMENT s refill 1000mL</t>
        </is>
      </c>
      <c r="I484" s="358" t="inlineStr">
        <is>
          <t>Five Elements Holistec Sculp and Agfan Treatment</t>
        </is>
      </c>
      <c r="J484" s="595" t="inlineStr">
        <is>
          <t>Холистический кондиционер для скальпа и волос "Пять Элементов"</t>
        </is>
      </c>
      <c r="K484" s="358" t="inlineStr">
        <is>
          <t>hair treatment</t>
        </is>
      </c>
      <c r="L484" s="358" t="n"/>
      <c r="M484" s="1203" t="n">
        <v>18</v>
      </c>
      <c r="N484" s="1203" t="n">
        <v>18</v>
      </c>
      <c r="O484" s="455" t="n"/>
      <c r="P484" s="1386" t="n">
        <v>2729</v>
      </c>
      <c r="Q484" s="1388">
        <f>O484*P484</f>
        <v/>
      </c>
      <c r="R484" s="456" t="n">
        <v>2320</v>
      </c>
      <c r="S484" s="1394">
        <f>O484*R484</f>
        <v/>
      </c>
      <c r="T484" s="1394">
        <f>Q484-S484</f>
        <v/>
      </c>
      <c r="U484" s="700">
        <f>T484/Q484</f>
        <v/>
      </c>
      <c r="V484" s="362" t="n"/>
      <c r="W484" s="362" t="n"/>
      <c r="X484" s="362">
        <f>O484/M484</f>
        <v/>
      </c>
      <c r="Y484" s="362">
        <f>V484*X484</f>
        <v/>
      </c>
      <c r="Z484" s="362">
        <f>W484*X484</f>
        <v/>
      </c>
      <c r="AA484" s="362" t="n"/>
      <c r="AB484" s="1384" t="n">
        <v>0.413</v>
      </c>
      <c r="AC484" s="1384">
        <f>ROUND(O484*AB484,3)</f>
        <v/>
      </c>
      <c r="AD484" s="575"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565" t="inlineStr">
        <is>
          <t>ЕАЭС N RU Д-JP.ПФ02.В.08273/19 от 05.08.2019 действует до 30.01.2024</t>
        </is>
      </c>
      <c r="AF484" s="565" t="inlineStr">
        <is>
          <t>FIVE ELEMENTS</t>
        </is>
      </c>
      <c r="AG484" s="565" t="inlineStr">
        <is>
          <t>Lapidem, Inc.</t>
        </is>
      </c>
    </row>
    <row r="485" hidden="1" ht="20.25" customFormat="1" customHeight="1" s="355" thickBot="1">
      <c r="A485" s="353" t="n"/>
      <c r="B485" s="721" t="n"/>
      <c r="C485" s="1423" t="n">
        <v>4573383082070</v>
      </c>
      <c r="D485" s="1423" t="inlineStr">
        <is>
          <t>LPD-0155</t>
        </is>
      </c>
      <c r="E485" s="365" t="inlineStr">
        <is>
          <t>Lapidem</t>
        </is>
      </c>
      <c r="F485" s="365" t="inlineStr">
        <is>
          <t>LP25</t>
        </is>
      </c>
      <c r="G485" s="573" t="n"/>
      <c r="H485" s="322" t="inlineStr">
        <is>
          <t>《Lapidem》NUTRITION MOIST SHAMPOO 300 ml</t>
        </is>
      </c>
      <c r="I485" s="760" t="inlineStr">
        <is>
          <t>LAPIDEM NUTRITION MOIST SHAMPOO</t>
        </is>
      </c>
      <c r="J485" s="760" t="inlineStr">
        <is>
          <t>Шампунь «Питание и увлажнение» для волос Лапидем</t>
        </is>
      </c>
      <c r="K485" s="358" t="inlineStr">
        <is>
          <t>hair shampoo</t>
        </is>
      </c>
      <c r="L485" s="358" t="n"/>
      <c r="M485" s="1203" t="n"/>
      <c r="N485" s="1203" t="n"/>
      <c r="O485" s="455" t="n"/>
      <c r="P485" s="1386" t="n">
        <v>1882</v>
      </c>
      <c r="Q485" s="1388">
        <f>O485*P485</f>
        <v/>
      </c>
      <c r="R485" s="456" t="n">
        <v>1600</v>
      </c>
      <c r="S485" s="1383">
        <f>O485*R485</f>
        <v/>
      </c>
      <c r="T485" s="1383">
        <f>Q485-S485</f>
        <v/>
      </c>
      <c r="U485" s="458">
        <f>T485/Q485</f>
        <v/>
      </c>
      <c r="V485" s="362" t="n"/>
      <c r="W485" s="362" t="n"/>
      <c r="X485" s="362" t="n"/>
      <c r="Y485" s="362" t="n"/>
      <c r="Z485" s="362" t="n"/>
      <c r="AA485" s="362" t="n"/>
      <c r="AB485" s="1384" t="n">
        <v>0.38</v>
      </c>
      <c r="AC485" s="1384">
        <f>ROUND(O485*AB485,3)</f>
        <v/>
      </c>
      <c r="AD485" s="575"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565" t="inlineStr">
        <is>
          <t>ЕАЭС N RU Д-JP.РА04.В.58480/23 от 09.06.2023 действует до 08.06.2028</t>
        </is>
      </c>
      <c r="AF485" s="565" t="inlineStr">
        <is>
          <t>LAPIDEM</t>
        </is>
      </c>
      <c r="AG485" s="565" t="inlineStr">
        <is>
          <t>CORE Inc.</t>
        </is>
      </c>
    </row>
    <row r="486" hidden="1" ht="20.1" customFormat="1" customHeight="1" s="355" thickBot="1">
      <c r="A486" s="353" t="n"/>
      <c r="B486" s="721" t="n"/>
      <c r="C486" s="1423" t="n">
        <v>4573383082087</v>
      </c>
      <c r="D486" s="1423" t="inlineStr">
        <is>
          <t>LPD-0156</t>
        </is>
      </c>
      <c r="E486" s="365" t="inlineStr">
        <is>
          <t>Lapidem</t>
        </is>
      </c>
      <c r="F486" s="365" t="inlineStr">
        <is>
          <t>LP26</t>
        </is>
      </c>
      <c r="G486" s="573" t="n"/>
      <c r="H486" s="322" t="inlineStr">
        <is>
          <t>《Lapidem》NUTRITION MOIST TREATMENT 300 ml</t>
        </is>
      </c>
      <c r="I486" s="760" t="inlineStr">
        <is>
          <t xml:space="preserve">LAPIDEM NUTRITION MOIST TREATMENT </t>
        </is>
      </c>
      <c r="J486" s="760" t="inlineStr">
        <is>
          <t>Кондиционер-маска «Питание и Увлажнение» для волос Лапидем.</t>
        </is>
      </c>
      <c r="K486" s="358" t="inlineStr">
        <is>
          <t>hair treatment</t>
        </is>
      </c>
      <c r="L486" s="358" t="n"/>
      <c r="M486" s="1203" t="n"/>
      <c r="N486" s="1203" t="n"/>
      <c r="O486" s="455" t="n"/>
      <c r="P486" s="1386" t="n">
        <v>2588</v>
      </c>
      <c r="Q486" s="1388">
        <f>O486*P486</f>
        <v/>
      </c>
      <c r="R486" s="456" t="n">
        <v>2200</v>
      </c>
      <c r="S486" s="1383">
        <f>O486*R486</f>
        <v/>
      </c>
      <c r="T486" s="1383">
        <f>Q486-S486</f>
        <v/>
      </c>
      <c r="U486" s="458">
        <f>T486/Q486</f>
        <v/>
      </c>
      <c r="V486" s="362" t="n"/>
      <c r="W486" s="362" t="n"/>
      <c r="X486" s="362" t="n"/>
      <c r="Y486" s="362" t="n"/>
      <c r="Z486" s="362" t="n"/>
      <c r="AA486" s="362" t="n"/>
      <c r="AB486" s="1384" t="n">
        <v>0.36</v>
      </c>
      <c r="AC486" s="1384">
        <f>ROUND(O486*AB486,3)</f>
        <v/>
      </c>
      <c r="AD486" s="575"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565" t="inlineStr">
        <is>
          <t>ЕАЭС N RU Д-JP.РА04.В.58460/23 от 09.06.2023 действует до 08.06.2028</t>
        </is>
      </c>
      <c r="AF486" s="565" t="inlineStr">
        <is>
          <t>LAPIDEM</t>
        </is>
      </c>
      <c r="AG486" s="565" t="inlineStr">
        <is>
          <t>CORE Inc."</t>
        </is>
      </c>
    </row>
    <row r="487" hidden="1" ht="20.1" customFormat="1" customHeight="1" s="355" thickBot="1">
      <c r="A487" s="353" t="n"/>
      <c r="B487" s="721" t="n"/>
      <c r="C487" s="1423" t="n">
        <v>4573383082124</v>
      </c>
      <c r="D487" s="1423" t="inlineStr">
        <is>
          <t>LPD-0166</t>
        </is>
      </c>
      <c r="E487" s="365" t="inlineStr">
        <is>
          <t>Lapidem</t>
        </is>
      </c>
      <c r="F487" s="365" t="inlineStr">
        <is>
          <t>LP29</t>
        </is>
      </c>
      <c r="G487" s="573" t="n"/>
      <c r="H487" s="322" t="inlineStr">
        <is>
          <t xml:space="preserve">《Lapidem》NUTRITION MOIST BODY CREAM 300 ml </t>
        </is>
      </c>
      <c r="I487" s="322" t="inlineStr">
        <is>
          <t xml:space="preserve">Lapidem NUTRITION MOIST BODY CREAM. </t>
        </is>
      </c>
      <c r="J487" s="406" t="inlineStr">
        <is>
          <t>Крем для тела Увлажнение и питание Lapidem.</t>
        </is>
      </c>
      <c r="K487" s="368" t="inlineStr">
        <is>
          <t>body cream</t>
        </is>
      </c>
      <c r="L487" s="358" t="n"/>
      <c r="M487" s="1203" t="n"/>
      <c r="N487" s="1203" t="n"/>
      <c r="O487" s="455" t="n"/>
      <c r="P487" s="1386" t="n">
        <v>4659</v>
      </c>
      <c r="Q487" s="1388">
        <f>O487*P487</f>
        <v/>
      </c>
      <c r="R487" s="456" t="n">
        <v>3960</v>
      </c>
      <c r="S487" s="1383">
        <f>O487*R487</f>
        <v/>
      </c>
      <c r="T487" s="1383">
        <f>Q487-S487</f>
        <v/>
      </c>
      <c r="U487" s="458">
        <f>T487/Q487</f>
        <v/>
      </c>
      <c r="V487" s="362" t="n"/>
      <c r="W487" s="362" t="n"/>
      <c r="X487" s="362" t="n"/>
      <c r="Y487" s="362" t="n"/>
      <c r="Z487" s="362" t="n"/>
      <c r="AA487" s="362" t="n"/>
      <c r="AB487" s="1387" t="n">
        <v>0.37</v>
      </c>
      <c r="AC487" s="1387">
        <f>ROUND(O487*AB487,3)</f>
        <v/>
      </c>
      <c r="AD487" s="575"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565" t="inlineStr">
        <is>
          <t>ЕАЭС N RU Д-JP.РА04.В.17897/24  от 07.05.2024 действует до 06.05.2029</t>
        </is>
      </c>
      <c r="AF487" s="565" t="inlineStr">
        <is>
          <t>Lapidem</t>
        </is>
      </c>
      <c r="AG487" s="565" t="inlineStr">
        <is>
          <t>CORE Co.,Ltd.</t>
        </is>
      </c>
    </row>
    <row r="488" hidden="1" ht="20.1" customFormat="1" customHeight="1" s="355" thickBot="1">
      <c r="A488" s="353" t="n"/>
      <c r="B488" s="721" t="n"/>
      <c r="C488" s="1423" t="n">
        <v>4573383081240</v>
      </c>
      <c r="D488" s="1423" t="inlineStr">
        <is>
          <t>LPD-0124</t>
        </is>
      </c>
      <c r="E488" s="365" t="inlineStr">
        <is>
          <t>Lapidem PRO</t>
        </is>
      </c>
      <c r="F488" s="1428" t="inlineStr">
        <is>
          <t>LP27P</t>
        </is>
      </c>
      <c r="G488" s="573" t="n"/>
      <c r="H488" s="322" t="inlineStr">
        <is>
          <t>《Lapidem PRO》PU FACE ＆BODY WASH (refill) 1000 ml</t>
        </is>
      </c>
      <c r="I488" s="760" t="inlineStr">
        <is>
          <t xml:space="preserve">LAPIDEM PURIFYING FACE &amp; BODY WASH </t>
        </is>
      </c>
      <c r="J488" s="760" t="inlineStr">
        <is>
          <t xml:space="preserve"> Средство для очищения кожи лица и тела Лапидем</t>
        </is>
      </c>
      <c r="K488" s="358" t="inlineStr">
        <is>
          <t>body wash</t>
        </is>
      </c>
      <c r="L488" s="358" t="n"/>
      <c r="M488" s="1203" t="n"/>
      <c r="N488" s="1203" t="n"/>
      <c r="O488" s="455" t="n"/>
      <c r="P488" s="1386" t="n">
        <v>5435</v>
      </c>
      <c r="Q488" s="1388">
        <f>O488*P488</f>
        <v/>
      </c>
      <c r="R488" s="456" t="n">
        <v>4620</v>
      </c>
      <c r="S488" s="1383">
        <f>O488*R488</f>
        <v/>
      </c>
      <c r="T488" s="1383">
        <f>Q488-S488</f>
        <v/>
      </c>
      <c r="U488" s="458">
        <f>T488/Q488</f>
        <v/>
      </c>
      <c r="V488" s="362" t="n"/>
      <c r="W488" s="362" t="n"/>
      <c r="X488" s="362" t="n"/>
      <c r="Y488" s="362" t="n"/>
      <c r="Z488" s="362" t="n"/>
      <c r="AA488" s="362" t="n"/>
      <c r="AB488" s="1384" t="n">
        <v>1.084</v>
      </c>
      <c r="AC488" s="1384">
        <f>ROUND(O488*AB488,3)</f>
        <v/>
      </c>
      <c r="AD488" s="57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565" t="inlineStr">
        <is>
          <t>ЕАЭС N RU Д-JP.РА04.В.58470/23 от 09.06.2023 действует до 08.06.2028</t>
        </is>
      </c>
      <c r="AF488" s="565" t="inlineStr">
        <is>
          <t>LAPIDEM</t>
        </is>
      </c>
      <c r="AG488" s="565" t="inlineStr">
        <is>
          <t>CORE Inc.</t>
        </is>
      </c>
    </row>
    <row r="489" hidden="1" ht="20.1" customFormat="1" customHeight="1" s="355" thickBot="1">
      <c r="A489" s="353" t="n"/>
      <c r="B489" s="721" t="n"/>
      <c r="C489" s="1423" t="n">
        <v>4573383082100</v>
      </c>
      <c r="D489" s="1423" t="inlineStr">
        <is>
          <t>LPD-0158</t>
        </is>
      </c>
      <c r="E489" s="365" t="inlineStr">
        <is>
          <t>Lapidem PRO</t>
        </is>
      </c>
      <c r="F489" s="365" t="inlineStr">
        <is>
          <t>LP25P</t>
        </is>
      </c>
      <c r="G489" s="573" t="n"/>
      <c r="H489" s="322" t="inlineStr">
        <is>
          <t>《Lapidem PRO》NUTRITION MOIST SHAMPOO 1000 ml</t>
        </is>
      </c>
      <c r="I489" s="760" t="inlineStr">
        <is>
          <t>LAPIDEM NUTRITION MOIST SHAMPOO</t>
        </is>
      </c>
      <c r="J489" s="760" t="inlineStr">
        <is>
          <t>Шампунь «Питание и увлажнение» для волос Лапидем</t>
        </is>
      </c>
      <c r="K489" s="358" t="inlineStr">
        <is>
          <t>hair shampoo</t>
        </is>
      </c>
      <c r="L489" s="358" t="n"/>
      <c r="M489" s="1203" t="n"/>
      <c r="N489" s="1203" t="n"/>
      <c r="O489" s="455" t="n"/>
      <c r="P489" s="1386" t="n">
        <v>5435</v>
      </c>
      <c r="Q489" s="1388">
        <f>O489*P489</f>
        <v/>
      </c>
      <c r="R489" s="456" t="n">
        <v>4620</v>
      </c>
      <c r="S489" s="1383">
        <f>O489*R489</f>
        <v/>
      </c>
      <c r="T489" s="1383">
        <f>Q489-S489</f>
        <v/>
      </c>
      <c r="U489" s="458">
        <f>T489/Q489</f>
        <v/>
      </c>
      <c r="V489" s="362" t="n"/>
      <c r="W489" s="362" t="n"/>
      <c r="X489" s="362" t="n"/>
      <c r="Y489" s="362" t="n"/>
      <c r="Z489" s="362" t="n"/>
      <c r="AA489" s="362" t="n"/>
      <c r="AB489" s="1384" t="n">
        <v>1.068</v>
      </c>
      <c r="AC489" s="1384">
        <f>ROUND(O489*AB489,3)</f>
        <v/>
      </c>
      <c r="AD489" s="575"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565" t="inlineStr">
        <is>
          <t>ЕАЭС N RU Д-JP.РА04.В.58480/23 от 09.06.2023 действует до 08.06.2028</t>
        </is>
      </c>
      <c r="AF489" s="565" t="inlineStr">
        <is>
          <t>LAPIDEM</t>
        </is>
      </c>
      <c r="AG489" s="565" t="inlineStr">
        <is>
          <t>CORE Inc.</t>
        </is>
      </c>
    </row>
    <row r="490" hidden="1" ht="20.1" customFormat="1" customHeight="1" s="355" thickBot="1">
      <c r="A490" s="353" t="n"/>
      <c r="B490" s="721" t="n"/>
      <c r="C490" s="1381" t="n">
        <v>4573383082117</v>
      </c>
      <c r="D490" s="1381" t="inlineStr">
        <is>
          <t>LPD-0159</t>
        </is>
      </c>
      <c r="E490" s="353" t="inlineStr">
        <is>
          <t>Lapidem PRO</t>
        </is>
      </c>
      <c r="F490" s="365" t="inlineStr">
        <is>
          <t>LP26P</t>
        </is>
      </c>
      <c r="G490" s="573" t="n"/>
      <c r="H490" s="322" t="inlineStr">
        <is>
          <t>《Lapidem PRO》NUTRITION MOIST TREATMENT 1000 ml</t>
        </is>
      </c>
      <c r="I490" s="760" t="inlineStr">
        <is>
          <t xml:space="preserve">LAPIDEM NUTRITION MOIST TREATMENT </t>
        </is>
      </c>
      <c r="J490" s="760" t="inlineStr">
        <is>
          <t>Кондиционер-маска «Питание и Увлажнение» для волос Лапидем.</t>
        </is>
      </c>
      <c r="K490" s="358" t="inlineStr">
        <is>
          <t>hair treatment</t>
        </is>
      </c>
      <c r="L490" s="358" t="n"/>
      <c r="M490" s="1203" t="n"/>
      <c r="N490" s="1203" t="n"/>
      <c r="O490" s="455" t="n"/>
      <c r="P490" s="1386" t="n">
        <v>5435</v>
      </c>
      <c r="Q490" s="1388">
        <f>O490*P490</f>
        <v/>
      </c>
      <c r="R490" s="456" t="n">
        <v>4620</v>
      </c>
      <c r="S490" s="1383">
        <f>O490*R490</f>
        <v/>
      </c>
      <c r="T490" s="1383">
        <f>Q490-S490</f>
        <v/>
      </c>
      <c r="U490" s="458">
        <f>T490/Q490</f>
        <v/>
      </c>
      <c r="V490" s="362" t="n"/>
      <c r="W490" s="362" t="n"/>
      <c r="X490" s="362" t="n"/>
      <c r="Y490" s="362" t="n"/>
      <c r="Z490" s="362" t="n"/>
      <c r="AA490" s="362" t="n"/>
      <c r="AB490" s="1384" t="n">
        <v>1.068</v>
      </c>
      <c r="AC490" s="1384">
        <f>ROUND(O490*AB490,3)</f>
        <v/>
      </c>
      <c r="AD490" s="575"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565" t="inlineStr">
        <is>
          <t>ЕАЭС N RU Д-JP.РА04.В.58460/23 от 09.06.2023 действует до 08.06.2028</t>
        </is>
      </c>
      <c r="AF490" s="565" t="inlineStr">
        <is>
          <t>LAPIDEM</t>
        </is>
      </c>
      <c r="AG490" s="565" t="inlineStr">
        <is>
          <t>CORE Inc."</t>
        </is>
      </c>
    </row>
    <row r="491" hidden="1" ht="20.1" customFormat="1" customHeight="1" s="355" thickBot="1">
      <c r="A491" s="353" t="n"/>
      <c r="B491" s="721" t="n"/>
      <c r="C491" s="1381" t="n">
        <v>4573383082131</v>
      </c>
      <c r="D491" s="1381" t="inlineStr">
        <is>
          <t>LPD-0167</t>
        </is>
      </c>
      <c r="E491" s="353" t="inlineStr">
        <is>
          <t>Lapidem PRO</t>
        </is>
      </c>
      <c r="F491" s="365" t="inlineStr">
        <is>
          <t>LP29P</t>
        </is>
      </c>
      <c r="G491" s="573" t="n"/>
      <c r="H491" s="322" t="inlineStr">
        <is>
          <t>《Lapidem PRO》NUTRITION MOIST BODY CREAM (refill) 1000ml</t>
        </is>
      </c>
      <c r="I491" s="322" t="inlineStr">
        <is>
          <t xml:space="preserve">Lapidem NUTRITION MOIST BODY CREAM. </t>
        </is>
      </c>
      <c r="J491" s="406" t="inlineStr">
        <is>
          <t>Крем для тела Увлажнение и питание Lapidem.</t>
        </is>
      </c>
      <c r="K491" s="358" t="inlineStr">
        <is>
          <t>body cream</t>
        </is>
      </c>
      <c r="L491" s="358" t="n"/>
      <c r="M491" s="1203" t="n"/>
      <c r="N491" s="1203" t="n"/>
      <c r="O491" s="455" t="n"/>
      <c r="P491" s="1386" t="n">
        <v>12812</v>
      </c>
      <c r="Q491" s="1388">
        <f>O491*P491</f>
        <v/>
      </c>
      <c r="R491" s="456" t="n">
        <v>10890</v>
      </c>
      <c r="S491" s="1383">
        <f>O491*R491</f>
        <v/>
      </c>
      <c r="T491" s="1383">
        <f>Q491-S491</f>
        <v/>
      </c>
      <c r="U491" s="458">
        <f>T491/Q491</f>
        <v/>
      </c>
      <c r="V491" s="362" t="n"/>
      <c r="W491" s="362" t="n"/>
      <c r="X491" s="362" t="n"/>
      <c r="Y491" s="362" t="n"/>
      <c r="Z491" s="362" t="n"/>
      <c r="AA491" s="362" t="n"/>
      <c r="AB491" s="1387" t="n">
        <v>1.015</v>
      </c>
      <c r="AC491" s="1387">
        <f>ROUND(O491*AB491,3)</f>
        <v/>
      </c>
      <c r="AD491" s="575">
        <f>AD487</f>
        <v/>
      </c>
      <c r="AE491" s="565" t="inlineStr">
        <is>
          <t>ЕАЭС N RU Д-JP.РА04.В.17897/24  от 07.05.2024 действует до 06.05.2029</t>
        </is>
      </c>
      <c r="AF491" s="565" t="inlineStr">
        <is>
          <t>Lapidem</t>
        </is>
      </c>
      <c r="AG491" s="565" t="inlineStr">
        <is>
          <t>CORE Co.,Ltd.</t>
        </is>
      </c>
    </row>
    <row r="492" hidden="1" ht="20.1" customFormat="1" customHeight="1" s="355" thickBot="1">
      <c r="A492" s="1203" t="n"/>
      <c r="B492" s="714" t="n"/>
      <c r="C492" s="1381" t="n">
        <v>4573383080878</v>
      </c>
      <c r="D492" s="1381" t="inlineStr">
        <is>
          <t>LPD-0069</t>
        </is>
      </c>
      <c r="E492" s="353" t="inlineStr">
        <is>
          <t>Lapidem PRO</t>
        </is>
      </c>
      <c r="F492" s="365" t="inlineStr">
        <is>
          <t>LPD-0069</t>
        </is>
      </c>
      <c r="G492" s="573" t="n"/>
      <c r="H492" s="322" t="inlineStr">
        <is>
          <t>《Lapidem PRO》AG MOISTURE CLEANSER 500ml</t>
        </is>
      </c>
      <c r="I492" s="322" t="inlineStr">
        <is>
          <t>Five Elements Moisture Cleanser</t>
        </is>
      </c>
      <c r="J492" s="406" t="inlineStr">
        <is>
          <t>Демакияжный увлажняющий крем "Пять Элементов"</t>
        </is>
      </c>
      <c r="K492" s="358" t="inlineStr">
        <is>
          <t>makeup remover cleanser</t>
        </is>
      </c>
      <c r="L492" s="358" t="n"/>
      <c r="M492" s="1203" t="n">
        <v>6</v>
      </c>
      <c r="N492" s="1203" t="n">
        <v>6</v>
      </c>
      <c r="O492" s="455" t="n"/>
      <c r="P492" s="1386" t="n">
        <v>3953</v>
      </c>
      <c r="Q492" s="1388">
        <f>O492*P492</f>
        <v/>
      </c>
      <c r="R492" s="456" t="n">
        <v>3360</v>
      </c>
      <c r="S492" s="1383">
        <f>O492*R492</f>
        <v/>
      </c>
      <c r="T492" s="1383">
        <f>Q492-S492</f>
        <v/>
      </c>
      <c r="U492" s="458">
        <f>T492/Q492</f>
        <v/>
      </c>
      <c r="V492" s="362" t="n"/>
      <c r="W492" s="362" t="n"/>
      <c r="X492" s="362">
        <f>O492/M492</f>
        <v/>
      </c>
      <c r="Y492" s="362">
        <f>V492*X492</f>
        <v/>
      </c>
      <c r="Z492" s="362">
        <f>W492*X492</f>
        <v/>
      </c>
      <c r="AA492" s="362" t="n"/>
      <c r="AB492" s="1419" t="n">
        <v>0.55</v>
      </c>
      <c r="AC492" s="1384">
        <f>ROUND(O492*AB492,3)</f>
        <v/>
      </c>
      <c r="AD492" s="575"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565" t="inlineStr">
        <is>
          <t>ЕАЭС N RU Д-JP.ПФ02.В.08267/19 от 05.08.2019 действует до 06.02.2024</t>
        </is>
      </c>
      <c r="AF492" s="565" t="inlineStr">
        <is>
          <t>FIVE ELEMENTS</t>
        </is>
      </c>
      <c r="AG492" s="565" t="inlineStr">
        <is>
          <t>Lapidem, Inc.</t>
        </is>
      </c>
    </row>
    <row r="493" hidden="1" ht="20.1" customFormat="1" customHeight="1" s="355" thickBot="1">
      <c r="A493" s="353" t="n"/>
      <c r="B493" s="721" t="n"/>
      <c r="C493" s="1381" t="n">
        <v>4573383080953</v>
      </c>
      <c r="D493" s="1381" t="inlineStr">
        <is>
          <t>LPD-0077</t>
        </is>
      </c>
      <c r="E493" s="353" t="inlineStr">
        <is>
          <t>Lapidem PRO</t>
        </is>
      </c>
      <c r="F493" s="365" t="inlineStr">
        <is>
          <t>LP05P</t>
        </is>
      </c>
      <c r="G493" s="573" t="n"/>
      <c r="H493" s="322" t="inlineStr">
        <is>
          <t>《Lapidem PRO》BATH &amp; MASSAGE OIL01 (RELEASE) 500ml</t>
        </is>
      </c>
      <c r="I493" s="322" t="inlineStr">
        <is>
          <t>Five Elements Bath and massage Oil Release</t>
        </is>
      </c>
      <c r="J493" s="406" t="inlineStr">
        <is>
          <t>Масло для массажа и ванны "Релаксирующее" "Пять Элементов"</t>
        </is>
      </c>
      <c r="K493" s="358" t="inlineStr">
        <is>
          <t>oil</t>
        </is>
      </c>
      <c r="L493" s="358" t="n"/>
      <c r="M493" s="1203" t="n">
        <v>6</v>
      </c>
      <c r="N493" s="1203" t="n">
        <v>6</v>
      </c>
      <c r="O493" s="455" t="n"/>
      <c r="P493" s="1386" t="n">
        <v>13588</v>
      </c>
      <c r="Q493" s="1382">
        <f>O493*P493</f>
        <v/>
      </c>
      <c r="R493" s="456" t="n">
        <v>11550</v>
      </c>
      <c r="S493" s="1394">
        <f>O493*R493</f>
        <v/>
      </c>
      <c r="T493" s="1394">
        <f>Q493-S493</f>
        <v/>
      </c>
      <c r="U493" s="458">
        <f>T493/Q493</f>
        <v/>
      </c>
      <c r="V493" s="362" t="n"/>
      <c r="W493" s="362" t="n"/>
      <c r="X493" s="362" t="n"/>
      <c r="Y493" s="362" t="n"/>
      <c r="Z493" s="362" t="n"/>
      <c r="AA493" s="362" t="n"/>
      <c r="AB493" s="1387" t="n">
        <v>0.55</v>
      </c>
      <c r="AC493" s="1387">
        <f>ROUND(O493*AB493,3)</f>
        <v/>
      </c>
      <c r="AD493" s="575" t="inlineStr">
        <is>
          <t>ゴマ油、アルガニアスピノサ核油、オリーブ果実油、シア脂、ホホバ種子油、ベルガモット果実油、ユズ果皮油、コメヌカ油、アーモンド油、トコフェロール、月見草油、ツバキ油、マカデミア種子油、ライム油</t>
        </is>
      </c>
      <c r="AE493" s="565" t="inlineStr">
        <is>
          <t>ЕАЭС N RU Д-JP.РА03.В.05804/24  от 25.03.2024 действует до 24.03.2029</t>
        </is>
      </c>
      <c r="AF493" s="565" t="inlineStr">
        <is>
          <t>FIVE ELEMENTS</t>
        </is>
      </c>
      <c r="AG493" s="565" t="inlineStr">
        <is>
          <t>Lapidem, Inc.</t>
        </is>
      </c>
    </row>
    <row r="494" hidden="1" ht="20.1" customFormat="1" customHeight="1" s="355" thickBot="1">
      <c r="A494" s="353" t="n"/>
      <c r="B494" s="721" t="n"/>
      <c r="C494" s="1381" t="n">
        <v>4573383080960</v>
      </c>
      <c r="D494" s="1381" t="inlineStr">
        <is>
          <t>LPD-0078</t>
        </is>
      </c>
      <c r="E494" s="353" t="inlineStr">
        <is>
          <t>Lapidem PRO</t>
        </is>
      </c>
      <c r="F494" s="365" t="inlineStr">
        <is>
          <t>LP06P</t>
        </is>
      </c>
      <c r="G494" s="573" t="n"/>
      <c r="H494" s="322" t="inlineStr">
        <is>
          <t>《Lapidem PRO》BATH &amp; MASSAGE OIL02 (CALM) 500ml</t>
        </is>
      </c>
      <c r="I494" s="322" t="inlineStr">
        <is>
          <t>Five Elements Bath and massage Oil Calm</t>
        </is>
      </c>
      <c r="J494" s="406" t="inlineStr">
        <is>
          <t>Масло для массажа и ванны "Умиротворение" "Пять Элементов"</t>
        </is>
      </c>
      <c r="K494" s="358" t="inlineStr">
        <is>
          <t>oil</t>
        </is>
      </c>
      <c r="L494" s="358" t="n"/>
      <c r="M494" s="1203" t="n">
        <v>6</v>
      </c>
      <c r="N494" s="1203" t="n">
        <v>6</v>
      </c>
      <c r="O494" s="455" t="n"/>
      <c r="P494" s="1386" t="n">
        <v>13588</v>
      </c>
      <c r="Q494" s="1382">
        <f>O494*P494</f>
        <v/>
      </c>
      <c r="R494" s="456" t="n">
        <v>11550</v>
      </c>
      <c r="S494" s="1394">
        <f>O494*R494</f>
        <v/>
      </c>
      <c r="T494" s="1394">
        <f>Q494-S494</f>
        <v/>
      </c>
      <c r="U494" s="458">
        <f>T494/Q494</f>
        <v/>
      </c>
      <c r="V494" s="362" t="n"/>
      <c r="W494" s="362" t="n"/>
      <c r="X494" s="362" t="n"/>
      <c r="Y494" s="362" t="n"/>
      <c r="Z494" s="362" t="n"/>
      <c r="AA494" s="362" t="n"/>
      <c r="AB494" s="1387" t="n">
        <v>0.55</v>
      </c>
      <c r="AC494" s="1387">
        <f>ROUND(O494*AB494,3)</f>
        <v/>
      </c>
      <c r="AD494" s="575"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565" t="inlineStr">
        <is>
          <t>ЕАЭС N RU Д-JP.РА03.В.05804/24  от 25.03.2024 действует до 24.03.2029</t>
        </is>
      </c>
      <c r="AF494" s="565" t="inlineStr">
        <is>
          <t>FIVE ELEMENTS</t>
        </is>
      </c>
      <c r="AG494" s="565" t="inlineStr">
        <is>
          <t>Lapidem, Inc.</t>
        </is>
      </c>
    </row>
    <row r="495" hidden="1" ht="20.1" customFormat="1" customHeight="1" s="355" thickBot="1">
      <c r="A495" s="353" t="n"/>
      <c r="B495" s="721" t="n"/>
      <c r="C495" s="1381" t="n">
        <v>4573383080977</v>
      </c>
      <c r="D495" s="1381" t="inlineStr">
        <is>
          <t>LPD-0079</t>
        </is>
      </c>
      <c r="E495" s="353" t="inlineStr">
        <is>
          <t>Lapidem PRO</t>
        </is>
      </c>
      <c r="F495" s="365" t="inlineStr">
        <is>
          <t>LPD-0079P</t>
        </is>
      </c>
      <c r="G495" s="573" t="n"/>
      <c r="H495" s="322" t="inlineStr">
        <is>
          <t>《Lapidem PRO》BATH &amp; MASSAGE OIL03 (BALANCE) 500ml</t>
        </is>
      </c>
      <c r="I495" s="322" t="inlineStr">
        <is>
          <t>Five Elements Bath and massage Oil Balance</t>
        </is>
      </c>
      <c r="J495" s="406" t="inlineStr">
        <is>
          <t>Масло для массажа и ванны "Баланс" "Пять Элементов"</t>
        </is>
      </c>
      <c r="K495" s="358" t="inlineStr">
        <is>
          <t>oil</t>
        </is>
      </c>
      <c r="L495" s="358" t="n"/>
      <c r="M495" s="1203" t="n">
        <v>6</v>
      </c>
      <c r="N495" s="1203" t="n">
        <v>6</v>
      </c>
      <c r="O495" s="455" t="n"/>
      <c r="P495" s="1386" t="n">
        <v>13588</v>
      </c>
      <c r="Q495" s="1382">
        <f>O495*P495</f>
        <v/>
      </c>
      <c r="R495" s="456" t="n">
        <v>11550</v>
      </c>
      <c r="S495" s="1394">
        <f>O495*R495</f>
        <v/>
      </c>
      <c r="T495" s="1394">
        <f>Q495-S495</f>
        <v/>
      </c>
      <c r="U495" s="458">
        <f>T495/Q495</f>
        <v/>
      </c>
      <c r="V495" s="362" t="n"/>
      <c r="W495" s="362" t="n"/>
      <c r="X495" s="362" t="n"/>
      <c r="Y495" s="362" t="n"/>
      <c r="Z495" s="362" t="n"/>
      <c r="AA495" s="362" t="n"/>
      <c r="AB495" s="1387" t="n">
        <v>0.55</v>
      </c>
      <c r="AC495" s="1387">
        <f>ROUND(O495*AB495,3)</f>
        <v/>
      </c>
      <c r="AD495" s="575"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565" t="inlineStr">
        <is>
          <t>ЕАЭС N RU Д-JP.РА03.В.05804/24  от 25.03.2024 действует до 24.03.2029</t>
        </is>
      </c>
      <c r="AF495" s="565" t="inlineStr">
        <is>
          <t>FIVE ELEMENTS</t>
        </is>
      </c>
      <c r="AG495" s="565" t="inlineStr">
        <is>
          <t>Lapidem, Inc.</t>
        </is>
      </c>
    </row>
    <row r="496" hidden="1" ht="20.1" customFormat="1" customHeight="1" s="355" thickBot="1">
      <c r="A496" s="353" t="n"/>
      <c r="B496" s="721" t="n"/>
      <c r="C496" s="1381" t="n">
        <v>4573383080984</v>
      </c>
      <c r="D496" s="1381" t="inlineStr">
        <is>
          <t>LPD-0080</t>
        </is>
      </c>
      <c r="E496" s="353" t="inlineStr">
        <is>
          <t>Lapidem PRO</t>
        </is>
      </c>
      <c r="F496" s="365" t="inlineStr">
        <is>
          <t>LP08P</t>
        </is>
      </c>
      <c r="G496" s="573" t="n"/>
      <c r="H496" s="322" t="inlineStr">
        <is>
          <t>《Lapidem PRO》BATH &amp; MASSAGE OIL04 (BREATHE) 500ml</t>
        </is>
      </c>
      <c r="I496" s="322" t="inlineStr">
        <is>
          <t>Five Elements Bath and massage Oil Breathe</t>
        </is>
      </c>
      <c r="J496" s="406" t="inlineStr">
        <is>
          <t>Масло для массажа и ванны "Дыхание" "Пять Элементов"</t>
        </is>
      </c>
      <c r="K496" s="358" t="inlineStr">
        <is>
          <t>oil</t>
        </is>
      </c>
      <c r="L496" s="358" t="n"/>
      <c r="M496" s="1203" t="n">
        <v>6</v>
      </c>
      <c r="N496" s="1203" t="n">
        <v>6</v>
      </c>
      <c r="O496" s="455" t="n"/>
      <c r="P496" s="1386" t="n">
        <v>13588</v>
      </c>
      <c r="Q496" s="1382">
        <f>O496*P496</f>
        <v/>
      </c>
      <c r="R496" s="456" t="n">
        <v>11550</v>
      </c>
      <c r="S496" s="1394">
        <f>O496*R496</f>
        <v/>
      </c>
      <c r="T496" s="1394">
        <f>Q496-S496</f>
        <v/>
      </c>
      <c r="U496" s="458">
        <f>T496/Q496</f>
        <v/>
      </c>
      <c r="V496" s="362" t="n"/>
      <c r="W496" s="362" t="n"/>
      <c r="X496" s="362" t="n"/>
      <c r="Y496" s="362" t="n"/>
      <c r="Z496" s="362" t="n"/>
      <c r="AA496" s="362" t="n"/>
      <c r="AB496" s="1387" t="n">
        <v>0.55</v>
      </c>
      <c r="AC496" s="1387">
        <f>ROUND(O496*AB496,3)</f>
        <v/>
      </c>
      <c r="AD496" s="575"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565" t="inlineStr">
        <is>
          <t>ЕАЭС N RU Д-JP.РА03.В.05804/24  от 25.03.2024 действует до 24.03.2029</t>
        </is>
      </c>
      <c r="AF496" s="565" t="inlineStr">
        <is>
          <t>FIVE ELEMENTS</t>
        </is>
      </c>
      <c r="AG496" s="565" t="inlineStr">
        <is>
          <t>Lapidem, Inc.</t>
        </is>
      </c>
    </row>
    <row r="497" hidden="1" ht="20.1" customFormat="1" customHeight="1" s="355" thickBot="1">
      <c r="A497" s="353" t="n"/>
      <c r="B497" s="721" t="n"/>
      <c r="C497" s="1381" t="n">
        <v>4573383080991</v>
      </c>
      <c r="D497" s="1381" t="inlineStr">
        <is>
          <t>LPD-0081</t>
        </is>
      </c>
      <c r="E497" s="353" t="inlineStr">
        <is>
          <t>Lapidem PRO</t>
        </is>
      </c>
      <c r="F497" s="365" t="inlineStr">
        <is>
          <t>LP09P</t>
        </is>
      </c>
      <c r="G497" s="573" t="n"/>
      <c r="H497" s="322" t="inlineStr">
        <is>
          <t>《Lapidem PRO》BATH &amp; MASSAGE OIL05 (CHARGE) 500ml</t>
        </is>
      </c>
      <c r="I497" s="322" t="inlineStr">
        <is>
          <t>Five Elements Bath and massage Oil Charge</t>
        </is>
      </c>
      <c r="J497" s="406" t="inlineStr">
        <is>
          <t>Масло для массажа и ванны "Энергия" "Пять Элементов"</t>
        </is>
      </c>
      <c r="K497" s="358" t="inlineStr">
        <is>
          <t>oil</t>
        </is>
      </c>
      <c r="L497" s="358" t="n"/>
      <c r="M497" s="1203" t="n">
        <v>6</v>
      </c>
      <c r="N497" s="1203" t="n">
        <v>6</v>
      </c>
      <c r="O497" s="455" t="n"/>
      <c r="P497" s="1386" t="n">
        <v>13588</v>
      </c>
      <c r="Q497" s="1382">
        <f>O497*P497</f>
        <v/>
      </c>
      <c r="R497" s="456" t="n">
        <v>11550</v>
      </c>
      <c r="S497" s="1394">
        <f>O497*R497</f>
        <v/>
      </c>
      <c r="T497" s="1394">
        <f>Q497-S497</f>
        <v/>
      </c>
      <c r="U497" s="458">
        <f>T497/Q497</f>
        <v/>
      </c>
      <c r="V497" s="362" t="n"/>
      <c r="W497" s="362" t="n"/>
      <c r="X497" s="362" t="n"/>
      <c r="Y497" s="362" t="n"/>
      <c r="Z497" s="362" t="n"/>
      <c r="AA497" s="362" t="n"/>
      <c r="AB497" s="1387" t="n">
        <v>0.55</v>
      </c>
      <c r="AC497" s="1387">
        <f>ROUND(O497*AB497,3)</f>
        <v/>
      </c>
      <c r="AD497" s="575"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565" t="inlineStr">
        <is>
          <t>ЕАЭС N RU Д-JP.РА03.В.05804/24  от 25.03.2024 действует до 24.03.2029</t>
        </is>
      </c>
      <c r="AF497" s="565" t="inlineStr">
        <is>
          <t>FIVE ELEMENTS</t>
        </is>
      </c>
      <c r="AG497" s="565" t="inlineStr">
        <is>
          <t>Lapidem, Inc.</t>
        </is>
      </c>
    </row>
    <row r="498" hidden="1" ht="20.1" customFormat="1" customHeight="1" s="355" thickBot="1">
      <c r="A498" s="353" t="n"/>
      <c r="B498" s="721" t="n"/>
      <c r="C498" s="1381" t="inlineStr">
        <is>
          <t>LPD-0082</t>
        </is>
      </c>
      <c r="D498" s="1381" t="n"/>
      <c r="E498" s="353" t="inlineStr">
        <is>
          <t>Lapidem PRO</t>
        </is>
      </c>
      <c r="F498" s="365" t="inlineStr">
        <is>
          <t>LPD-0082</t>
        </is>
      </c>
      <c r="G498" s="573" t="n"/>
      <c r="H498" s="322" t="inlineStr">
        <is>
          <t>《Lapidem PRO》PURE FACE &amp; BODY WASH GARON 4000ml</t>
        </is>
      </c>
      <c r="I498" s="322" t="inlineStr">
        <is>
          <t>Five Elements Pure Face and body wash</t>
        </is>
      </c>
      <c r="J498" s="406" t="inlineStr">
        <is>
          <t>Очищающее средство для лица и тела "Пять Элементов"</t>
        </is>
      </c>
      <c r="K498" s="358" t="inlineStr">
        <is>
          <t>body soap</t>
        </is>
      </c>
      <c r="L498" s="358" t="n"/>
      <c r="M498" s="1203" t="n">
        <v>4</v>
      </c>
      <c r="N498" s="1203" t="n">
        <v>4</v>
      </c>
      <c r="O498" s="455" t="n"/>
      <c r="P498" s="1386" t="n">
        <v>18296</v>
      </c>
      <c r="Q498" s="1382">
        <f>O498*P498</f>
        <v/>
      </c>
      <c r="R498" s="456" t="n">
        <v>15552</v>
      </c>
      <c r="S498" s="1394">
        <f>O498*R498</f>
        <v/>
      </c>
      <c r="T498" s="1394">
        <f>Q498-S498</f>
        <v/>
      </c>
      <c r="U498" s="458">
        <f>T498/Q498</f>
        <v/>
      </c>
      <c r="V498" s="362" t="n"/>
      <c r="W498" s="362" t="n"/>
      <c r="X498" s="362" t="n"/>
      <c r="Y498" s="362" t="n"/>
      <c r="Z498" s="362" t="n"/>
      <c r="AA498" s="362" t="n"/>
      <c r="AB498" s="1384" t="n"/>
      <c r="AC498" s="1384">
        <f>ROUND(O498*AB498,3)</f>
        <v/>
      </c>
      <c r="AD498" s="575"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565" t="inlineStr">
        <is>
          <t>ЕАЭС N RU Д-JP.ПФ02.В.08274/19 от 05.08.2019 действует до 30.01.2024</t>
        </is>
      </c>
      <c r="AF498" s="565" t="inlineStr">
        <is>
          <t>FIVE ELEMENTS</t>
        </is>
      </c>
      <c r="AG498" s="565" t="inlineStr">
        <is>
          <t>Lapidem, Inc.</t>
        </is>
      </c>
    </row>
    <row r="499" hidden="1" ht="20.1" customFormat="1" customHeight="1" s="355" thickBot="1">
      <c r="A499" s="353" t="n"/>
      <c r="B499" s="721" t="n"/>
      <c r="C499" s="1381" t="inlineStr">
        <is>
          <t>LPD-0028</t>
        </is>
      </c>
      <c r="D499" s="1381" t="n"/>
      <c r="E499" s="353" t="inlineStr">
        <is>
          <t>Lapidem PRO</t>
        </is>
      </c>
      <c r="F499" s="365" t="inlineStr">
        <is>
          <t>LPD-0028</t>
        </is>
      </c>
      <c r="G499" s="573" t="n"/>
      <c r="H499" s="322" t="inlineStr">
        <is>
          <t>《Lapidem PRO》S&amp;A SHAMPOO GARON 4000mL</t>
        </is>
      </c>
      <c r="I499" s="322" t="inlineStr">
        <is>
          <t>Five Elements Holistec Sculp Care Shampoo</t>
        </is>
      </c>
      <c r="J499" s="406" t="inlineStr">
        <is>
          <t>Холистический шампунь по уходу за скальпом "Пять Элементов"</t>
        </is>
      </c>
      <c r="K499" s="358" t="inlineStr">
        <is>
          <t>hair shampoo</t>
        </is>
      </c>
      <c r="L499" s="358" t="n"/>
      <c r="M499" s="1203" t="n">
        <v>4</v>
      </c>
      <c r="N499" s="1203" t="n">
        <v>4</v>
      </c>
      <c r="O499" s="455" t="n"/>
      <c r="P499" s="1386" t="n">
        <v>14118</v>
      </c>
      <c r="Q499" s="1382">
        <f>O499*P499</f>
        <v/>
      </c>
      <c r="R499" s="456" t="n">
        <v>12000</v>
      </c>
      <c r="S499" s="1394">
        <f>O499*R499</f>
        <v/>
      </c>
      <c r="T499" s="1394">
        <f>Q499-S499</f>
        <v/>
      </c>
      <c r="U499" s="458">
        <f>T499/Q499</f>
        <v/>
      </c>
      <c r="V499" s="362" t="n"/>
      <c r="W499" s="362" t="n"/>
      <c r="X499" s="362" t="n"/>
      <c r="Y499" s="362" t="n"/>
      <c r="Z499" s="362" t="n"/>
      <c r="AA499" s="362" t="n"/>
      <c r="AB499" s="1384" t="n"/>
      <c r="AC499" s="1384">
        <f>ROUND(O499*AB499,3)</f>
        <v/>
      </c>
      <c r="AD499" s="575"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79" t="inlineStr">
        <is>
          <t>ЕАЭС N RU Д-JP.ПФ02.В.08261/19 от 05.08.2019 действует до 30.01.2024</t>
        </is>
      </c>
      <c r="AF499" s="279" t="inlineStr">
        <is>
          <t>FIVE ELEMENTS</t>
        </is>
      </c>
      <c r="AG499" s="279" t="inlineStr">
        <is>
          <t>Lapidem, Inc.</t>
        </is>
      </c>
    </row>
    <row r="500" hidden="1" ht="20.1" customFormat="1" customHeight="1" s="355" thickBot="1">
      <c r="A500" s="353" t="n"/>
      <c r="B500" s="721" t="n"/>
      <c r="C500" s="1381" t="inlineStr">
        <is>
          <t>LPD-0029</t>
        </is>
      </c>
      <c r="D500" s="1381" t="n"/>
      <c r="E500" s="353" t="inlineStr">
        <is>
          <t>Lapidem PRO</t>
        </is>
      </c>
      <c r="F500" s="365" t="inlineStr">
        <is>
          <t>LPD-0029</t>
        </is>
      </c>
      <c r="G500" s="573" t="n"/>
      <c r="H500" s="322" t="inlineStr">
        <is>
          <t>《Lapidem PRO》S&amp;A TREATMENT GARON4000mL</t>
        </is>
      </c>
      <c r="I500" s="322" t="inlineStr">
        <is>
          <t>Five Elements Holistec Sculp and Agfan Treatment</t>
        </is>
      </c>
      <c r="J500" s="406" t="inlineStr">
        <is>
          <t>Холистический кондиционер для скальпа и волос "Пять Элементов"</t>
        </is>
      </c>
      <c r="K500" s="358" t="inlineStr">
        <is>
          <t>hair treatment</t>
        </is>
      </c>
      <c r="L500" s="358" t="n"/>
      <c r="M500" s="1203" t="n">
        <v>4</v>
      </c>
      <c r="N500" s="1203" t="n">
        <v>4</v>
      </c>
      <c r="O500" s="455" t="n"/>
      <c r="P500" s="1386" t="n">
        <v>16471</v>
      </c>
      <c r="Q500" s="1382">
        <f>O500*P500</f>
        <v/>
      </c>
      <c r="R500" s="456" t="n">
        <v>14000</v>
      </c>
      <c r="S500" s="1394">
        <f>O500*R500</f>
        <v/>
      </c>
      <c r="T500" s="1394">
        <f>Q500-S500</f>
        <v/>
      </c>
      <c r="U500" s="458">
        <f>T500/Q500</f>
        <v/>
      </c>
      <c r="V500" s="362" t="n"/>
      <c r="W500" s="362" t="n"/>
      <c r="X500" s="362" t="n"/>
      <c r="Y500" s="362" t="n"/>
      <c r="Z500" s="362" t="n"/>
      <c r="AA500" s="362" t="n"/>
      <c r="AB500" s="1384" t="n"/>
      <c r="AC500" s="1384">
        <f>ROUND(O500*AB500,3)</f>
        <v/>
      </c>
      <c r="AD500" s="575"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79" t="inlineStr">
        <is>
          <t>ЕАЭС N RU Д-JP.ПФ02.В.08273/19 от 05.08.2019 действует до 30.01.2024</t>
        </is>
      </c>
      <c r="AF500" s="279" t="inlineStr">
        <is>
          <t>FIVE ELEMENTS</t>
        </is>
      </c>
      <c r="AG500" s="279" t="inlineStr">
        <is>
          <t>Lapidem, Inc.</t>
        </is>
      </c>
    </row>
    <row r="501" hidden="1" ht="20.1" customFormat="1" customHeight="1" s="355" thickBot="1">
      <c r="A501" s="353" t="n"/>
      <c r="B501" s="721" t="n"/>
      <c r="C501" s="1381" t="inlineStr">
        <is>
          <t>LPD-0030</t>
        </is>
      </c>
      <c r="D501" s="1381" t="n"/>
      <c r="E501" s="353" t="inlineStr">
        <is>
          <t>Lapidem PRO</t>
        </is>
      </c>
      <c r="F501" s="365" t="inlineStr">
        <is>
          <t>LPD-0030</t>
        </is>
      </c>
      <c r="G501" s="573" t="n"/>
      <c r="H501" s="322" t="inlineStr">
        <is>
          <t>《Lapidem PRO》D&amp;R TREATMENT GARON4000mL</t>
        </is>
      </c>
      <c r="I501" s="322" t="inlineStr">
        <is>
          <t>Five Elements Holistec Damage and Moist Treatment</t>
        </is>
      </c>
      <c r="J501" s="406" t="inlineStr">
        <is>
          <t>Холистический увлажняющий кондиционер для поврежденных волос "Пять Элементов"</t>
        </is>
      </c>
      <c r="K501" s="358" t="inlineStr">
        <is>
          <t>hair treatment</t>
        </is>
      </c>
      <c r="L501" s="358" t="n"/>
      <c r="M501" s="1203" t="n">
        <v>4</v>
      </c>
      <c r="N501" s="1203" t="n">
        <v>4</v>
      </c>
      <c r="O501" s="455" t="n"/>
      <c r="P501" s="1386" t="n">
        <v>14118</v>
      </c>
      <c r="Q501" s="1382">
        <f>O501*P501</f>
        <v/>
      </c>
      <c r="R501" s="456" t="n">
        <v>12000</v>
      </c>
      <c r="S501" s="1394">
        <f>O501*R501</f>
        <v/>
      </c>
      <c r="T501" s="1394">
        <f>Q501-S501</f>
        <v/>
      </c>
      <c r="U501" s="458">
        <f>T501/Q501</f>
        <v/>
      </c>
      <c r="V501" s="362" t="n"/>
      <c r="W501" s="362" t="n"/>
      <c r="X501" s="362" t="n"/>
      <c r="Y501" s="362" t="n"/>
      <c r="Z501" s="362" t="n"/>
      <c r="AA501" s="362" t="n"/>
      <c r="AB501" s="1384" t="n"/>
      <c r="AC501" s="1384">
        <f>ROUND(O501*AB501,3)</f>
        <v/>
      </c>
      <c r="AD501" s="575"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79" t="inlineStr">
        <is>
          <t>ЕАЭС N RU Д-JP.ПФ02.В.08273/19 от 05.08.2019 действует до 30.01.2024</t>
        </is>
      </c>
      <c r="AF501" s="279" t="inlineStr">
        <is>
          <t>FIVE ELEMENTS</t>
        </is>
      </c>
      <c r="AG501" s="279" t="inlineStr">
        <is>
          <t>Lapidem, Inc.</t>
        </is>
      </c>
    </row>
    <row r="502" hidden="1" ht="20.1" customFormat="1" customHeight="1" s="355" thickBot="1">
      <c r="A502" s="353" t="n"/>
      <c r="B502" s="721" t="n"/>
      <c r="C502" s="1381" t="inlineStr">
        <is>
          <t>LPD-0093</t>
        </is>
      </c>
      <c r="D502" s="1381" t="n"/>
      <c r="E502" s="353" t="inlineStr">
        <is>
          <t>Lapidem PRO</t>
        </is>
      </c>
      <c r="F502" s="353" t="inlineStr">
        <is>
          <t>PG02</t>
        </is>
      </c>
      <c r="G502" s="368" t="n"/>
      <c r="H502" s="696" t="inlineStr">
        <is>
          <t>《Lapidem PRO》MASSAGE STONE</t>
        </is>
      </c>
      <c r="I502" s="696" t="n"/>
      <c r="J502" s="595" t="n"/>
      <c r="K502" s="358" t="inlineStr">
        <is>
          <t>stone</t>
        </is>
      </c>
      <c r="L502" s="358" t="n"/>
      <c r="M502" s="1203" t="n"/>
      <c r="N502" s="1203" t="n"/>
      <c r="O502" s="455" t="n"/>
      <c r="P502" s="1386" t="n">
        <v>3278</v>
      </c>
      <c r="Q502" s="1388">
        <f>O502*P502</f>
        <v/>
      </c>
      <c r="R502" s="361" t="n">
        <v>2786</v>
      </c>
      <c r="S502" s="1383">
        <f>O502*R502</f>
        <v/>
      </c>
      <c r="T502" s="1383">
        <f>Q502-S502</f>
        <v/>
      </c>
      <c r="U502" s="458">
        <f>T502/Q502</f>
        <v/>
      </c>
      <c r="V502" s="362" t="n"/>
      <c r="W502" s="362" t="n"/>
      <c r="X502" s="362" t="n"/>
      <c r="Y502" s="362" t="n"/>
      <c r="Z502" s="362" t="n"/>
      <c r="AA502" s="362" t="n"/>
      <c r="AB502" s="1384" t="n"/>
      <c r="AC502" s="1384">
        <f>ROUND(O502*AB502,3)</f>
        <v/>
      </c>
      <c r="AD502" s="575" t="inlineStr">
        <is>
          <t>石</t>
        </is>
      </c>
      <c r="AE502" s="279" t="n"/>
      <c r="AF502" s="279" t="n"/>
      <c r="AG502" s="279" t="n"/>
    </row>
    <row r="503" hidden="1" ht="34.5" customFormat="1" customHeight="1" s="355" thickBot="1">
      <c r="A503" s="1203" t="n"/>
      <c r="B503" s="714" t="n"/>
      <c r="C503" s="1381" t="n"/>
      <c r="D503" s="1381" t="n"/>
      <c r="E503" s="353" t="inlineStr">
        <is>
          <t>Lapidem PRO</t>
        </is>
      </c>
      <c r="F503" s="1428" t="inlineStr">
        <is>
          <t>LP19-25P</t>
        </is>
      </c>
      <c r="G503" s="573" t="n"/>
      <c r="H503" s="322" t="inlineStr">
        <is>
          <t>《Lapidem PRO》Revival Sheet (25sheets in box)</t>
        </is>
      </c>
      <c r="I503" s="322" t="inlineStr">
        <is>
          <t>Lapidem Revival Sheet</t>
        </is>
      </c>
      <c r="J503" s="406" t="inlineStr">
        <is>
          <t>Восстанавливающая коллагеновая маска для лица</t>
        </is>
      </c>
      <c r="K503" s="358" t="inlineStr">
        <is>
          <t>face mask</t>
        </is>
      </c>
      <c r="L503" s="358" t="n"/>
      <c r="M503" s="1203" t="n"/>
      <c r="N503" s="1203" t="n"/>
      <c r="O503" s="455" t="n"/>
      <c r="P503" s="1386" t="n">
        <v>14559</v>
      </c>
      <c r="Q503" s="1382">
        <f>O503*P503</f>
        <v/>
      </c>
      <c r="R503" s="456" t="n">
        <v>12375</v>
      </c>
      <c r="S503" s="1394">
        <f>O503*R503</f>
        <v/>
      </c>
      <c r="T503" s="1394">
        <f>Q503-S503</f>
        <v/>
      </c>
      <c r="U503" s="700">
        <f>T503/Q503</f>
        <v/>
      </c>
      <c r="V503" s="362" t="n"/>
      <c r="W503" s="362" t="n"/>
      <c r="X503" s="362" t="n"/>
      <c r="Y503" s="362" t="n"/>
      <c r="Z503" s="362" t="n"/>
      <c r="AA503" s="362" t="n"/>
      <c r="AB503" s="1387" t="n">
        <v>0.126</v>
      </c>
      <c r="AC503" s="1387">
        <f>ROUND(O503*AB503,3)</f>
        <v/>
      </c>
      <c r="AD503" s="577" t="inlineStr">
        <is>
          <t>・92%  コラーゲン物質（天然コラーゲン）
・水添ポリイソブテン（エモリエント成分）
・PPG-15ステアリル（エモリエント成分）
・オレイン酸PEG-40ソルビット（乳化剤）</t>
        </is>
      </c>
      <c r="AE503" s="565" t="inlineStr">
        <is>
          <t>ЕАЭС N RU Д-JP.РА01.В.12053/21 от 04.06.2021 действует до 03.06.2026</t>
        </is>
      </c>
      <c r="AF503" s="565" t="inlineStr">
        <is>
          <t>Lapidem</t>
        </is>
      </c>
      <c r="AG503" s="565" t="inlineStr">
        <is>
          <t>Lapidem, Inc.</t>
        </is>
      </c>
    </row>
    <row r="504" hidden="1" ht="34.5" customFormat="1" customHeight="1" s="355" thickBot="1">
      <c r="A504" s="666" t="n"/>
      <c r="B504" s="714" t="n"/>
      <c r="C504" s="1468" t="n">
        <v>4573383084012</v>
      </c>
      <c r="D504" s="1468" t="n"/>
      <c r="E504" s="353" t="inlineStr">
        <is>
          <t>Lapidem PRO</t>
        </is>
      </c>
      <c r="F504" s="1478" t="inlineStr">
        <is>
          <t>LPD-0196</t>
        </is>
      </c>
      <c r="G504" s="672" t="n"/>
      <c r="H504" s="655" t="inlineStr">
        <is>
          <t xml:space="preserve">《Lapidem PRO》CLEAR WATERY CLEANSING GEL 500ml </t>
        </is>
      </c>
      <c r="I504" s="656" t="n"/>
      <c r="J504" s="826" t="n"/>
      <c r="K504" s="827" t="inlineStr">
        <is>
          <t>face cleansing</t>
        </is>
      </c>
      <c r="L504" s="828" t="n"/>
      <c r="M504" s="666" t="n"/>
      <c r="N504" s="666" t="n"/>
      <c r="O504" s="455" t="n"/>
      <c r="P504" s="1479" t="n">
        <v>7635</v>
      </c>
      <c r="Q504" s="1382">
        <f>O504*P504</f>
        <v/>
      </c>
      <c r="R504" s="670" t="n">
        <v>6490</v>
      </c>
      <c r="S504" s="1480">
        <f>O504*R504</f>
        <v/>
      </c>
      <c r="T504" s="1394">
        <f>Q504-S504</f>
        <v/>
      </c>
      <c r="U504" s="700">
        <f>T504/Q504</f>
        <v/>
      </c>
      <c r="V504" s="669" t="n"/>
      <c r="W504" s="669" t="n"/>
      <c r="X504" s="669" t="n"/>
      <c r="Y504" s="669" t="n"/>
      <c r="Z504" s="669" t="n"/>
      <c r="AA504" s="669" t="n"/>
      <c r="AB504" s="1474" t="n">
        <v>0.535</v>
      </c>
      <c r="AC504" s="1387">
        <f>ROUND(O504*AB504,3)</f>
        <v/>
      </c>
      <c r="AD504" s="831"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90" t="inlineStr">
        <is>
          <t>письсмо № 527/25 от 25.07.2025 г.</t>
        </is>
      </c>
      <c r="AF504" s="1115" t="inlineStr">
        <is>
          <t>LAPIDEM</t>
        </is>
      </c>
      <c r="AG504" s="1115" t="inlineStr">
        <is>
          <t>CORE Co.,Ltd.</t>
        </is>
      </c>
    </row>
    <row r="505" hidden="1" ht="34.5" customFormat="1" customHeight="1" s="355" thickBot="1">
      <c r="A505" s="1203" t="n"/>
      <c r="B505" s="714" t="n"/>
      <c r="C505" s="1381" t="n">
        <v>4573383083503</v>
      </c>
      <c r="D505" s="1381" t="n"/>
      <c r="E505" s="353" t="inlineStr">
        <is>
          <t>Lapidem PRO</t>
        </is>
      </c>
      <c r="F505" s="1428" t="inlineStr">
        <is>
          <t>LP178P</t>
        </is>
      </c>
      <c r="G505" s="573" t="n"/>
      <c r="H505" s="322" t="inlineStr">
        <is>
          <t>《Lapidem PRO》 RITUAL Dewy Jelly Scrub 200ml</t>
        </is>
      </c>
      <c r="I505" s="322" t="inlineStr">
        <is>
          <t>Lapidem PRO RITUAL Dewy Jelly Scrub. 200ml</t>
        </is>
      </c>
      <c r="J505" s="760" t="inlineStr">
        <is>
          <t>Скраб-желе Ритуал Lapidem.</t>
        </is>
      </c>
      <c r="K505" s="696" t="inlineStr">
        <is>
          <t>face scrub</t>
        </is>
      </c>
      <c r="L505" s="358" t="n"/>
      <c r="M505" s="1203" t="n"/>
      <c r="N505" s="1203" t="n"/>
      <c r="O505" s="455" t="n"/>
      <c r="P505" s="1386" t="n">
        <v>18118</v>
      </c>
      <c r="Q505" s="1382">
        <f>O505*P505</f>
        <v/>
      </c>
      <c r="R505" s="456" t="n">
        <v>15400</v>
      </c>
      <c r="S505" s="1394">
        <f>O505*R505</f>
        <v/>
      </c>
      <c r="T505" s="1394">
        <f>Q505-S505</f>
        <v/>
      </c>
      <c r="U505" s="700">
        <f>T505/Q505</f>
        <v/>
      </c>
      <c r="V505" s="362" t="n"/>
      <c r="W505" s="362" t="n"/>
      <c r="X505" s="362" t="n"/>
      <c r="Y505" s="362" t="n"/>
      <c r="Z505" s="362" t="n"/>
      <c r="AA505" s="362" t="n"/>
      <c r="AB505" s="1387" t="n">
        <v>0.205</v>
      </c>
      <c r="AC505" s="1387">
        <f>ROUND(O505*AB505,3)</f>
        <v/>
      </c>
      <c r="AD505" s="577">
        <f>AD469</f>
        <v/>
      </c>
      <c r="AE505" s="565" t="inlineStr">
        <is>
          <t>ЕАЭС N RU Д-JP.РА04.В.85329/25 от 03.06.2025 действует до 02.06.2030</t>
        </is>
      </c>
      <c r="AF505" s="565" t="inlineStr">
        <is>
          <t>Lapidem</t>
        </is>
      </c>
      <c r="AG505" s="565" t="inlineStr">
        <is>
          <t xml:space="preserve">Core Co., Ltd. </t>
        </is>
      </c>
    </row>
    <row r="506" hidden="1" ht="20.1" customFormat="1" customHeight="1" s="355" thickBot="1">
      <c r="A506" s="1203" t="n"/>
      <c r="B506" s="714" t="n"/>
      <c r="C506" s="1381" t="n">
        <v>4573383083602</v>
      </c>
      <c r="D506" s="1381" t="n"/>
      <c r="E506" s="353" t="inlineStr">
        <is>
          <t>Lapidem PRO</t>
        </is>
      </c>
      <c r="F506" s="1428" t="inlineStr">
        <is>
          <t>LP179P</t>
        </is>
      </c>
      <c r="G506" s="573" t="n"/>
      <c r="H506" s="322" t="inlineStr">
        <is>
          <t>《Lapidem PRO》 RITUAL OKIYOME SERUM 200ml</t>
        </is>
      </c>
      <c r="I506" s="322" t="inlineStr">
        <is>
          <t>Lapidem PRO RITUAL OKIYOME SERUM. 200ml</t>
        </is>
      </c>
      <c r="J506" s="823" t="inlineStr">
        <is>
          <t>Смягчающая отшелушивающая сыворотка Окиёмэ Ритуал Lapidem.</t>
        </is>
      </c>
      <c r="K506" s="696" t="inlineStr">
        <is>
          <t>face serum</t>
        </is>
      </c>
      <c r="L506" s="358" t="n"/>
      <c r="M506" s="1203" t="n"/>
      <c r="N506" s="1203" t="n"/>
      <c r="O506" s="455" t="n"/>
      <c r="P506" s="1386" t="n">
        <v>22647</v>
      </c>
      <c r="Q506" s="1382">
        <f>O506*P506</f>
        <v/>
      </c>
      <c r="R506" s="456" t="n">
        <v>19250</v>
      </c>
      <c r="S506" s="1394">
        <f>O506*R506</f>
        <v/>
      </c>
      <c r="T506" s="1394">
        <f>Q506-S506</f>
        <v/>
      </c>
      <c r="U506" s="700">
        <f>T506/Q506</f>
        <v/>
      </c>
      <c r="V506" s="362" t="n"/>
      <c r="W506" s="362" t="n"/>
      <c r="X506" s="362" t="n"/>
      <c r="Y506" s="362" t="n"/>
      <c r="Z506" s="362" t="n"/>
      <c r="AA506" s="362" t="n"/>
      <c r="AB506" s="1387" t="n">
        <v>0.225</v>
      </c>
      <c r="AC506" s="1387">
        <f>ROUND(O506*AB506,3)</f>
        <v/>
      </c>
      <c r="AD506" s="577">
        <f>AD470</f>
        <v/>
      </c>
      <c r="AE506" s="565" t="inlineStr">
        <is>
          <t>ЕАЭС N RU Д-JP.РА03.В.41493/25 от 07.04.2025 действует до 06.04.2030</t>
        </is>
      </c>
      <c r="AF506" s="565" t="inlineStr">
        <is>
          <t>Lapidem</t>
        </is>
      </c>
      <c r="AG506" s="565" t="inlineStr">
        <is>
          <t>Core Co., Ltd.</t>
        </is>
      </c>
    </row>
    <row r="507" hidden="1" ht="20.1" customFormat="1" customHeight="1" s="355" thickBot="1">
      <c r="A507" s="1203" t="n"/>
      <c r="B507" s="714" t="n"/>
      <c r="C507" s="1381" t="n">
        <v>4573383083701</v>
      </c>
      <c r="D507" s="1381" t="n"/>
      <c r="E507" s="353" t="inlineStr">
        <is>
          <t>Lapidem PRO</t>
        </is>
      </c>
      <c r="F507" s="1428" t="inlineStr">
        <is>
          <t>LP180P</t>
        </is>
      </c>
      <c r="G507" s="573" t="n"/>
      <c r="H507" s="322" t="inlineStr">
        <is>
          <t>《Lapidem PRO》 RITUAL SILKY SERUM 100ml</t>
        </is>
      </c>
      <c r="I507" s="322" t="inlineStr">
        <is>
          <t xml:space="preserve">Lapidem PRO RITUAL SILKY SERUM. 100ml </t>
        </is>
      </c>
      <c r="J507" s="760" t="inlineStr">
        <is>
          <t>Шёлковая сыворотка с витамином С Ритуал Lapidem.</t>
        </is>
      </c>
      <c r="K507" s="696" t="inlineStr">
        <is>
          <t>face serum</t>
        </is>
      </c>
      <c r="L507" s="358" t="n"/>
      <c r="M507" s="1203" t="n"/>
      <c r="N507" s="1203" t="n"/>
      <c r="O507" s="455" t="n"/>
      <c r="P507" s="1386" t="n">
        <v>20706</v>
      </c>
      <c r="Q507" s="1382">
        <f>O507*P507</f>
        <v/>
      </c>
      <c r="R507" s="456" t="n">
        <v>17600</v>
      </c>
      <c r="S507" s="1394">
        <f>O507*R507</f>
        <v/>
      </c>
      <c r="T507" s="1394">
        <f>Q507-S507</f>
        <v/>
      </c>
      <c r="U507" s="700">
        <f>T507/Q507</f>
        <v/>
      </c>
      <c r="V507" s="362" t="n"/>
      <c r="W507" s="362" t="n"/>
      <c r="X507" s="362" t="n"/>
      <c r="Y507" s="362" t="n"/>
      <c r="Z507" s="362" t="n"/>
      <c r="AA507" s="362" t="n"/>
      <c r="AB507" s="1387" t="n">
        <v>0.215</v>
      </c>
      <c r="AC507" s="1387">
        <f>ROUND(O507*AB507,3)</f>
        <v/>
      </c>
      <c r="AD507" s="577">
        <f>AD471</f>
        <v/>
      </c>
      <c r="AE507" s="565" t="inlineStr">
        <is>
          <t>ЕАЭС N RU Д-JP.РА03.В.41493/25 от 07.04.2025 действует до 06.04.2030</t>
        </is>
      </c>
      <c r="AF507" s="565" t="inlineStr">
        <is>
          <t>Lapidem</t>
        </is>
      </c>
      <c r="AG507" s="565" t="inlineStr">
        <is>
          <t>Core Co., Ltd.</t>
        </is>
      </c>
    </row>
    <row r="508" hidden="1" ht="20.1" customFormat="1" customHeight="1" s="355" thickBot="1">
      <c r="A508" s="1203" t="n"/>
      <c r="B508" s="714" t="n"/>
      <c r="C508" s="1381" t="n">
        <v>4573383083800</v>
      </c>
      <c r="D508" s="1381" t="n"/>
      <c r="E508" s="353" t="inlineStr">
        <is>
          <t>Lapidem PRO</t>
        </is>
      </c>
      <c r="F508" s="1428" t="inlineStr">
        <is>
          <t>LP181P</t>
        </is>
      </c>
      <c r="G508" s="573" t="n"/>
      <c r="H508" s="322" t="inlineStr">
        <is>
          <t>《Lapidem PRO》 RITUAL NOURISHING ESSENCE 200ml</t>
        </is>
      </c>
      <c r="I508" s="322" t="inlineStr">
        <is>
          <t>Lapidem PRO RITUAL NOURISHING ESSENCE. 200ml</t>
        </is>
      </c>
      <c r="J508" s="760" t="inlineStr">
        <is>
          <t xml:space="preserve">Питательный эссенция-лосьон Ритуал Lapidem. </t>
        </is>
      </c>
      <c r="K508" s="696" t="inlineStr">
        <is>
          <t>face serum</t>
        </is>
      </c>
      <c r="L508" s="358" t="n"/>
      <c r="M508" s="1203" t="n"/>
      <c r="N508" s="1203" t="n"/>
      <c r="O508" s="455" t="n"/>
      <c r="P508" s="1386" t="n">
        <v>14235</v>
      </c>
      <c r="Q508" s="1382">
        <f>O508*P508</f>
        <v/>
      </c>
      <c r="R508" s="456" t="n">
        <v>12100</v>
      </c>
      <c r="S508" s="1394">
        <f>O508*R508</f>
        <v/>
      </c>
      <c r="T508" s="1394">
        <f>Q508-S508</f>
        <v/>
      </c>
      <c r="U508" s="700">
        <f>T508/Q508</f>
        <v/>
      </c>
      <c r="V508" s="362" t="n"/>
      <c r="W508" s="362" t="n"/>
      <c r="X508" s="362" t="n"/>
      <c r="Y508" s="362" t="n"/>
      <c r="Z508" s="362" t="n"/>
      <c r="AA508" s="362" t="n"/>
      <c r="AB508" s="1387" t="n">
        <v>0.205</v>
      </c>
      <c r="AC508" s="1387">
        <f>ROUND(O508*AB508,3)</f>
        <v/>
      </c>
      <c r="AD508" s="577">
        <f>AD472</f>
        <v/>
      </c>
      <c r="AE508" s="565" t="inlineStr">
        <is>
          <t>ЕАЭС N RU Д-JP.РА03.В.41493/25 от 07.04.2025 действует до 06.04.2030</t>
        </is>
      </c>
      <c r="AF508" s="565" t="inlineStr">
        <is>
          <t>Lapidem</t>
        </is>
      </c>
      <c r="AG508" s="565" t="inlineStr">
        <is>
          <t>Core Co., Ltd.</t>
        </is>
      </c>
    </row>
    <row r="509" hidden="1" ht="20.1" customFormat="1" customHeight="1" s="355" thickBot="1">
      <c r="A509" s="1203" t="n"/>
      <c r="B509" s="714" t="n"/>
      <c r="C509" s="1381" t="n">
        <v>4573383083909</v>
      </c>
      <c r="D509" s="1381" t="n"/>
      <c r="E509" s="353" t="inlineStr">
        <is>
          <t>Lapidem PRO</t>
        </is>
      </c>
      <c r="F509" s="1428" t="inlineStr">
        <is>
          <t>LP182P</t>
        </is>
      </c>
      <c r="G509" s="573" t="n"/>
      <c r="H509" s="322" t="inlineStr">
        <is>
          <t>《Lapidem PRO》 RITUAL SMOOTH MATTE TOUCH CREAM 100ml</t>
        </is>
      </c>
      <c r="I509" s="322" t="inlineStr">
        <is>
          <t>Lapidem PRO RITUAL SMOOTH MATTE TOUCH CREAM. 100ml</t>
        </is>
      </c>
      <c r="J509" s="760" t="inlineStr">
        <is>
          <t xml:space="preserve">Матирующий смягчающий крем Ритуал Lapidem. </t>
        </is>
      </c>
      <c r="K509" s="696" t="inlineStr">
        <is>
          <t>face cream</t>
        </is>
      </c>
      <c r="L509" s="358" t="n"/>
      <c r="M509" s="1203" t="n"/>
      <c r="N509" s="1203" t="n"/>
      <c r="O509" s="455" t="n"/>
      <c r="P509" s="1386" t="n">
        <v>12941</v>
      </c>
      <c r="Q509" s="1382">
        <f>O509*P509</f>
        <v/>
      </c>
      <c r="R509" s="456" t="n">
        <v>11000</v>
      </c>
      <c r="S509" s="1394">
        <f>O509*R509</f>
        <v/>
      </c>
      <c r="T509" s="1394">
        <f>Q509-S509</f>
        <v/>
      </c>
      <c r="U509" s="700">
        <f>T509/Q509</f>
        <v/>
      </c>
      <c r="V509" s="362" t="n"/>
      <c r="W509" s="362" t="n"/>
      <c r="X509" s="362" t="n"/>
      <c r="Y509" s="362" t="n"/>
      <c r="Z509" s="362" t="n"/>
      <c r="AA509" s="362" t="n"/>
      <c r="AB509" s="1387" t="n">
        <v>0.215</v>
      </c>
      <c r="AC509" s="1387">
        <f>ROUND(O509*AB509,3)</f>
        <v/>
      </c>
      <c r="AD509" s="577">
        <f>AD473</f>
        <v/>
      </c>
      <c r="AE509" s="565" t="inlineStr">
        <is>
          <t>ЕАЭС N RU Д-JP.РА03.В.41392/25 от 07.04.2025 действует до 06.04.2030</t>
        </is>
      </c>
      <c r="AF509" s="565" t="inlineStr">
        <is>
          <t>Lapidem</t>
        </is>
      </c>
      <c r="AG509" s="565" t="inlineStr">
        <is>
          <t>Core Co., Ltd.</t>
        </is>
      </c>
    </row>
    <row r="510" hidden="1" ht="20.1" customFormat="1" customHeight="1" s="355" thickBot="1">
      <c r="A510" s="1203" t="n"/>
      <c r="B510" s="714" t="n"/>
      <c r="C510" s="1381" t="n">
        <v>4573383082049</v>
      </c>
      <c r="D510" s="1381" t="inlineStr">
        <is>
          <t>LPD-0152</t>
        </is>
      </c>
      <c r="E510" s="365" t="inlineStr">
        <is>
          <t>Lapidem PRO</t>
        </is>
      </c>
      <c r="F510" s="365" t="inlineStr">
        <is>
          <t>LP23P</t>
        </is>
      </c>
      <c r="G510" s="573" t="n"/>
      <c r="H510" s="322" t="inlineStr">
        <is>
          <t>《Lapidem PRO》RITUAL Moisturizing G Mist 300ml</t>
        </is>
      </c>
      <c r="I510" s="322" t="inlineStr">
        <is>
          <t>LAPIDEM RITUAL Moisturizing Glow Mist</t>
        </is>
      </c>
      <c r="J510" s="406" t="inlineStr">
        <is>
          <t>Лапидем Увлажняющий лосьон-спрей Ритуал</t>
        </is>
      </c>
      <c r="K510" s="358" t="inlineStr">
        <is>
          <t>face lotion</t>
        </is>
      </c>
      <c r="L510" s="358" t="n"/>
      <c r="M510" s="1203" t="n"/>
      <c r="N510" s="1203" t="n"/>
      <c r="O510" s="455" t="n"/>
      <c r="P510" s="1386" t="n">
        <v>17471</v>
      </c>
      <c r="Q510" s="1382">
        <f>O510*P510</f>
        <v/>
      </c>
      <c r="R510" s="456" t="n">
        <v>14850</v>
      </c>
      <c r="S510" s="1394">
        <f>O510*R510</f>
        <v/>
      </c>
      <c r="T510" s="1394">
        <f>Q510-S510</f>
        <v/>
      </c>
      <c r="U510" s="700">
        <f>T510/Q510</f>
        <v/>
      </c>
      <c r="V510" s="362" t="n"/>
      <c r="W510" s="362" t="n"/>
      <c r="X510" s="362" t="n"/>
      <c r="Y510" s="362" t="n"/>
      <c r="Z510" s="362" t="n"/>
      <c r="AA510" s="362" t="n"/>
      <c r="AB510" s="1397" t="n">
        <v>0.322</v>
      </c>
      <c r="AC510" s="1384">
        <f>ROUND(O510*AB510,3)</f>
        <v/>
      </c>
      <c r="AD510" s="57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565" t="inlineStr">
        <is>
          <t>ЕАЭС N RU Д-JP.РА02.В.76840/23 от 27.03.2023 действует до 26.03.2028</t>
        </is>
      </c>
      <c r="AF510" s="565" t="n">
        <v>0</v>
      </c>
      <c r="AG510" s="565" t="inlineStr">
        <is>
          <t>Core Inc.</t>
        </is>
      </c>
    </row>
    <row r="511" hidden="1" ht="18.75" customFormat="1" customHeight="1" s="355" thickBot="1">
      <c r="A511" s="1203" t="n"/>
      <c r="B511" s="714" t="n"/>
      <c r="C511" s="1381" t="n">
        <v>4573383082056</v>
      </c>
      <c r="D511" s="1381" t="inlineStr">
        <is>
          <t>LPD-0153</t>
        </is>
      </c>
      <c r="E511" s="365" t="inlineStr">
        <is>
          <t>Lapidem PRO</t>
        </is>
      </c>
      <c r="F511" s="365" t="inlineStr">
        <is>
          <t>LP24P</t>
        </is>
      </c>
      <c r="G511" s="573" t="n"/>
      <c r="H511" s="322" t="inlineStr">
        <is>
          <t>《Lapidem PRO》RITUAL TN Target Serum 100ml</t>
        </is>
      </c>
      <c r="I511" s="322" t="inlineStr">
        <is>
          <t>LAPIDEM RITUAL Tightening Target Serum</t>
        </is>
      </c>
      <c r="J511" s="406" t="inlineStr">
        <is>
          <t>Лапидем Лифтинговый серум Ритуал</t>
        </is>
      </c>
      <c r="K511" s="358" t="inlineStr">
        <is>
          <t>face serum</t>
        </is>
      </c>
      <c r="L511" s="358" t="n"/>
      <c r="M511" s="1203" t="n"/>
      <c r="N511" s="1203" t="n"/>
      <c r="O511" s="455" t="n"/>
      <c r="P511" s="1386" t="n">
        <v>32353</v>
      </c>
      <c r="Q511" s="1382">
        <f>O511*P511</f>
        <v/>
      </c>
      <c r="R511" s="456" t="n">
        <v>27500</v>
      </c>
      <c r="S511" s="1394">
        <f>O511*R511</f>
        <v/>
      </c>
      <c r="T511" s="1394">
        <f>Q511-S511</f>
        <v/>
      </c>
      <c r="U511" s="700">
        <f>T511/Q511</f>
        <v/>
      </c>
      <c r="V511" s="362" t="n"/>
      <c r="W511" s="362" t="n"/>
      <c r="X511" s="362" t="n"/>
      <c r="Y511" s="362" t="n"/>
      <c r="Z511" s="362" t="n"/>
      <c r="AA511" s="362" t="n"/>
      <c r="AB511" s="1397" t="n">
        <v>0.134</v>
      </c>
      <c r="AC511" s="1384">
        <f>ROUND(O511*AB511,3)</f>
        <v/>
      </c>
      <c r="AD511" s="57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565" t="inlineStr">
        <is>
          <t>ЕАЭС N RU Д-JP.РА02.В.76824/23 от 27.03.2023 действует до 26.03.2028</t>
        </is>
      </c>
      <c r="AF511" s="565" t="n">
        <v>0</v>
      </c>
      <c r="AG511" s="565" t="inlineStr">
        <is>
          <t>Core Inc.</t>
        </is>
      </c>
    </row>
    <row r="512" hidden="1" ht="20.1" customFormat="1" customHeight="1" s="355" thickBot="1">
      <c r="A512" s="1203" t="n"/>
      <c r="B512" s="714" t="n"/>
      <c r="C512" s="1381" t="n">
        <v>4573383082063</v>
      </c>
      <c r="D512" s="1381" t="inlineStr">
        <is>
          <t>LPD-0154</t>
        </is>
      </c>
      <c r="E512" s="365" t="inlineStr">
        <is>
          <t>Lapidem PRO</t>
        </is>
      </c>
      <c r="F512" s="365" t="inlineStr">
        <is>
          <t>LP22P</t>
        </is>
      </c>
      <c r="G512" s="573" t="n"/>
      <c r="H512" s="322" t="inlineStr">
        <is>
          <t>《Lapidem PRO》RITUAL Sleeping Bloom Mask 250g</t>
        </is>
      </c>
      <c r="I512" s="322" t="inlineStr">
        <is>
          <t>LAPIDEM RITUAL Sleeping Bloom Mask</t>
        </is>
      </c>
      <c r="J512" s="406" t="inlineStr">
        <is>
          <t>Лапидем Маска ночная Ритуал</t>
        </is>
      </c>
      <c r="K512" s="358" t="inlineStr">
        <is>
          <t>face mask</t>
        </is>
      </c>
      <c r="L512" s="358" t="n"/>
      <c r="M512" s="1203" t="n"/>
      <c r="N512" s="1203" t="n"/>
      <c r="O512" s="455" t="n">
        <v>6</v>
      </c>
      <c r="P512" s="1386" t="n">
        <v>20706</v>
      </c>
      <c r="Q512" s="1382">
        <f>O512*P512</f>
        <v/>
      </c>
      <c r="R512" s="456" t="n">
        <v>17600</v>
      </c>
      <c r="S512" s="1394">
        <f>O512*R512</f>
        <v/>
      </c>
      <c r="T512" s="1394">
        <f>Q512-S512</f>
        <v/>
      </c>
      <c r="U512" s="700">
        <f>T512/Q512</f>
        <v/>
      </c>
      <c r="V512" s="362" t="n"/>
      <c r="W512" s="362" t="n"/>
      <c r="X512" s="362" t="n"/>
      <c r="Y512" s="362" t="n"/>
      <c r="Z512" s="362" t="n"/>
      <c r="AA512" s="362" t="n"/>
      <c r="AB512" s="1481" t="n">
        <v>0.342</v>
      </c>
      <c r="AC512" s="1384">
        <f>ROUND(O512*AB512,3)</f>
        <v/>
      </c>
      <c r="AD512" s="57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565" t="inlineStr">
        <is>
          <t>ЕАЭС N RU Д-JP.РА02.В.76792/23 от 27.03.2023 действует до 26.03.2028</t>
        </is>
      </c>
      <c r="AF512" s="565" t="inlineStr">
        <is>
          <t>Lapidem</t>
        </is>
      </c>
      <c r="AG512" s="565" t="inlineStr">
        <is>
          <t>Core Inc.</t>
        </is>
      </c>
    </row>
    <row r="513" hidden="1" ht="20.1" customFormat="1" customHeight="1" s="355" thickBot="1">
      <c r="A513" s="1203" t="n"/>
      <c r="B513" s="714" t="n"/>
      <c r="C513" s="1381" t="n"/>
      <c r="D513" s="1381" t="n"/>
      <c r="E513" s="365" t="inlineStr">
        <is>
          <t>LAPIDEM</t>
        </is>
      </c>
      <c r="F513" s="365" t="inlineStr">
        <is>
          <t>LP30</t>
        </is>
      </c>
      <c r="G513" s="573" t="n"/>
      <c r="H513" s="322" t="inlineStr">
        <is>
          <t xml:space="preserve">Japanese tenugui red </t>
        </is>
      </c>
      <c r="I513" s="322" t="inlineStr">
        <is>
          <t xml:space="preserve">Japanese tenugui red </t>
        </is>
      </c>
      <c r="J513" s="406" t="inlineStr">
        <is>
          <t>Японские хлопковые салфетки (красные)</t>
        </is>
      </c>
      <c r="K513" s="358" t="inlineStr">
        <is>
          <t>towel</t>
        </is>
      </c>
      <c r="L513" s="358" t="n"/>
      <c r="M513" s="1203" t="n"/>
      <c r="N513" s="1203" t="n"/>
      <c r="O513" s="455" t="n"/>
      <c r="P513" s="1386" t="n">
        <v>1130</v>
      </c>
      <c r="Q513" s="1382">
        <f>O513*P513</f>
        <v/>
      </c>
      <c r="R513" s="456" t="n">
        <v>880</v>
      </c>
      <c r="S513" s="1394">
        <f>O513*R513</f>
        <v/>
      </c>
      <c r="T513" s="1394">
        <f>Q513-S513</f>
        <v/>
      </c>
      <c r="U513" s="700">
        <f>T513/Q513</f>
        <v/>
      </c>
      <c r="V513" s="362" t="n"/>
      <c r="W513" s="362" t="n"/>
      <c r="X513" s="362" t="n"/>
      <c r="Y513" s="362" t="n"/>
      <c r="Z513" s="362" t="n"/>
      <c r="AA513" s="362" t="n"/>
      <c r="AB513" s="1387" t="n">
        <v>0.03</v>
      </c>
      <c r="AC513" s="1387">
        <f>ROUND(O513*AB513,3)</f>
        <v/>
      </c>
      <c r="AD513" s="577" t="n"/>
      <c r="AE513" s="565" t="inlineStr">
        <is>
          <t>ЕАЭС N RU Д-JP.РА04.В.21748/24 от 08.05.2024 действует до 07.05.2029</t>
        </is>
      </c>
      <c r="AF513" s="565" t="inlineStr">
        <is>
          <t>Lapidem</t>
        </is>
      </c>
      <c r="AG513" s="565" t="inlineStr">
        <is>
          <t>«CORE Co.,Ltd.»</t>
        </is>
      </c>
    </row>
    <row r="514" hidden="1" ht="20.1" customFormat="1" customHeight="1" s="355" thickBot="1">
      <c r="A514" s="1203" t="n"/>
      <c r="B514" s="714" t="n"/>
      <c r="C514" s="1381" t="n"/>
      <c r="D514" s="1381" t="n"/>
      <c r="E514" s="365" t="inlineStr">
        <is>
          <t>LAPIDEM</t>
        </is>
      </c>
      <c r="F514" s="365" t="inlineStr">
        <is>
          <t>LP31</t>
        </is>
      </c>
      <c r="G514" s="573" t="n"/>
      <c r="H514" s="322" t="inlineStr">
        <is>
          <t>Japanese tenugui blue (12月リニューアル予定）</t>
        </is>
      </c>
      <c r="I514" s="322" t="inlineStr">
        <is>
          <t>Japanese tenugui blue</t>
        </is>
      </c>
      <c r="J514" s="406" t="inlineStr">
        <is>
          <t>Японские хлопковые салфетки (синие)</t>
        </is>
      </c>
      <c r="K514" s="358" t="inlineStr">
        <is>
          <t>towel</t>
        </is>
      </c>
      <c r="L514" s="358" t="n"/>
      <c r="M514" s="1203" t="n"/>
      <c r="N514" s="1203" t="n"/>
      <c r="O514" s="455" t="n"/>
      <c r="P514" s="1386" t="n">
        <v>1130</v>
      </c>
      <c r="Q514" s="1382">
        <f>O514*P514</f>
        <v/>
      </c>
      <c r="R514" s="456" t="n">
        <v>880</v>
      </c>
      <c r="S514" s="1394">
        <f>O514*R514</f>
        <v/>
      </c>
      <c r="T514" s="1394">
        <f>Q514-S514</f>
        <v/>
      </c>
      <c r="U514" s="700">
        <f>T514/Q514</f>
        <v/>
      </c>
      <c r="V514" s="362" t="n"/>
      <c r="W514" s="362" t="n"/>
      <c r="X514" s="362" t="n"/>
      <c r="Y514" s="362" t="n"/>
      <c r="Z514" s="362" t="n"/>
      <c r="AA514" s="362" t="n"/>
      <c r="AB514" s="1384" t="n">
        <v>0.03</v>
      </c>
      <c r="AC514" s="1384">
        <f>ROUND(O514*AB514,3)</f>
        <v/>
      </c>
      <c r="AD514" s="577" t="n"/>
      <c r="AE514" s="565" t="inlineStr">
        <is>
          <t>ЕАЭС N RU Д-JP.РА04.В.21748/24 от 08.05.2024 действует до 07.05.2029</t>
        </is>
      </c>
      <c r="AF514" s="565" t="inlineStr">
        <is>
          <t>Lapidem</t>
        </is>
      </c>
      <c r="AG514" s="565" t="inlineStr">
        <is>
          <t>«CORE Co.,Ltd.»</t>
        </is>
      </c>
    </row>
    <row r="515" hidden="1" ht="20.1" customFormat="1" customHeight="1" s="355" thickBot="1">
      <c r="A515" s="1203" t="n"/>
      <c r="B515" s="714" t="n"/>
      <c r="C515" s="366" t="inlineStr">
        <is>
          <t>4582501713000</t>
        </is>
      </c>
      <c r="D515" s="366" t="inlineStr">
        <is>
          <t>MP01</t>
        </is>
      </c>
      <c r="E515" s="353" t="inlineStr">
        <is>
          <t>MARY PLATINUE</t>
        </is>
      </c>
      <c r="F515" s="365" t="inlineStr">
        <is>
          <t>MRP1</t>
        </is>
      </c>
      <c r="G515" s="573" t="inlineStr">
        <is>
          <t>マリープラチーヌ　ホイップフェイシャルソープ</t>
        </is>
      </c>
      <c r="H515" s="322" t="inlineStr">
        <is>
          <t>《MARY PLATINUE》　Face soap</t>
        </is>
      </c>
      <c r="I515" s="322" t="inlineStr">
        <is>
          <t>Whip Facial soap</t>
        </is>
      </c>
      <c r="J515" s="406" t="inlineStr">
        <is>
          <t>Увлажняющая пенка для умывания на основе белой глины</t>
        </is>
      </c>
      <c r="K515" s="369" t="inlineStr">
        <is>
          <t>face soap</t>
        </is>
      </c>
      <c r="L515" s="369" t="n"/>
      <c r="M515" s="368" t="n"/>
      <c r="N515" s="368" t="n"/>
      <c r="O515" s="455" t="n"/>
      <c r="P515" s="1382" t="n">
        <v>3169</v>
      </c>
      <c r="Q515" s="1382">
        <f>O515*P515</f>
        <v/>
      </c>
      <c r="R515" s="456" t="n">
        <v>2625</v>
      </c>
      <c r="S515" s="1394">
        <f>O515*R515</f>
        <v/>
      </c>
      <c r="T515" s="1394">
        <f>Q515-S515</f>
        <v/>
      </c>
      <c r="U515" s="700">
        <f>T515/Q515</f>
        <v/>
      </c>
      <c r="V515" s="362" t="n"/>
      <c r="W515" s="362" t="n"/>
      <c r="X515" s="362" t="n"/>
      <c r="Y515" s="362" t="n"/>
      <c r="Z515" s="362" t="n"/>
      <c r="AA515" s="362" t="inlineStr">
        <is>
          <t>3.5х4.5х17</t>
        </is>
      </c>
      <c r="AB515" s="1384" t="n">
        <v>0.134</v>
      </c>
      <c r="AC515" s="1384">
        <f>ROUND(O515*AB515,3)</f>
        <v/>
      </c>
      <c r="AD515" s="577"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565" t="n"/>
      <c r="AF515" s="565" t="inlineStr">
        <is>
          <t>Mary Platinue</t>
        </is>
      </c>
      <c r="AG515" s="565" t="inlineStr">
        <is>
          <t xml:space="preserve"> Beauty-Tech Japan Co.,Ltd.</t>
        </is>
      </c>
    </row>
    <row r="516" hidden="1" ht="20.1" customFormat="1" customHeight="1" s="355" thickBot="1">
      <c r="A516" s="353" t="n"/>
      <c r="B516" s="721" t="n"/>
      <c r="C516" s="366" t="inlineStr">
        <is>
          <t>4582501710009</t>
        </is>
      </c>
      <c r="D516" s="366" t="n"/>
      <c r="E516" s="353" t="inlineStr">
        <is>
          <t>Skin Innovation</t>
        </is>
      </c>
      <c r="F516" s="365" t="inlineStr">
        <is>
          <t>SKI01</t>
        </is>
      </c>
      <c r="G516" s="573" t="n"/>
      <c r="H516" s="322" t="inlineStr">
        <is>
          <t>《SKIN INNOVATION》SODA GEL PACK 80g*2</t>
        </is>
      </c>
      <c r="I516" s="322" t="inlineStr">
        <is>
          <t>INNOVATION SODA GEL PACK</t>
        </is>
      </c>
      <c r="J516" s="406" t="inlineStr">
        <is>
          <t>Содовая гелевая маска Инновация</t>
        </is>
      </c>
      <c r="K516" s="369" t="inlineStr">
        <is>
          <t>face pack</t>
        </is>
      </c>
      <c r="L516" s="369" t="n"/>
      <c r="M516" s="368" t="n"/>
      <c r="N516" s="368" t="n"/>
      <c r="O516" s="455" t="n"/>
      <c r="P516" s="1382" t="n">
        <v>6563</v>
      </c>
      <c r="Q516" s="1382">
        <f>O516*P516</f>
        <v/>
      </c>
      <c r="R516" s="456" t="n">
        <v>5250</v>
      </c>
      <c r="S516" s="1394">
        <f>O516*R516</f>
        <v/>
      </c>
      <c r="T516" s="1394">
        <f>Q516-S516</f>
        <v/>
      </c>
      <c r="U516" s="700">
        <f>T516/Q516</f>
        <v/>
      </c>
      <c r="V516" s="362" t="n"/>
      <c r="W516" s="362" t="n"/>
      <c r="X516" s="362" t="n"/>
      <c r="Y516" s="362" t="n"/>
      <c r="Z516" s="362" t="n"/>
      <c r="AA516" s="362" t="n"/>
      <c r="AB516" s="1397" t="n">
        <v>0.288</v>
      </c>
      <c r="AC516" s="1397">
        <f>ROUND(O516*AB516,3)</f>
        <v/>
      </c>
      <c r="AD516" s="148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565" t="inlineStr">
        <is>
          <t>ЕАЭС N RU Д-JP.РА02.В.77132/23 от 27.03.2023 действует до 26.03.2028</t>
        </is>
      </c>
      <c r="AF516" s="565" t="inlineStr">
        <is>
          <t>SKIN INNOVATION</t>
        </is>
      </c>
      <c r="AG516" s="565" t="inlineStr">
        <is>
          <t>Keiz Co., Ltd</t>
        </is>
      </c>
    </row>
    <row r="517" hidden="1" ht="20.1" customFormat="1" customHeight="1" s="355" thickBot="1">
      <c r="A517" s="1203" t="n"/>
      <c r="B517" s="714" t="n"/>
      <c r="C517" s="366" t="inlineStr">
        <is>
          <t>4582501710047</t>
        </is>
      </c>
      <c r="D517" s="366" t="n"/>
      <c r="E517" s="353" t="inlineStr">
        <is>
          <t>Skin Innovation PRO</t>
        </is>
      </c>
      <c r="F517" s="365" t="inlineStr">
        <is>
          <t>SKI02</t>
        </is>
      </c>
      <c r="G517" s="573" t="n"/>
      <c r="H517" s="459" t="inlineStr">
        <is>
          <t>《SKIN INNOVATION》SODA GEL PACK 300g*2</t>
        </is>
      </c>
      <c r="I517" s="322" t="inlineStr">
        <is>
          <t>INNOVATION SODA GEL PACK</t>
        </is>
      </c>
      <c r="J517" s="406" t="inlineStr">
        <is>
          <t>Содовая гелевая маска Инновация</t>
        </is>
      </c>
      <c r="K517" s="369" t="inlineStr">
        <is>
          <t>face pack</t>
        </is>
      </c>
      <c r="L517" s="369" t="n"/>
      <c r="M517" s="1203" t="n">
        <v>24</v>
      </c>
      <c r="N517" s="1203" t="n">
        <v>24</v>
      </c>
      <c r="O517" s="455" t="n"/>
      <c r="P517" s="1382" t="n">
        <v>15315</v>
      </c>
      <c r="Q517" s="1382">
        <f>O517*P517</f>
        <v/>
      </c>
      <c r="R517" s="456" t="n">
        <v>12250</v>
      </c>
      <c r="S517" s="1394">
        <f>O517*R517</f>
        <v/>
      </c>
      <c r="T517" s="1394">
        <f>Q517-S517</f>
        <v/>
      </c>
      <c r="U517" s="700">
        <f>T517/Q517</f>
        <v/>
      </c>
      <c r="V517" s="362">
        <f>ROUND(0.335*0.485*0.25,3)</f>
        <v/>
      </c>
      <c r="W517" s="362" t="n">
        <v>17.75</v>
      </c>
      <c r="X517" s="362">
        <f>O517/M517</f>
        <v/>
      </c>
      <c r="Y517" s="362">
        <f>V517*X517</f>
        <v/>
      </c>
      <c r="Z517" s="362">
        <f>W517*X517</f>
        <v/>
      </c>
      <c r="AA517" s="362" t="n"/>
      <c r="AB517" s="1384" t="n">
        <v>0.7</v>
      </c>
      <c r="AC517" s="1384">
        <f>ROUND(O517*AB517,3)</f>
        <v/>
      </c>
      <c r="AD517" s="1448" t="n"/>
      <c r="AE517" s="565" t="inlineStr">
        <is>
          <t>ЕАЭС N RU Д-JP.РА02.В.77132/23 от 27.03.2023 действует до 26.03.2028</t>
        </is>
      </c>
      <c r="AF517" s="565" t="inlineStr">
        <is>
          <t>SKIN INNOVATION</t>
        </is>
      </c>
      <c r="AG517" s="565" t="inlineStr">
        <is>
          <t>Keiz Co., Ltd</t>
        </is>
      </c>
    </row>
    <row r="518" hidden="1" ht="20.1" customFormat="1" customHeight="1" s="355" thickBot="1">
      <c r="A518" s="1203" t="n"/>
      <c r="B518" s="714" t="n"/>
      <c r="C518" s="366" t="inlineStr">
        <is>
          <t>4573221620068</t>
        </is>
      </c>
      <c r="D518" s="366" t="n"/>
      <c r="E518" s="353" t="inlineStr">
        <is>
          <t>ROSY DROP</t>
        </is>
      </c>
      <c r="F518" s="365" t="inlineStr">
        <is>
          <t>RD01</t>
        </is>
      </c>
      <c r="G518" s="573" t="inlineStr">
        <is>
          <t>ロージードロップ　ローズパーフェクトストレッチシート</t>
        </is>
      </c>
      <c r="H518" s="322" t="inlineStr">
        <is>
          <t>《ROSY DROP》 Perfect Stretch Sheet</t>
        </is>
      </c>
      <c r="I518" s="322" t="inlineStr">
        <is>
          <t>Rosy Drop Perfect Stretch Sheet</t>
        </is>
      </c>
      <c r="J518" s="406" t="inlineStr">
        <is>
          <t>Идеальные патчи под глаза "Капля Розы"</t>
        </is>
      </c>
      <c r="K518" s="369" t="inlineStr">
        <is>
          <t>Eye mask</t>
        </is>
      </c>
      <c r="L518" s="369" t="n"/>
      <c r="M518" s="1203" t="n">
        <v>50</v>
      </c>
      <c r="N518" s="1203" t="n">
        <v>50</v>
      </c>
      <c r="O518" s="455" t="n">
        <v>200</v>
      </c>
      <c r="P518" s="1382" t="n">
        <v>4500</v>
      </c>
      <c r="Q518" s="1382">
        <f>O518*P518</f>
        <v/>
      </c>
      <c r="R518" s="626" t="n">
        <v>3600</v>
      </c>
      <c r="S518" s="1394">
        <f>O518*R518</f>
        <v/>
      </c>
      <c r="T518" s="1394">
        <f>Q518-S518</f>
        <v/>
      </c>
      <c r="U518" s="700">
        <f>T518/Q518</f>
        <v/>
      </c>
      <c r="V518" s="362">
        <f>ROUND(0.56*0.24*0.32,3)</f>
        <v/>
      </c>
      <c r="W518" s="362" t="n">
        <v>14.2</v>
      </c>
      <c r="X518" s="362">
        <f>O518/M518</f>
        <v/>
      </c>
      <c r="Y518" s="362">
        <f>V518*X518</f>
        <v/>
      </c>
      <c r="Z518" s="362">
        <f>W518*X518</f>
        <v/>
      </c>
      <c r="AA518" s="362" t="n"/>
      <c r="AB518" s="1398" t="n">
        <v>0.275</v>
      </c>
      <c r="AC518" s="1384">
        <f>ROUND(O518*AB518,3)</f>
        <v/>
      </c>
      <c r="AD518" s="577"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565" t="inlineStr">
        <is>
          <t>ЕАЭС N RU Д-JP.РА06.В.54126/24 от 30.07.2024 действует до 28.07.2029</t>
        </is>
      </c>
      <c r="AF518" s="565" t="inlineStr">
        <is>
          <t>Rosy Drop</t>
        </is>
      </c>
      <c r="AG518" s="565" t="inlineStr">
        <is>
          <t>Pod Inc.</t>
        </is>
      </c>
    </row>
    <row r="519" hidden="1" ht="20.1" customFormat="1" customHeight="1" s="355" thickBot="1">
      <c r="A519" s="1203" t="n"/>
      <c r="B519" s="714" t="n"/>
      <c r="C519" s="366" t="inlineStr">
        <is>
          <t xml:space="preserve">4573221620105 </t>
        </is>
      </c>
      <c r="D519" s="366" t="n"/>
      <c r="E519" s="353" t="inlineStr">
        <is>
          <t>ROSY DROP</t>
        </is>
      </c>
      <c r="F519" s="365" t="inlineStr">
        <is>
          <t>RD02</t>
        </is>
      </c>
      <c r="G519" s="573" t="inlineStr">
        <is>
          <t>ロージードロップ　ローズ　ブースフル　ローション</t>
        </is>
      </c>
      <c r="H519" s="322" t="inlineStr">
        <is>
          <t>《ROSY DROP》 BOOSTER LOTION 100ml</t>
        </is>
      </c>
      <c r="I519" s="322" t="inlineStr">
        <is>
          <t>Rosy Drop Booster Lotion</t>
        </is>
      </c>
      <c r="J519" s="406" t="inlineStr">
        <is>
          <t>Лосьон-эссенция “Капля розы”</t>
        </is>
      </c>
      <c r="K519" s="369" t="inlineStr">
        <is>
          <t>face lotion</t>
        </is>
      </c>
      <c r="L519" s="369" t="n"/>
      <c r="M519" s="1203" t="n">
        <v>35</v>
      </c>
      <c r="N519" s="1203" t="n">
        <v>35</v>
      </c>
      <c r="O519" s="455" t="n"/>
      <c r="P519" s="1382" t="n">
        <v>3150</v>
      </c>
      <c r="Q519" s="1382">
        <f>O519*P519</f>
        <v/>
      </c>
      <c r="R519" s="626" t="n">
        <v>2520</v>
      </c>
      <c r="S519" s="1394">
        <f>O519*R519</f>
        <v/>
      </c>
      <c r="T519" s="1394">
        <f>Q519-S519</f>
        <v/>
      </c>
      <c r="U519" s="700">
        <f>T519/Q519</f>
        <v/>
      </c>
      <c r="V519" s="362">
        <f>ROUND(0.21*0.31*0.18,3)</f>
        <v/>
      </c>
      <c r="W519" s="362" t="n">
        <v>5</v>
      </c>
      <c r="X519" s="362">
        <f>O519/M519</f>
        <v/>
      </c>
      <c r="Y519" s="362">
        <f>V519*X519</f>
        <v/>
      </c>
      <c r="Z519" s="362">
        <f>W519*X519</f>
        <v/>
      </c>
      <c r="AA519" s="362" t="n"/>
      <c r="AB519" s="1203" t="n">
        <v>0.114</v>
      </c>
      <c r="AC519" s="1384">
        <f>ROUND(O519*AB519,3)</f>
        <v/>
      </c>
      <c r="AD519" s="577"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833" t="inlineStr">
        <is>
          <t>ЕАЭС N RU Д-JP.РА06.В.58074/24 от 30.07.2024 действует до 29.07.2029</t>
        </is>
      </c>
      <c r="AF519" s="565" t="inlineStr">
        <is>
          <t xml:space="preserve"> Rosy Drop</t>
        </is>
      </c>
      <c r="AG519" s="565" t="inlineStr">
        <is>
          <t>Pod Corporation</t>
        </is>
      </c>
    </row>
    <row r="520" hidden="1" ht="20.1" customFormat="1" customHeight="1" s="355" thickBot="1">
      <c r="A520" s="1203" t="n"/>
      <c r="B520" s="714" t="n"/>
      <c r="C520" s="366" t="inlineStr">
        <is>
          <t>4573221620181</t>
        </is>
      </c>
      <c r="D520" s="366" t="n"/>
      <c r="E520" s="353" t="inlineStr">
        <is>
          <t>ROSY DROP</t>
        </is>
      </c>
      <c r="F520" s="365" t="inlineStr">
        <is>
          <t>RD03</t>
        </is>
      </c>
      <c r="G520" s="573" t="inlineStr">
        <is>
          <t>ロージードロップ　美容液</t>
        </is>
      </c>
      <c r="H520" s="322" t="inlineStr">
        <is>
          <t>《ROSY DROP》 WRINKLE SERUM 20ml</t>
        </is>
      </c>
      <c r="I520" s="322" t="inlineStr">
        <is>
          <t>Rosy Drop Wrinkle Serum</t>
        </is>
      </c>
      <c r="J520" s="406" t="inlineStr">
        <is>
          <t>Эссенция против морщин «Капля Розы» Rosy Drop. 20 мл.</t>
        </is>
      </c>
      <c r="K520" s="369" t="inlineStr">
        <is>
          <t>face serum</t>
        </is>
      </c>
      <c r="L520" s="369" t="n"/>
      <c r="M520" s="1203" t="n">
        <v>63</v>
      </c>
      <c r="N520" s="1203" t="n">
        <v>63</v>
      </c>
      <c r="O520" s="455" t="n"/>
      <c r="P520" s="1388" t="n">
        <v>4500</v>
      </c>
      <c r="Q520" s="1388">
        <f>O520*P520</f>
        <v/>
      </c>
      <c r="R520" s="626" t="n">
        <v>3600</v>
      </c>
      <c r="S520" s="1383">
        <f>O520*R520</f>
        <v/>
      </c>
      <c r="T520" s="1383">
        <f>Q520-S520</f>
        <v/>
      </c>
      <c r="U520" s="458">
        <f>T520/Q520</f>
        <v/>
      </c>
      <c r="V520" s="362">
        <f>ROUND(0.26*0.35*0.16,3)</f>
        <v/>
      </c>
      <c r="W520" s="362" t="n"/>
      <c r="X520" s="362">
        <f>O520/M520</f>
        <v/>
      </c>
      <c r="Y520" s="362">
        <f>V520*X520</f>
        <v/>
      </c>
      <c r="Z520" s="362">
        <f>W520*X520</f>
        <v/>
      </c>
      <c r="AA520" s="362" t="n"/>
      <c r="AB520" s="625" t="n">
        <v>0.093</v>
      </c>
      <c r="AC520" s="1397">
        <f>ROUND(O520*AB520,3)</f>
        <v/>
      </c>
      <c r="AD520" s="577"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565" t="inlineStr">
        <is>
          <t>ЕАЭС N RU Д-JP.НВ32.В.12206/20 от 14.08.2020 действует до 13.08.2025</t>
        </is>
      </c>
      <c r="AF520" s="565" t="inlineStr">
        <is>
          <t>Rosy Drop</t>
        </is>
      </c>
      <c r="AG520" s="565" t="inlineStr">
        <is>
          <t>Pod Inc.</t>
        </is>
      </c>
    </row>
    <row r="521" hidden="1" ht="20.1" customFormat="1" customHeight="1" s="355" thickBot="1">
      <c r="A521" s="1203" t="n"/>
      <c r="B521" s="714" t="n"/>
      <c r="C521" s="366" t="inlineStr">
        <is>
          <t>4573221620112</t>
        </is>
      </c>
      <c r="D521" s="366" t="n"/>
      <c r="E521" s="353" t="inlineStr">
        <is>
          <t>ROSY DROP</t>
        </is>
      </c>
      <c r="F521" s="365" t="inlineStr">
        <is>
          <t>RD04</t>
        </is>
      </c>
      <c r="G521" s="573" t="inlineStr">
        <is>
          <t>ロージードロップ　クリーム</t>
        </is>
      </c>
      <c r="H521" s="322" t="inlineStr">
        <is>
          <t>《ROSY DROP》 FURROW CREAM 32g</t>
        </is>
      </c>
      <c r="I521" s="322" t="inlineStr">
        <is>
          <t>Rosy Drop Furrow Cream</t>
        </is>
      </c>
      <c r="J521" s="406" t="inlineStr">
        <is>
          <t>Питательный крем "Капля розы"</t>
        </is>
      </c>
      <c r="K521" s="369" t="inlineStr">
        <is>
          <t>face cream</t>
        </is>
      </c>
      <c r="L521" s="369" t="n"/>
      <c r="M521" s="1203" t="n">
        <v>50</v>
      </c>
      <c r="N521" s="1203" t="n">
        <v>50</v>
      </c>
      <c r="O521" s="455" t="n"/>
      <c r="P521" s="1388" t="n">
        <v>5400</v>
      </c>
      <c r="Q521" s="1388">
        <f>O521*P521</f>
        <v/>
      </c>
      <c r="R521" s="626" t="n">
        <v>4320</v>
      </c>
      <c r="S521" s="1383">
        <f>O521*R521</f>
        <v/>
      </c>
      <c r="T521" s="1383">
        <f>Q521-S521</f>
        <v/>
      </c>
      <c r="U521" s="458">
        <f>T521/Q521</f>
        <v/>
      </c>
      <c r="V521" s="362">
        <f>ROUND(0.19*0.39*0.15,3)</f>
        <v/>
      </c>
      <c r="W521" s="362" t="n">
        <v>5</v>
      </c>
      <c r="X521" s="362">
        <f>O521/M521</f>
        <v/>
      </c>
      <c r="Y521" s="362">
        <f>V521*X521</f>
        <v/>
      </c>
      <c r="Z521" s="362">
        <f>W521*X521</f>
        <v/>
      </c>
      <c r="AA521" s="362" t="n"/>
      <c r="AB521" s="1203" t="n">
        <v>0.08</v>
      </c>
      <c r="AC521" s="1384">
        <f>ROUND(O521*AB521,3)</f>
        <v/>
      </c>
      <c r="AD521" s="577"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565" t="inlineStr">
        <is>
          <t>ЕАЭС N RU Д-JP.ПФ02.В.05504/19 от 16.07.2019 действует до 15.07.2024</t>
        </is>
      </c>
      <c r="AF521" s="565" t="inlineStr">
        <is>
          <t>Rapport</t>
        </is>
      </c>
      <c r="AG521" s="565" t="inlineStr">
        <is>
          <t>Pod Inc.</t>
        </is>
      </c>
    </row>
    <row r="522" hidden="1" ht="31.5" customFormat="1" customHeight="1" s="355" thickBot="1">
      <c r="A522" s="1203" t="n"/>
      <c r="B522" s="714" t="n"/>
      <c r="C522" s="366" t="inlineStr">
        <is>
          <t>4573221620204</t>
        </is>
      </c>
      <c r="D522" s="366" t="n"/>
      <c r="E522" s="353" t="inlineStr">
        <is>
          <t>ROSY DROP</t>
        </is>
      </c>
      <c r="F522" s="365" t="inlineStr">
        <is>
          <t>RD06</t>
        </is>
      </c>
      <c r="G522" s="573" t="n"/>
      <c r="H522" s="322" t="inlineStr">
        <is>
          <t>《ROSY DROP》 FURROWLESS MASK (25ml×6sheets)</t>
        </is>
      </c>
      <c r="I522" s="322" t="inlineStr">
        <is>
          <t>Rosy Drop Furrowless Mask</t>
        </is>
      </c>
      <c r="J522" s="406" t="inlineStr">
        <is>
          <t xml:space="preserve">Омолаживающая маска для лица Рози Дроп. 25 мл х 6 шт. </t>
        </is>
      </c>
      <c r="K522" s="369" t="inlineStr">
        <is>
          <t>face mask</t>
        </is>
      </c>
      <c r="L522" s="369" t="n"/>
      <c r="M522" s="1203" t="n"/>
      <c r="N522" s="1203" t="n"/>
      <c r="O522" s="455" t="n"/>
      <c r="P522" s="1388" t="n">
        <v>5400</v>
      </c>
      <c r="Q522" s="1388">
        <f>O522*P522</f>
        <v/>
      </c>
      <c r="R522" s="626" t="n">
        <v>4320</v>
      </c>
      <c r="S522" s="1383">
        <f>O522*R522</f>
        <v/>
      </c>
      <c r="T522" s="1383">
        <f>Q522-S522</f>
        <v/>
      </c>
      <c r="U522" s="458">
        <f>T522/Q522</f>
        <v/>
      </c>
      <c r="V522" s="362">
        <f>ROUND(0.26*0.35*0.16,3)</f>
        <v/>
      </c>
      <c r="W522" s="362" t="n"/>
      <c r="X522" s="362" t="n"/>
      <c r="Y522" s="362" t="n"/>
      <c r="Z522" s="362" t="n"/>
      <c r="AA522" s="362" t="n"/>
      <c r="AB522" s="1203" t="n">
        <v>0.383</v>
      </c>
      <c r="AC522" s="1384">
        <f>ROUND(O522*AB522,3)</f>
        <v/>
      </c>
      <c r="AD522" s="577"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565" t="inlineStr">
        <is>
          <t>ЕАЭС N RU Д-JP.РА01.В.46661/24 от 26.01.2024 действует до 25.01.2029</t>
        </is>
      </c>
      <c r="AF522" s="565" t="inlineStr">
        <is>
          <t>Rapport</t>
        </is>
      </c>
      <c r="AG522" s="565" t="inlineStr">
        <is>
          <t>Pod Inc.</t>
        </is>
      </c>
    </row>
    <row r="523" hidden="1" ht="20.1" customFormat="1" customHeight="1" s="355" thickBot="1">
      <c r="A523" s="1203" t="n"/>
      <c r="B523" s="714" t="n"/>
      <c r="C523" s="366" t="inlineStr">
        <is>
          <t>4573221620068</t>
        </is>
      </c>
      <c r="D523" s="366" t="n"/>
      <c r="E523" s="353" t="inlineStr">
        <is>
          <t>ROSY DROP</t>
        </is>
      </c>
      <c r="F523" s="353" t="inlineStr">
        <is>
          <t>RD05</t>
        </is>
      </c>
      <c r="G523" s="368" t="inlineStr">
        <is>
          <t>ロージードロップ　ローズパーフェクトストレッチシート</t>
        </is>
      </c>
      <c r="H523" s="369" t="inlineStr">
        <is>
          <t>《ROSY DROP》 Perfect Stretch Sheet mini</t>
        </is>
      </c>
      <c r="I523" s="369" t="inlineStr">
        <is>
          <t>Rosy Drop Perfect Stretch Sheet</t>
        </is>
      </c>
      <c r="J523" s="493" t="inlineStr">
        <is>
          <t>Идеальные патчи под глаза "Капля Розы"</t>
        </is>
      </c>
      <c r="K523" s="369" t="inlineStr">
        <is>
          <t>Eye mask</t>
        </is>
      </c>
      <c r="L523" s="369" t="n"/>
      <c r="M523" s="368" t="n"/>
      <c r="N523" s="368" t="n"/>
      <c r="O523" s="455" t="n">
        <v>1000</v>
      </c>
      <c r="P523" s="1388" t="n">
        <v>220</v>
      </c>
      <c r="Q523" s="1388">
        <f>O523*P523</f>
        <v/>
      </c>
      <c r="R523" s="626" t="n">
        <v>200</v>
      </c>
      <c r="S523" s="1383">
        <f>O523*R523</f>
        <v/>
      </c>
      <c r="T523" s="1383">
        <f>Q523-S523</f>
        <v/>
      </c>
      <c r="U523" s="458">
        <f>T523/Q523</f>
        <v/>
      </c>
      <c r="V523" s="362" t="n"/>
      <c r="W523" s="362" t="n"/>
      <c r="X523" s="362" t="n"/>
      <c r="Y523" s="362" t="n"/>
      <c r="Z523" s="362">
        <f>W523*X523</f>
        <v/>
      </c>
      <c r="AA523" s="362" t="n"/>
      <c r="AB523" s="1387" t="n">
        <v>0.006</v>
      </c>
      <c r="AC523" s="1387">
        <f>ROUND(O523*AB523,3)</f>
        <v/>
      </c>
      <c r="AD523" s="577"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565" t="inlineStr">
        <is>
          <t>ЕАЭС N RU Д-JP.РА06.В.54126/24 от 30.07.2024 действует до 28.07.2029</t>
        </is>
      </c>
      <c r="AF523" s="565" t="inlineStr">
        <is>
          <t>Rosy Drop</t>
        </is>
      </c>
      <c r="AG523" s="565" t="inlineStr">
        <is>
          <t>Pod Inc.</t>
        </is>
      </c>
    </row>
    <row r="524" hidden="1" ht="20.1" customFormat="1" customHeight="1" s="355" thickBot="1">
      <c r="A524" s="353" t="n"/>
      <c r="B524" s="721" t="n"/>
      <c r="C524" s="1381" t="n">
        <v>4544798030352</v>
      </c>
      <c r="D524" s="366" t="n"/>
      <c r="E524" s="353" t="inlineStr">
        <is>
          <t>EST LABO PRO</t>
        </is>
      </c>
      <c r="F524" s="353" t="inlineStr">
        <is>
          <t>EST01</t>
        </is>
      </c>
      <c r="G524" s="368" t="inlineStr">
        <is>
          <t>エステラボ　ポイントクレンジング</t>
        </is>
      </c>
      <c r="H524" s="369" t="inlineStr">
        <is>
          <t>ESTLABO　POINT CLEANSING</t>
        </is>
      </c>
      <c r="I524" s="369" t="inlineStr">
        <is>
          <t>ESTLABO POINT CLEANSING</t>
        </is>
      </c>
      <c r="J524" s="493" t="inlineStr">
        <is>
          <t>Демакияжный лосьон для очищения макияжа с глаз и губ EST LABO</t>
        </is>
      </c>
      <c r="K524" s="369" t="inlineStr">
        <is>
          <t>face cleansing</t>
        </is>
      </c>
      <c r="L524" s="369" t="n"/>
      <c r="M524" s="368" t="n"/>
      <c r="N524" s="368" t="n"/>
      <c r="O524" s="455" t="n">
        <v>20</v>
      </c>
      <c r="P524" s="1483" t="n">
        <v>1869</v>
      </c>
      <c r="Q524" s="1388">
        <f>O524*P524</f>
        <v/>
      </c>
      <c r="R524" s="335" t="n">
        <v>1495</v>
      </c>
      <c r="S524" s="1383">
        <f>O524*R524</f>
        <v/>
      </c>
      <c r="T524" s="1383">
        <f>Q524-S524</f>
        <v/>
      </c>
      <c r="U524" s="458">
        <f>T524/Q524</f>
        <v/>
      </c>
      <c r="V524" s="362" t="n"/>
      <c r="W524" s="362" t="n"/>
      <c r="X524" s="362" t="n"/>
      <c r="Y524" s="362" t="n"/>
      <c r="Z524" s="362" t="n"/>
      <c r="AA524" s="362" t="n"/>
      <c r="AB524" s="1203" t="n">
        <v>0.32</v>
      </c>
      <c r="AC524" s="1384">
        <f>ROUND(O524*AB524,3)</f>
        <v/>
      </c>
      <c r="AD524" s="57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565" t="inlineStr">
        <is>
          <t>ЕАЭС N RU Д-JP.АБ47.В.08734/20 от 08.09.2020 действует до 07.09.2025</t>
        </is>
      </c>
      <c r="AF524" s="565" t="inlineStr">
        <is>
          <t>CBS Cosmetics</t>
        </is>
      </c>
      <c r="AG524" s="565" t="inlineStr">
        <is>
          <t>Shoyaku Kenkyusho Inc</t>
        </is>
      </c>
    </row>
    <row r="525" hidden="1" ht="20.1" customFormat="1" customHeight="1" s="355" thickBot="1">
      <c r="A525" s="353" t="n"/>
      <c r="B525" s="721" t="n"/>
      <c r="C525" s="1381" t="n">
        <v>4544798030413</v>
      </c>
      <c r="D525" s="366" t="n"/>
      <c r="E525" s="353" t="inlineStr">
        <is>
          <t>EST LABO</t>
        </is>
      </c>
      <c r="F525" s="353" t="inlineStr">
        <is>
          <t>EST02</t>
        </is>
      </c>
      <c r="G525" s="368" t="n"/>
      <c r="H525" s="369" t="inlineStr">
        <is>
          <t>ESTLABO   CLEANSING  SOAP</t>
        </is>
      </c>
      <c r="I525" s="369" t="inlineStr">
        <is>
          <t>EST LABO CLEANSING SOAP</t>
        </is>
      </c>
      <c r="J525" s="493" t="inlineStr">
        <is>
          <t>Очищающее пенка мусс EST LABO</t>
        </is>
      </c>
      <c r="K525" s="369" t="inlineStr">
        <is>
          <t>face cleansing</t>
        </is>
      </c>
      <c r="L525" s="369" t="n"/>
      <c r="M525" s="368" t="n"/>
      <c r="N525" s="368" t="n"/>
      <c r="O525" s="455" t="n"/>
      <c r="P525" s="1483" t="n">
        <v>1869</v>
      </c>
      <c r="Q525" s="1388">
        <f>O525*P525</f>
        <v/>
      </c>
      <c r="R525" s="335" t="n">
        <v>1495</v>
      </c>
      <c r="S525" s="1383">
        <f>O525*R525</f>
        <v/>
      </c>
      <c r="T525" s="1383">
        <f>Q525-S525</f>
        <v/>
      </c>
      <c r="U525" s="458">
        <f>T525/Q525</f>
        <v/>
      </c>
      <c r="V525" s="362" t="n"/>
      <c r="W525" s="362" t="n"/>
      <c r="X525" s="362" t="n"/>
      <c r="Y525" s="362" t="n"/>
      <c r="Z525" s="362" t="n"/>
      <c r="AA525" s="362" t="n"/>
      <c r="AB525" s="1203" t="n"/>
      <c r="AC525" s="1384">
        <f>ROUND(O525*AB525,3)</f>
        <v/>
      </c>
      <c r="AD525" s="57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565" t="inlineStr">
        <is>
          <t>ЕАЭС N RU Д-JP.АБ47.В.08751/20 от 08.09.2020 действует до 07.09.2025</t>
        </is>
      </c>
      <c r="AF525" s="565" t="inlineStr">
        <is>
          <t>CBS Cosmetics</t>
        </is>
      </c>
      <c r="AG525" s="565" t="inlineStr">
        <is>
          <t>Shoyaku Kenkyusho Inc</t>
        </is>
      </c>
    </row>
    <row r="526" hidden="1" ht="20.1" customFormat="1" customHeight="1" s="355" thickBot="1">
      <c r="A526" s="353" t="n"/>
      <c r="B526" s="721" t="n"/>
      <c r="C526" s="1381" t="n">
        <v>4544798030390</v>
      </c>
      <c r="D526" s="366" t="n"/>
      <c r="E526" s="353" t="inlineStr">
        <is>
          <t>EST LABO</t>
        </is>
      </c>
      <c r="F526" s="353" t="n"/>
      <c r="G526" s="368" t="n"/>
      <c r="H526" s="369" t="inlineStr">
        <is>
          <t>ESTLABO   CLEANSING  OIL</t>
        </is>
      </c>
      <c r="I526" s="369" t="inlineStr">
        <is>
          <t>EST LABO CLEANSING OIL</t>
        </is>
      </c>
      <c r="J526" s="493" t="inlineStr">
        <is>
          <t>Демакияжное масло EST LABO</t>
        </is>
      </c>
      <c r="K526" s="369" t="inlineStr">
        <is>
          <t>face cleansing</t>
        </is>
      </c>
      <c r="L526" s="369" t="n"/>
      <c r="M526" s="368" t="n"/>
      <c r="N526" s="368" t="n"/>
      <c r="O526" s="455" t="n"/>
      <c r="P526" s="1483" t="n">
        <v>3006</v>
      </c>
      <c r="Q526" s="1388">
        <f>O526*P526</f>
        <v/>
      </c>
      <c r="R526" s="335" t="n">
        <v>2405</v>
      </c>
      <c r="S526" s="1383">
        <f>O526*R526</f>
        <v/>
      </c>
      <c r="T526" s="1383">
        <f>Q526-S526</f>
        <v/>
      </c>
      <c r="U526" s="458">
        <f>T526/Q526</f>
        <v/>
      </c>
      <c r="V526" s="362" t="n"/>
      <c r="W526" s="362" t="n"/>
      <c r="X526" s="362" t="n"/>
      <c r="Y526" s="362" t="n"/>
      <c r="Z526" s="362" t="n"/>
      <c r="AA526" s="362" t="n"/>
      <c r="AB526" s="1203" t="n"/>
      <c r="AC526" s="1384">
        <f>ROUND(O526*AB526,3)</f>
        <v/>
      </c>
      <c r="AD526" s="577"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565" t="inlineStr">
        <is>
          <t>ЕАЭС N RU Д-JP.АБ47.В.08752/20 от 08.09.2020 действует до 07.09.2025</t>
        </is>
      </c>
      <c r="AF526" s="565" t="inlineStr">
        <is>
          <t>CBS Cosmetics</t>
        </is>
      </c>
      <c r="AG526" s="565" t="inlineStr">
        <is>
          <t>Shoyaku Kenkyusho Inc</t>
        </is>
      </c>
    </row>
    <row r="527" hidden="1" ht="20.1" customFormat="1" customHeight="1" s="355" thickBot="1">
      <c r="A527" s="1203" t="n"/>
      <c r="B527" s="714" t="n"/>
      <c r="C527" s="1381" t="n">
        <v>4544798030437</v>
      </c>
      <c r="D527" s="366" t="n"/>
      <c r="E527" s="353" t="inlineStr">
        <is>
          <t>EST LABO PRO</t>
        </is>
      </c>
      <c r="F527" s="353" t="inlineStr">
        <is>
          <t>EST03</t>
        </is>
      </c>
      <c r="G527" s="368" t="inlineStr">
        <is>
          <t>エステラボ　ソフトピールジェル　スクラブ</t>
        </is>
      </c>
      <c r="H527" s="369" t="inlineStr">
        <is>
          <t>ESTLABO   SOFT  PEEL  GEL  SCRUB</t>
        </is>
      </c>
      <c r="I527" s="369" t="inlineStr">
        <is>
          <t>EST LABO SOFT PEEL GEL SCRUB</t>
        </is>
      </c>
      <c r="J527" s="493" t="inlineStr">
        <is>
          <t>Мягкий очищающий скраб EST LABO</t>
        </is>
      </c>
      <c r="K527" s="369" t="inlineStr">
        <is>
          <t>face scrub</t>
        </is>
      </c>
      <c r="L527" s="369" t="n"/>
      <c r="M527" s="368" t="n"/>
      <c r="N527" s="368" t="n"/>
      <c r="O527" s="455" t="n"/>
      <c r="P527" s="1484" t="n">
        <v>2438</v>
      </c>
      <c r="Q527" s="1388">
        <f>O527*P527</f>
        <v/>
      </c>
      <c r="R527" s="835" t="n">
        <v>1950</v>
      </c>
      <c r="S527" s="1383">
        <f>O527*R527</f>
        <v/>
      </c>
      <c r="T527" s="1383">
        <f>Q527-S527</f>
        <v/>
      </c>
      <c r="U527" s="458">
        <f>T527/Q527</f>
        <v/>
      </c>
      <c r="V527" s="362" t="n"/>
      <c r="W527" s="362" t="n"/>
      <c r="X527" s="362" t="n"/>
      <c r="Y527" s="362" t="n"/>
      <c r="Z527" s="362" t="n"/>
      <c r="AA527" s="362" t="n"/>
      <c r="AB527" s="1387" t="n">
        <v>0.32</v>
      </c>
      <c r="AC527" s="1387">
        <f>ROUND(O527*AB527,3)</f>
        <v/>
      </c>
      <c r="AD527" s="57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565" t="inlineStr">
        <is>
          <t>ЕАЭС N RU Д-JP.АБ47.В.09020/20 от 11.09.2020 действует до 10.09.2025</t>
        </is>
      </c>
      <c r="AF527" s="565" t="inlineStr">
        <is>
          <t>CBS Cosmetics</t>
        </is>
      </c>
      <c r="AG527" s="565" t="inlineStr">
        <is>
          <t>Shoyaku Kenkyusho Inc</t>
        </is>
      </c>
    </row>
    <row r="528" hidden="1" ht="20.1" customFormat="1" customHeight="1" s="355" thickBot="1">
      <c r="A528" s="353" t="n"/>
      <c r="B528" s="721" t="n"/>
      <c r="C528" s="1381" t="n">
        <v>4544798030420</v>
      </c>
      <c r="D528" s="366" t="n"/>
      <c r="E528" s="353" t="inlineStr">
        <is>
          <t>EST LABO PRO</t>
        </is>
      </c>
      <c r="F528" s="353" t="inlineStr">
        <is>
          <t>EST04</t>
        </is>
      </c>
      <c r="G528" s="368" t="inlineStr">
        <is>
          <t>エステラボ　クリーンオフパック</t>
        </is>
      </c>
      <c r="H528" s="369" t="inlineStr">
        <is>
          <t>ESTLABO   CLEAN  OFF  PACK</t>
        </is>
      </c>
      <c r="I528" s="369" t="inlineStr">
        <is>
          <t>EST LABO CLEAN OFF PACK</t>
        </is>
      </c>
      <c r="J528" s="493" t="inlineStr">
        <is>
          <t>Очищающая маска EST LABO</t>
        </is>
      </c>
      <c r="K528" s="369" t="inlineStr">
        <is>
          <t>face pack</t>
        </is>
      </c>
      <c r="L528" s="369" t="n"/>
      <c r="M528" s="368" t="n"/>
      <c r="N528" s="368" t="n"/>
      <c r="O528" s="455" t="n">
        <v>20</v>
      </c>
      <c r="P528" s="1483" t="n">
        <v>2763</v>
      </c>
      <c r="Q528" s="1388">
        <f>O528*P528</f>
        <v/>
      </c>
      <c r="R528" s="335" t="n">
        <v>2210</v>
      </c>
      <c r="S528" s="1383">
        <f>O528*R528</f>
        <v/>
      </c>
      <c r="T528" s="1383">
        <f>Q528-S528</f>
        <v/>
      </c>
      <c r="U528" s="458">
        <f>T528/Q528</f>
        <v/>
      </c>
      <c r="V528" s="362" t="n"/>
      <c r="W528" s="362" t="n"/>
      <c r="X528" s="362" t="n"/>
      <c r="Y528" s="362" t="n"/>
      <c r="Z528" s="362" t="n"/>
      <c r="AA528" s="362" t="n"/>
      <c r="AB528" s="1387" t="n">
        <v>0.37</v>
      </c>
      <c r="AC528" s="1387">
        <f>ROUND(O528*AB528,3)</f>
        <v/>
      </c>
      <c r="AD528" s="577" t="inlineStr">
        <is>
          <t>タルク
コーンスターチ
アルブミン
バレイショデンプン
ベタイン
パパイン
グリチルリチン酸2K
酸化チタン</t>
        </is>
      </c>
      <c r="AE528" s="565" t="inlineStr">
        <is>
          <t>ЕАЭС N RU Д-JP.АБ47.В.08815/20 от 09.09.2020 действует до 08.09.2025</t>
        </is>
      </c>
      <c r="AF528" s="565" t="inlineStr">
        <is>
          <t>CBS Cosmetics</t>
        </is>
      </c>
      <c r="AG528" s="565" t="inlineStr">
        <is>
          <t>Shoyaku Kenkyusho Inc</t>
        </is>
      </c>
    </row>
    <row r="529" hidden="1" ht="20.1" customFormat="1" customHeight="1" s="355" thickBot="1">
      <c r="A529" s="353" t="n"/>
      <c r="B529" s="721" t="n"/>
      <c r="C529" s="1381" t="n">
        <v>4544798030376</v>
      </c>
      <c r="D529" s="366" t="n"/>
      <c r="E529" s="353" t="inlineStr">
        <is>
          <t>EST LABO PRO</t>
        </is>
      </c>
      <c r="F529" s="353" t="inlineStr">
        <is>
          <t>EST05</t>
        </is>
      </c>
      <c r="G529" s="368" t="inlineStr">
        <is>
          <t>エステラボ　クレンジングジェル</t>
        </is>
      </c>
      <c r="H529" s="369" t="inlineStr">
        <is>
          <t>ESTLABO　CLEANSING  GEL</t>
        </is>
      </c>
      <c r="I529" s="369" t="inlineStr">
        <is>
          <t>EST LABO CLEANSING GEL</t>
        </is>
      </c>
      <c r="J529" s="493" t="inlineStr">
        <is>
          <t>Демакияжный гель для лица EST LABO</t>
        </is>
      </c>
      <c r="K529" s="369" t="inlineStr">
        <is>
          <t>face cleansing</t>
        </is>
      </c>
      <c r="L529" s="369" t="n"/>
      <c r="M529" s="368" t="n"/>
      <c r="N529" s="368" t="n"/>
      <c r="O529" s="455" t="n"/>
      <c r="P529" s="1483" t="n">
        <v>2356</v>
      </c>
      <c r="Q529" s="1388">
        <f>O529*P529</f>
        <v/>
      </c>
      <c r="R529" s="335" t="n">
        <v>1885</v>
      </c>
      <c r="S529" s="1383">
        <f>O529*R529</f>
        <v/>
      </c>
      <c r="T529" s="1383">
        <f>Q529-S529</f>
        <v/>
      </c>
      <c r="U529" s="458">
        <f>T529/Q529</f>
        <v/>
      </c>
      <c r="V529" s="362" t="n"/>
      <c r="W529" s="362" t="n"/>
      <c r="X529" s="362" t="n"/>
      <c r="Y529" s="362" t="n"/>
      <c r="Z529" s="362" t="n"/>
      <c r="AA529" s="362" t="n"/>
      <c r="AB529" s="1407" t="n">
        <v>0.33</v>
      </c>
      <c r="AC529" s="1387">
        <f>ROUND(O529*AB529,3)</f>
        <v/>
      </c>
      <c r="AD529" s="57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565" t="inlineStr">
        <is>
          <t>ЕАЭС N RU Д-JP.НВ32.В.13610/20 от 14.09.2020 действует до 13.09.2025</t>
        </is>
      </c>
      <c r="AF529" s="565" t="inlineStr">
        <is>
          <t>CBS Cosmetics</t>
        </is>
      </c>
      <c r="AG529" s="565" t="inlineStr">
        <is>
          <t>Shoyaku Kenkyusho Inc</t>
        </is>
      </c>
    </row>
    <row r="530" hidden="1" ht="20.1" customFormat="1" customHeight="1" s="355" thickBot="1">
      <c r="A530" s="1203" t="n"/>
      <c r="B530" s="714" t="n"/>
      <c r="C530" s="1423" t="n">
        <v>4544798030383</v>
      </c>
      <c r="D530" s="357" t="n"/>
      <c r="E530" s="365" t="inlineStr">
        <is>
          <t>EST LABO PRO</t>
        </is>
      </c>
      <c r="F530" s="365" t="inlineStr">
        <is>
          <t>EST06</t>
        </is>
      </c>
      <c r="G530" s="573" t="inlineStr">
        <is>
          <t>エステラボ　クレンジングエマルジョン</t>
        </is>
      </c>
      <c r="H530" s="322" t="inlineStr">
        <is>
          <t>ESTLABO　CLEANSING  EMULSION</t>
        </is>
      </c>
      <c r="I530" s="322" t="inlineStr">
        <is>
          <t>CLEANSING EMULSION EST LABO</t>
        </is>
      </c>
      <c r="J530" s="406" t="inlineStr">
        <is>
          <t>Очищающая эмульсия EST LABO</t>
        </is>
      </c>
      <c r="K530" s="369" t="inlineStr">
        <is>
          <t>face milk</t>
        </is>
      </c>
      <c r="L530" s="369" t="n"/>
      <c r="M530" s="368" t="n"/>
      <c r="N530" s="368" t="n"/>
      <c r="O530" s="455" t="n">
        <v>20</v>
      </c>
      <c r="P530" s="1483" t="n">
        <v>2356</v>
      </c>
      <c r="Q530" s="1388">
        <f>O530*P530</f>
        <v/>
      </c>
      <c r="R530" s="335" t="n">
        <v>1885</v>
      </c>
      <c r="S530" s="1383">
        <f>O530*R530</f>
        <v/>
      </c>
      <c r="T530" s="1383">
        <f>Q530-S530</f>
        <v/>
      </c>
      <c r="U530" s="458">
        <f>T530/Q530</f>
        <v/>
      </c>
      <c r="V530" s="362" t="n"/>
      <c r="W530" s="362" t="n"/>
      <c r="X530" s="362" t="n"/>
      <c r="Y530" s="362" t="n"/>
      <c r="Z530" s="362" t="n"/>
      <c r="AA530" s="362" t="n"/>
      <c r="AB530" s="1421" t="n">
        <v>0.55</v>
      </c>
      <c r="AC530" s="1387">
        <f>ROUND(O530*AB530,3)</f>
        <v/>
      </c>
      <c r="AD530" s="57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565" t="inlineStr">
        <is>
          <t>ЕАЭС N RU Д-JP.АБ47.В.08749/20 от 08.09.2020 действует до 07.09.2025</t>
        </is>
      </c>
      <c r="AF530" s="565" t="inlineStr">
        <is>
          <t>CBS Cosmetics</t>
        </is>
      </c>
      <c r="AG530" s="565" t="inlineStr">
        <is>
          <t>Shoyaku Kenkyusho Inc</t>
        </is>
      </c>
    </row>
    <row r="531" hidden="1" ht="20.1" customFormat="1" customHeight="1" s="355" thickBot="1">
      <c r="A531" s="1203" t="n"/>
      <c r="B531" s="714" t="n"/>
      <c r="C531" s="1423" t="n">
        <v>4544798030406</v>
      </c>
      <c r="D531" s="357" t="n"/>
      <c r="E531" s="365" t="inlineStr">
        <is>
          <t>EST LABO PRO</t>
        </is>
      </c>
      <c r="F531" s="365" t="inlineStr">
        <is>
          <t>EST07</t>
        </is>
      </c>
      <c r="G531" s="573" t="inlineStr">
        <is>
          <t>エステラボ　クレンジングフォーム</t>
        </is>
      </c>
      <c r="H531" s="322" t="inlineStr">
        <is>
          <t>ESTLABO　CLEANSING  FOAM</t>
        </is>
      </c>
      <c r="I531" s="322" t="inlineStr">
        <is>
          <t>EST LABO CLEANSING FOAM</t>
        </is>
      </c>
      <c r="J531" s="406" t="inlineStr">
        <is>
          <t>Очищающая пенка EST LABO</t>
        </is>
      </c>
      <c r="K531" s="369" t="inlineStr">
        <is>
          <t>face wash</t>
        </is>
      </c>
      <c r="L531" s="369" t="n"/>
      <c r="M531" s="368" t="n"/>
      <c r="N531" s="368" t="n"/>
      <c r="O531" s="455" t="n"/>
      <c r="P531" s="1483" t="n">
        <v>2194</v>
      </c>
      <c r="Q531" s="1388">
        <f>O531*P531</f>
        <v/>
      </c>
      <c r="R531" s="335" t="n">
        <v>1755</v>
      </c>
      <c r="S531" s="1383">
        <f>O531*R531</f>
        <v/>
      </c>
      <c r="T531" s="1383">
        <f>Q531-S531</f>
        <v/>
      </c>
      <c r="U531" s="458">
        <f>T531/Q531</f>
        <v/>
      </c>
      <c r="V531" s="362" t="n"/>
      <c r="W531" s="362" t="n"/>
      <c r="X531" s="362" t="n"/>
      <c r="Y531" s="362" t="n"/>
      <c r="Z531" s="362" t="n"/>
      <c r="AA531" s="362" t="n"/>
      <c r="AB531" s="1387" t="n">
        <v>0.28</v>
      </c>
      <c r="AC531" s="1387">
        <f>ROUND(O531*AB531,3)</f>
        <v/>
      </c>
      <c r="AD531" s="57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565" t="inlineStr">
        <is>
          <t>ЕАЭС N RU Д-JP.АБ47.В.08751/20 от 08.09.2020 действует до 07.09.2025</t>
        </is>
      </c>
      <c r="AF531" s="565" t="inlineStr">
        <is>
          <t>CBS Cosmetics</t>
        </is>
      </c>
      <c r="AG531" s="565" t="inlineStr">
        <is>
          <t>Shoyaku Kenkyusho Inc</t>
        </is>
      </c>
    </row>
    <row r="532" hidden="1" ht="20.1" customFormat="1" customHeight="1" s="355" thickBot="1">
      <c r="A532" s="1203" t="n"/>
      <c r="B532" s="714" t="n"/>
      <c r="C532" s="1423" t="n">
        <v>4544798030550</v>
      </c>
      <c r="D532" s="357" t="n"/>
      <c r="E532" s="365" t="inlineStr">
        <is>
          <t>EST LABO PRO</t>
        </is>
      </c>
      <c r="F532" s="365" t="inlineStr">
        <is>
          <t>EST08</t>
        </is>
      </c>
      <c r="G532" s="573" t="inlineStr">
        <is>
          <t>エステラボ　フレッシュナーローション</t>
        </is>
      </c>
      <c r="H532" s="322" t="inlineStr">
        <is>
          <t>ESTLABO   FRESHENER  LOTION</t>
        </is>
      </c>
      <c r="I532" s="322" t="inlineStr">
        <is>
          <t>EST LABO FRESHENER LOTION</t>
        </is>
      </c>
      <c r="J532" s="406" t="inlineStr">
        <is>
          <t>Освежающий лосьон EST LABO</t>
        </is>
      </c>
      <c r="K532" s="369" t="inlineStr">
        <is>
          <t>face lotion</t>
        </is>
      </c>
      <c r="L532" s="369" t="n"/>
      <c r="M532" s="368" t="n"/>
      <c r="N532" s="368" t="n"/>
      <c r="O532" s="455" t="n"/>
      <c r="P532" s="1483" t="n">
        <v>1625</v>
      </c>
      <c r="Q532" s="1388">
        <f>O532*P532</f>
        <v/>
      </c>
      <c r="R532" s="335" t="n">
        <v>1300</v>
      </c>
      <c r="S532" s="1383">
        <f>O532*R532</f>
        <v/>
      </c>
      <c r="T532" s="1383">
        <f>Q532-S532</f>
        <v/>
      </c>
      <c r="U532" s="458">
        <f>T532/Q532</f>
        <v/>
      </c>
      <c r="V532" s="362" t="n"/>
      <c r="W532" s="362" t="n"/>
      <c r="X532" s="362" t="n"/>
      <c r="Y532" s="362" t="n"/>
      <c r="Z532" s="362" t="n"/>
      <c r="AA532" s="362" t="n"/>
      <c r="AB532" s="1387" t="n">
        <v>0.58</v>
      </c>
      <c r="AC532" s="1387">
        <f>ROUND(O532*AB532,3)</f>
        <v/>
      </c>
      <c r="AD532" s="57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565" t="inlineStr">
        <is>
          <t>ЕАЭС N RU Д-JP.АБ47.В.08734/20 от 08.09.2020 действует до 07.09.2025</t>
        </is>
      </c>
      <c r="AF532" s="565" t="inlineStr">
        <is>
          <t>CBS Cosmetics</t>
        </is>
      </c>
      <c r="AG532" s="565" t="inlineStr">
        <is>
          <t>Shoyaku Kenkyusho Inc</t>
        </is>
      </c>
    </row>
    <row r="533" hidden="1" ht="20.1" customFormat="1" customHeight="1" s="355" thickBot="1">
      <c r="A533" s="353" t="n"/>
      <c r="B533" s="721" t="n"/>
      <c r="C533" s="1423" t="n">
        <v>4544798030543</v>
      </c>
      <c r="D533" s="357" t="n"/>
      <c r="E533" s="365" t="inlineStr">
        <is>
          <t>EST LABO PRO</t>
        </is>
      </c>
      <c r="F533" s="365" t="inlineStr">
        <is>
          <t>EST46</t>
        </is>
      </c>
      <c r="G533" s="573" t="inlineStr">
        <is>
          <t>エステラボ　メルティングローション</t>
        </is>
      </c>
      <c r="H533" s="322" t="inlineStr">
        <is>
          <t>ESTLABO   MELTING  LOTION</t>
        </is>
      </c>
      <c r="I533" s="322" t="inlineStr">
        <is>
          <t>EST LABO MELTING LOTION</t>
        </is>
      </c>
      <c r="J533" s="406" t="inlineStr">
        <is>
          <t>Очищающий лосьон EST LABO</t>
        </is>
      </c>
      <c r="K533" s="369" t="inlineStr">
        <is>
          <t>face lotion</t>
        </is>
      </c>
      <c r="L533" s="369" t="n"/>
      <c r="M533" s="368" t="n"/>
      <c r="N533" s="368" t="n"/>
      <c r="O533" s="455" t="n">
        <v>10</v>
      </c>
      <c r="P533" s="1483" t="n">
        <v>2113</v>
      </c>
      <c r="Q533" s="1388">
        <f>O533*P533</f>
        <v/>
      </c>
      <c r="R533" s="335" t="n">
        <v>1690</v>
      </c>
      <c r="S533" s="1383">
        <f>O533*R533</f>
        <v/>
      </c>
      <c r="T533" s="1383">
        <f>Q533-S533</f>
        <v/>
      </c>
      <c r="U533" s="458">
        <f>T533/Q533</f>
        <v/>
      </c>
      <c r="V533" s="362" t="n"/>
      <c r="W533" s="362" t="n"/>
      <c r="X533" s="362" t="n"/>
      <c r="Y533" s="362" t="n"/>
      <c r="Z533" s="362" t="n"/>
      <c r="AA533" s="362" t="n"/>
      <c r="AB533" s="1203" t="n">
        <v>0.58</v>
      </c>
      <c r="AC533" s="1384">
        <f>ROUND(O533*AB533,3)</f>
        <v/>
      </c>
      <c r="AD533" s="577"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565" t="inlineStr">
        <is>
          <t>ЕАЭС N RU Д-JP.АБ47.В.08734/20 от 08.09.2020 действует до 07.09.2025</t>
        </is>
      </c>
      <c r="AF533" s="565" t="inlineStr">
        <is>
          <t>CBS Cosmetics</t>
        </is>
      </c>
      <c r="AG533" s="565" t="inlineStr">
        <is>
          <t>Shoyaku Kenkyusho Inc</t>
        </is>
      </c>
    </row>
    <row r="534" hidden="1" ht="20.1" customFormat="1" customHeight="1" s="355" thickBot="1">
      <c r="A534" s="353" t="n"/>
      <c r="B534" s="721" t="n"/>
      <c r="C534" s="1423" t="n">
        <v>4544798030659</v>
      </c>
      <c r="D534" s="357" t="n"/>
      <c r="E534" s="365" t="inlineStr">
        <is>
          <t>EST LABO PRO</t>
        </is>
      </c>
      <c r="F534" s="365" t="inlineStr">
        <is>
          <t>EST09</t>
        </is>
      </c>
      <c r="G534" s="573" t="inlineStr">
        <is>
          <t>エステラボ　マッサージリキッド</t>
        </is>
      </c>
      <c r="H534" s="322" t="inlineStr">
        <is>
          <t>ESTLABO   MASSAGE  LIQUID</t>
        </is>
      </c>
      <c r="I534" s="322" t="inlineStr">
        <is>
          <t>EST LABO MASSAGE LIQUID</t>
        </is>
      </c>
      <c r="J534" s="406" t="inlineStr">
        <is>
          <t>Массажный лосьон для жирной и комбинированной кожи EST LABO</t>
        </is>
      </c>
      <c r="K534" s="369" t="inlineStr">
        <is>
          <t>massage cream</t>
        </is>
      </c>
      <c r="L534" s="369" t="n"/>
      <c r="M534" s="368" t="n"/>
      <c r="N534" s="368" t="n"/>
      <c r="O534" s="455" t="n"/>
      <c r="P534" s="1382" t="n">
        <v>3006</v>
      </c>
      <c r="Q534" s="1388">
        <f>O534*P534</f>
        <v/>
      </c>
      <c r="R534" s="626" t="n">
        <v>2405</v>
      </c>
      <c r="S534" s="1383">
        <f>O534*R534</f>
        <v/>
      </c>
      <c r="T534" s="1383">
        <f>Q534-S534</f>
        <v/>
      </c>
      <c r="U534" s="458">
        <f>T534/Q534</f>
        <v/>
      </c>
      <c r="V534" s="362" t="n"/>
      <c r="W534" s="362" t="n"/>
      <c r="X534" s="362" t="n"/>
      <c r="Y534" s="362" t="n"/>
      <c r="Z534" s="362" t="n"/>
      <c r="AA534" s="362" t="n"/>
      <c r="AB534" s="1203" t="n">
        <v>0.58</v>
      </c>
      <c r="AC534" s="1384">
        <f>ROUND(O534*AB534,3)</f>
        <v/>
      </c>
      <c r="AD534" s="57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565" t="inlineStr">
        <is>
          <t>ЕАЭС N RU Д-JP.АБ47.В.08734/20 от 08.09.2020 действует до 07.09.2025</t>
        </is>
      </c>
      <c r="AF534" s="565" t="inlineStr">
        <is>
          <t>CBS Cosmetics</t>
        </is>
      </c>
      <c r="AG534" s="565" t="inlineStr">
        <is>
          <t>Shoyaku Kenkyusho Inc</t>
        </is>
      </c>
    </row>
    <row r="535" hidden="1" ht="20.1" customFormat="1" customHeight="1" s="355" thickBot="1">
      <c r="A535" s="1203" t="n"/>
      <c r="B535" s="714" t="n"/>
      <c r="C535" s="1423" t="n">
        <v>4544798030574</v>
      </c>
      <c r="D535" s="357" t="n"/>
      <c r="E535" s="365" t="inlineStr">
        <is>
          <t>EST LABO PRO</t>
        </is>
      </c>
      <c r="F535" s="1428" t="inlineStr">
        <is>
          <t>EST100-500</t>
        </is>
      </c>
      <c r="G535" s="573" t="inlineStr">
        <is>
          <t>エステラボ　ナチュラルオイルSA</t>
        </is>
      </c>
      <c r="H535" s="322" t="inlineStr">
        <is>
          <t>ESTLABO   NATURAL OIL SWEET  ALMOND 500ml</t>
        </is>
      </c>
      <c r="I535" s="322" t="inlineStr">
        <is>
          <t>EST LABO NATURAL OIL SWEET ALMOND</t>
        </is>
      </c>
      <c r="J535" s="406" t="inlineStr">
        <is>
          <t>Натуральное массажное масло из сладкого миндаля EST LABO</t>
        </is>
      </c>
      <c r="K535" s="369" t="inlineStr">
        <is>
          <t>oil</t>
        </is>
      </c>
      <c r="L535" s="369" t="n"/>
      <c r="M535" s="368" t="n"/>
      <c r="N535" s="368" t="n"/>
      <c r="O535" s="455" t="n"/>
      <c r="P535" s="1483" t="n">
        <v>3088</v>
      </c>
      <c r="Q535" s="1388">
        <f>O535*P535</f>
        <v/>
      </c>
      <c r="R535" s="335" t="n">
        <v>2470</v>
      </c>
      <c r="S535" s="1383">
        <f>O535*R535</f>
        <v/>
      </c>
      <c r="T535" s="1383">
        <f>Q535-S535</f>
        <v/>
      </c>
      <c r="U535" s="458">
        <f>T535/Q535</f>
        <v/>
      </c>
      <c r="V535" s="362" t="n"/>
      <c r="W535" s="362" t="n"/>
      <c r="X535" s="362" t="n"/>
      <c r="Y535" s="362" t="n"/>
      <c r="Z535" s="362" t="n"/>
      <c r="AA535" s="362" t="n"/>
      <c r="AB535" s="1387" t="n">
        <v>0.55</v>
      </c>
      <c r="AC535" s="1387">
        <f>ROUND(O535*AB535,3)</f>
        <v/>
      </c>
      <c r="AD535" s="577" t="inlineStr">
        <is>
          <t>アーモオンド油100%</t>
        </is>
      </c>
      <c r="AE535" s="565" t="inlineStr">
        <is>
          <t>ЕАЭС N RU Д-JP.АБ47.В.08752/20 от 08.09.2020 действует до 07.09.2025</t>
        </is>
      </c>
      <c r="AF535" s="565" t="inlineStr">
        <is>
          <t>CBS Cosmetics</t>
        </is>
      </c>
      <c r="AG535" s="565" t="inlineStr">
        <is>
          <t>Shoyaku Kenkyusho Inc</t>
        </is>
      </c>
    </row>
    <row r="536" hidden="1" ht="22.5" customFormat="1" customHeight="1" s="355" thickBot="1">
      <c r="A536" s="353" t="n"/>
      <c r="B536" s="721" t="n"/>
      <c r="C536" s="1423" t="n">
        <v>4544798030604</v>
      </c>
      <c r="D536" s="357" t="n"/>
      <c r="E536" s="365" t="inlineStr">
        <is>
          <t>EST LABO PRO</t>
        </is>
      </c>
      <c r="F536" s="365" t="inlineStr">
        <is>
          <t>EST10-300</t>
        </is>
      </c>
      <c r="G536" s="573" t="inlineStr">
        <is>
          <t>エステラボ　オリジナル　ミックス　オイル</t>
        </is>
      </c>
      <c r="H536" s="322" t="inlineStr">
        <is>
          <t>ESTLABO   ORIGINAL  MIX  OIL 300ml</t>
        </is>
      </c>
      <c r="I536" s="322" t="inlineStr">
        <is>
          <t>EST LABO ORIGINAL MIX OIL</t>
        </is>
      </c>
      <c r="J536" s="406" t="inlineStr">
        <is>
          <t>EST LABO ORIGINAL MIX OIL.Аутентичное массажное масло. 300 мл. EST LABO</t>
        </is>
      </c>
      <c r="K536" s="369" t="inlineStr">
        <is>
          <t>oil</t>
        </is>
      </c>
      <c r="L536" s="369" t="n"/>
      <c r="M536" s="368" t="n"/>
      <c r="N536" s="368" t="n"/>
      <c r="O536" s="455" t="n"/>
      <c r="P536" s="1483" t="n">
        <v>2113</v>
      </c>
      <c r="Q536" s="1388">
        <f>O536*P536</f>
        <v/>
      </c>
      <c r="R536" s="335" t="n">
        <v>1690</v>
      </c>
      <c r="S536" s="1383">
        <f>O536*R536</f>
        <v/>
      </c>
      <c r="T536" s="1383">
        <f>Q536-S536</f>
        <v/>
      </c>
      <c r="U536" s="458">
        <f>T536/Q536</f>
        <v/>
      </c>
      <c r="V536" s="362" t="n"/>
      <c r="W536" s="362" t="n"/>
      <c r="X536" s="362" t="n"/>
      <c r="Y536" s="362" t="n"/>
      <c r="Z536" s="362" t="n"/>
      <c r="AA536" s="362" t="n"/>
      <c r="AB536" s="1485" t="n">
        <v>0.33</v>
      </c>
      <c r="AC536" s="1387">
        <f>ROUND(O536*AB536,3)</f>
        <v/>
      </c>
      <c r="AD536" s="577" t="inlineStr">
        <is>
          <t>オリーブ油
スクワラン
ホホバ種子油</t>
        </is>
      </c>
      <c r="AE536" s="565" t="inlineStr">
        <is>
          <t>ЕАЭС N RU Д-JP.АБ47.В.08752/20 от 08.09.2020 действует до 07.09.2025</t>
        </is>
      </c>
      <c r="AF536" s="565" t="inlineStr">
        <is>
          <t>CBS Cosmetics</t>
        </is>
      </c>
      <c r="AG536" s="565" t="inlineStr">
        <is>
          <t>Shoyaku Kenkyusho Inc</t>
        </is>
      </c>
    </row>
    <row r="537" hidden="1" ht="20.1" customFormat="1" customHeight="1" s="355" thickBot="1">
      <c r="A537" s="353" t="n"/>
      <c r="B537" s="721" t="n"/>
      <c r="C537" s="1423" t="n">
        <v>4544798030611</v>
      </c>
      <c r="D537" s="357" t="n"/>
      <c r="E537" s="365" t="inlineStr">
        <is>
          <t>EST LABO PRO</t>
        </is>
      </c>
      <c r="F537" s="365" t="inlineStr">
        <is>
          <t>EST42</t>
        </is>
      </c>
      <c r="G537" s="573" t="n"/>
      <c r="H537" s="322" t="inlineStr">
        <is>
          <t>ESTLABO   MASSAGE  OIL  BLEND</t>
        </is>
      </c>
      <c r="I537" s="322" t="inlineStr">
        <is>
          <t>EST LABO MASSAGE OIL BLEND</t>
        </is>
      </c>
      <c r="J537" s="406" t="inlineStr">
        <is>
          <t>Массажное масло с ароматом лаванды EST LABO</t>
        </is>
      </c>
      <c r="K537" s="369" t="inlineStr">
        <is>
          <t>oil</t>
        </is>
      </c>
      <c r="L537" s="369" t="n"/>
      <c r="M537" s="368" t="n"/>
      <c r="N537" s="368" t="n"/>
      <c r="O537" s="455" t="n"/>
      <c r="P537" s="1483" t="n">
        <v>1869</v>
      </c>
      <c r="Q537" s="1388">
        <f>O537*P537</f>
        <v/>
      </c>
      <c r="R537" s="335" t="n">
        <v>1495</v>
      </c>
      <c r="S537" s="1383">
        <f>O537*R537</f>
        <v/>
      </c>
      <c r="T537" s="1383">
        <f>Q537-S537</f>
        <v/>
      </c>
      <c r="U537" s="458">
        <f>T537/Q537</f>
        <v/>
      </c>
      <c r="V537" s="362" t="n"/>
      <c r="W537" s="362" t="n"/>
      <c r="X537" s="362" t="n"/>
      <c r="Y537" s="362" t="n"/>
      <c r="Z537" s="362" t="n"/>
      <c r="AA537" s="362" t="n"/>
      <c r="AB537" s="1387" t="n">
        <v>0.55</v>
      </c>
      <c r="AC537" s="1387">
        <f>ROUND(O537*AB537,3)</f>
        <v/>
      </c>
      <c r="AD537" s="577" t="inlineStr">
        <is>
          <t>ミネラルオイル、スクワラン、ホホバ種子油、トコフェロール、テトラヘキシルデカン酸アスコルビル、ラベンダー油、ダイズ油</t>
        </is>
      </c>
      <c r="AE537" s="565" t="inlineStr">
        <is>
          <t>ЕАЭС N RU Д-JP.АБ47.В.08752/20 от 08.09.2020 действует до 07.09.2025</t>
        </is>
      </c>
      <c r="AF537" s="565" t="inlineStr">
        <is>
          <t>CBS Cosmetics</t>
        </is>
      </c>
      <c r="AG537" s="565" t="inlineStr">
        <is>
          <t>Shoyaku Kenkyusho Inc</t>
        </is>
      </c>
    </row>
    <row r="538" hidden="1" ht="20.1" customFormat="1" customHeight="1" s="355" thickBot="1">
      <c r="A538" s="353" t="n"/>
      <c r="B538" s="721" t="n"/>
      <c r="C538" s="1423" t="n">
        <v>4544798030598</v>
      </c>
      <c r="D538" s="357" t="n"/>
      <c r="E538" s="365" t="inlineStr">
        <is>
          <t>EST LABO PRO</t>
        </is>
      </c>
      <c r="F538" s="365" t="inlineStr">
        <is>
          <t>EST11-300</t>
        </is>
      </c>
      <c r="G538" s="573" t="inlineStr">
        <is>
          <t>エステラボ　ナチュラルオイル シュガーSQ</t>
        </is>
      </c>
      <c r="H538" s="322" t="inlineStr">
        <is>
          <t>ESTLABO   NATURAL  OIL  SUGAR  SQUALANE</t>
        </is>
      </c>
      <c r="I538" s="322" t="inlineStr">
        <is>
          <t>EST LABO NАTURAL OIL SUGAR SQUALANE</t>
        </is>
      </c>
      <c r="J538" s="406" t="inlineStr">
        <is>
          <t>Натуральное массажное масло из сахарного сквалана EST LABO</t>
        </is>
      </c>
      <c r="K538" s="369" t="inlineStr">
        <is>
          <t>oil</t>
        </is>
      </c>
      <c r="L538" s="369" t="n"/>
      <c r="M538" s="368" t="n"/>
      <c r="N538" s="368" t="n"/>
      <c r="O538" s="455" t="n"/>
      <c r="P538" s="1483" t="n">
        <v>3088</v>
      </c>
      <c r="Q538" s="1388">
        <f>O538*P538</f>
        <v/>
      </c>
      <c r="R538" s="335" t="n">
        <v>2470</v>
      </c>
      <c r="S538" s="1383">
        <f>O538*R538</f>
        <v/>
      </c>
      <c r="T538" s="1383">
        <f>Q538-S538</f>
        <v/>
      </c>
      <c r="U538" s="458">
        <f>T538/Q538</f>
        <v/>
      </c>
      <c r="V538" s="362" t="n"/>
      <c r="W538" s="362" t="n"/>
      <c r="X538" s="362" t="n"/>
      <c r="Y538" s="362" t="n"/>
      <c r="Z538" s="362" t="n"/>
      <c r="AA538" s="362" t="n"/>
      <c r="AB538" s="1387" t="n">
        <v>0.48</v>
      </c>
      <c r="AC538" s="1387">
        <f>ROUND(O538*AB538,3)</f>
        <v/>
      </c>
      <c r="AD538" s="577" t="inlineStr">
        <is>
          <t>スクワラン</t>
        </is>
      </c>
      <c r="AE538" s="565" t="inlineStr">
        <is>
          <t>ЕАЭС N RU Д-JP.АБ47.В.08752/20 от 08.09.2020 действует до 07.09.2025</t>
        </is>
      </c>
      <c r="AF538" s="565" t="inlineStr">
        <is>
          <t>CBS Cosmetics</t>
        </is>
      </c>
      <c r="AG538" s="565" t="inlineStr">
        <is>
          <t>Shoyaku Kenkyusho Inc</t>
        </is>
      </c>
    </row>
    <row r="539" hidden="1" ht="20.1" customFormat="1" customHeight="1" s="355" thickBot="1">
      <c r="A539" s="353" t="n"/>
      <c r="B539" s="721" t="n"/>
      <c r="C539" s="1423" t="n">
        <v>4544798030628</v>
      </c>
      <c r="D539" s="357" t="n"/>
      <c r="E539" s="365" t="inlineStr">
        <is>
          <t>EST LABO PRO</t>
        </is>
      </c>
      <c r="F539" s="365" t="inlineStr">
        <is>
          <t>EST12</t>
        </is>
      </c>
      <c r="G539" s="573" t="inlineStr">
        <is>
          <t>エステラボ　マッサージジェルWH</t>
        </is>
      </c>
      <c r="H539" s="322" t="inlineStr">
        <is>
          <t>ESTLABO   MASSAGE GEL WH</t>
        </is>
      </c>
      <c r="I539" s="322" t="inlineStr">
        <is>
          <t>EST LABO MASSAGE GEL WH</t>
        </is>
      </c>
      <c r="J539" s="406" t="inlineStr">
        <is>
          <t>Массажный гель выравнивающий цвет кожи лица EST LABO</t>
        </is>
      </c>
      <c r="K539" s="369" t="inlineStr">
        <is>
          <t>gel</t>
        </is>
      </c>
      <c r="L539" s="369" t="n"/>
      <c r="M539" s="368" t="n"/>
      <c r="N539" s="368" t="n"/>
      <c r="O539" s="455" t="n"/>
      <c r="P539" s="1483" t="n">
        <v>2113</v>
      </c>
      <c r="Q539" s="1388">
        <f>O539*P539</f>
        <v/>
      </c>
      <c r="R539" s="335" t="n">
        <v>1690</v>
      </c>
      <c r="S539" s="1383">
        <f>O539*R539</f>
        <v/>
      </c>
      <c r="T539" s="1383">
        <f>Q539-S539</f>
        <v/>
      </c>
      <c r="U539" s="458">
        <f>T539/Q539</f>
        <v/>
      </c>
      <c r="V539" s="362" t="n"/>
      <c r="W539" s="362" t="n"/>
      <c r="X539" s="362" t="n"/>
      <c r="Y539" s="362" t="n"/>
      <c r="Z539" s="362" t="n"/>
      <c r="AA539" s="362" t="n"/>
      <c r="AB539" s="1203" t="n">
        <v>0.33</v>
      </c>
      <c r="AC539" s="1384">
        <f>ROUND(O539*AB539,3)</f>
        <v/>
      </c>
      <c r="AD539" s="57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565" t="inlineStr">
        <is>
          <t>ЕАЭС N RU Д-JP.НВ32.В.13610/20 от 14.09.2020 действует до 13.09.2025</t>
        </is>
      </c>
      <c r="AF539" s="565" t="inlineStr">
        <is>
          <t>CBS Cosmetics</t>
        </is>
      </c>
      <c r="AG539" s="565" t="inlineStr">
        <is>
          <t>Shoyaku Kenkyusho Inc</t>
        </is>
      </c>
    </row>
    <row r="540" hidden="1" ht="20.1" customFormat="1" customHeight="1" s="355" thickBot="1">
      <c r="A540" s="353" t="n"/>
      <c r="B540" s="721" t="n"/>
      <c r="C540" s="1423" t="n">
        <v>4544798030635</v>
      </c>
      <c r="D540" s="357" t="n"/>
      <c r="E540" s="365" t="inlineStr">
        <is>
          <t>EST LABO PRO</t>
        </is>
      </c>
      <c r="F540" s="365" t="inlineStr">
        <is>
          <t>EST13</t>
        </is>
      </c>
      <c r="G540" s="573" t="inlineStr">
        <is>
          <t>エステラボ　マッサージジェルAG</t>
        </is>
      </c>
      <c r="H540" s="322" t="inlineStr">
        <is>
          <t>ESTLABO   MASSAGE GEL AG</t>
        </is>
      </c>
      <c r="I540" s="322" t="inlineStr">
        <is>
          <t>EST LABO MASSAGE GEL AG</t>
        </is>
      </c>
      <c r="J540" s="406" t="inlineStr">
        <is>
          <t>Антивозрастной массажный гель EST LABO</t>
        </is>
      </c>
      <c r="K540" s="369" t="inlineStr">
        <is>
          <t>gel</t>
        </is>
      </c>
      <c r="L540" s="369" t="n"/>
      <c r="M540" s="368" t="n"/>
      <c r="N540" s="368" t="n"/>
      <c r="O540" s="455" t="n"/>
      <c r="P540" s="1483" t="n">
        <v>2275</v>
      </c>
      <c r="Q540" s="1388">
        <f>O540*P540</f>
        <v/>
      </c>
      <c r="R540" s="335" t="n">
        <v>1820</v>
      </c>
      <c r="S540" s="1383">
        <f>O540*R540</f>
        <v/>
      </c>
      <c r="T540" s="1383">
        <f>Q540-S540</f>
        <v/>
      </c>
      <c r="U540" s="458">
        <f>T540/Q540</f>
        <v/>
      </c>
      <c r="V540" s="362" t="n"/>
      <c r="W540" s="362" t="n"/>
      <c r="X540" s="362" t="n"/>
      <c r="Y540" s="362" t="n"/>
      <c r="Z540" s="362" t="n"/>
      <c r="AA540" s="362" t="n"/>
      <c r="AB540" s="1387" t="n">
        <v>0.32</v>
      </c>
      <c r="AC540" s="1387">
        <f>ROUND(O540*AB540,3)</f>
        <v/>
      </c>
      <c r="AD540" s="57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565" t="inlineStr">
        <is>
          <t>ЕАЭС N RU Д-JP.НВ32.В.13610/20 от 14.09.2020 действует до 13.09.2025</t>
        </is>
      </c>
      <c r="AF540" s="565" t="inlineStr">
        <is>
          <t>CBS Cosmetics</t>
        </is>
      </c>
      <c r="AG540" s="565" t="inlineStr">
        <is>
          <t>Shoyaku Kenkyusho Inc</t>
        </is>
      </c>
    </row>
    <row r="541" hidden="1" ht="20.1" customFormat="1" customHeight="1" s="355" thickBot="1">
      <c r="A541" s="1203" t="n"/>
      <c r="B541" s="714" t="n"/>
      <c r="C541" s="1423" t="n">
        <v>4544798030642</v>
      </c>
      <c r="D541" s="357" t="n"/>
      <c r="E541" s="365" t="inlineStr">
        <is>
          <t>EST LABO</t>
        </is>
      </c>
      <c r="F541" s="365" t="n"/>
      <c r="G541" s="573" t="n"/>
      <c r="H541" s="322" t="inlineStr">
        <is>
          <t>ESTLABO   MASSAGE  GEL</t>
        </is>
      </c>
      <c r="I541" s="322" t="inlineStr">
        <is>
          <t>EST LABO MASSAGE GEL</t>
        </is>
      </c>
      <c r="J541" s="406" t="inlineStr">
        <is>
          <t>Массажный гель EST LABO</t>
        </is>
      </c>
      <c r="K541" s="369" t="inlineStr">
        <is>
          <t>gel</t>
        </is>
      </c>
      <c r="L541" s="369" t="n"/>
      <c r="M541" s="368" t="n"/>
      <c r="N541" s="368" t="n"/>
      <c r="O541" s="455" t="n"/>
      <c r="P541" s="1483" t="n">
        <v>1544</v>
      </c>
      <c r="Q541" s="1388">
        <f>O541*P541</f>
        <v/>
      </c>
      <c r="R541" s="335" t="n">
        <v>1235</v>
      </c>
      <c r="S541" s="1383">
        <f>O541*R541</f>
        <v/>
      </c>
      <c r="T541" s="1383">
        <f>Q541-S541</f>
        <v/>
      </c>
      <c r="U541" s="458">
        <f>T541/Q541</f>
        <v/>
      </c>
      <c r="V541" s="362" t="n"/>
      <c r="W541" s="362" t="n"/>
      <c r="X541" s="362" t="n"/>
      <c r="Y541" s="362" t="n"/>
      <c r="Z541" s="362" t="n"/>
      <c r="AA541" s="362" t="n"/>
      <c r="AB541" s="1203" t="n">
        <v>0.33</v>
      </c>
      <c r="AC541" s="1384">
        <f>ROUND(O541*AB541,3)</f>
        <v/>
      </c>
      <c r="AD541" s="577" t="inlineStr">
        <is>
          <t>アルニカエキス、キュウリエキス、パリエタリアエキス、セイヨウキズタエキス、セイヨウニワトコエキス</t>
        </is>
      </c>
      <c r="AE541" s="565" t="inlineStr">
        <is>
          <t>ЕАЭС N RU Д-JP.НВ32.В.13610/20 от 14.09.2020 действует до 13.09.2025</t>
        </is>
      </c>
      <c r="AF541" s="565" t="inlineStr">
        <is>
          <t>CBS Cosmetics</t>
        </is>
      </c>
      <c r="AG541" s="565" t="inlineStr">
        <is>
          <t>Shoyaku Kenkyusho Inc</t>
        </is>
      </c>
    </row>
    <row r="542" hidden="1" ht="20.1" customFormat="1" customHeight="1" s="355" thickBot="1">
      <c r="A542" s="353" t="n"/>
      <c r="B542" s="721" t="n"/>
      <c r="C542" s="1381" t="n">
        <v>4544798030451</v>
      </c>
      <c r="D542" s="366" t="n"/>
      <c r="E542" s="353" t="inlineStr">
        <is>
          <t>EST LABO PRO</t>
        </is>
      </c>
      <c r="F542" s="353" t="inlineStr">
        <is>
          <t>EST41</t>
        </is>
      </c>
      <c r="G542" s="368" t="n"/>
      <c r="H542" s="369" t="inlineStr">
        <is>
          <t>ESTLABO   CAVI  GEL</t>
        </is>
      </c>
      <c r="I542" s="369" t="inlineStr">
        <is>
          <t>EST LABO CAVI GEL</t>
        </is>
      </c>
      <c r="J542" s="493" t="inlineStr">
        <is>
          <t>Гель для кавитации EST LABO</t>
        </is>
      </c>
      <c r="K542" s="369" t="inlineStr">
        <is>
          <t>gel</t>
        </is>
      </c>
      <c r="L542" s="369" t="n">
        <v>12</v>
      </c>
      <c r="M542" s="368" t="n">
        <v>12</v>
      </c>
      <c r="N542" s="368" t="n"/>
      <c r="O542" s="455" t="n"/>
      <c r="P542" s="1483" t="n">
        <v>3063</v>
      </c>
      <c r="Q542" s="1388">
        <f>O542*P542</f>
        <v/>
      </c>
      <c r="R542" s="626" t="n">
        <v>2450</v>
      </c>
      <c r="S542" s="1383">
        <f>O542*R542</f>
        <v/>
      </c>
      <c r="T542" s="1383">
        <f>Q542-S542</f>
        <v/>
      </c>
      <c r="U542" s="458">
        <f>T542/Q542</f>
        <v/>
      </c>
      <c r="V542" s="362" t="n"/>
      <c r="W542" s="362" t="n"/>
      <c r="X542" s="362" t="n"/>
      <c r="Y542" s="362" t="n"/>
      <c r="Z542" s="362" t="n"/>
      <c r="AA542" s="362" t="n"/>
      <c r="AB542" s="1203" t="n"/>
      <c r="AC542" s="1384">
        <f>ROUND(O542*AB542,3)</f>
        <v/>
      </c>
      <c r="AD542" s="577"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565" t="inlineStr">
        <is>
          <t>ЕАЭС N RU Д-JP.НВ32.В.13610/20 от 14.09.2020 действует до 13.09.2025</t>
        </is>
      </c>
      <c r="AF542" s="565" t="inlineStr">
        <is>
          <t>CBS Cosmetics</t>
        </is>
      </c>
      <c r="AG542" s="565" t="inlineStr">
        <is>
          <t>Shoyaku Kenkyusho Inc</t>
        </is>
      </c>
    </row>
    <row r="543" hidden="1" ht="20.1" customFormat="1" customHeight="1" s="756" thickBot="1">
      <c r="A543" s="705" t="n"/>
      <c r="B543" s="706" t="n"/>
      <c r="C543" s="688" t="n"/>
      <c r="D543" s="836" t="n"/>
      <c r="E543" s="705" t="inlineStr">
        <is>
          <t>EST LABO PRO</t>
        </is>
      </c>
      <c r="F543" s="705" t="inlineStr">
        <is>
          <t>EST38</t>
        </is>
      </c>
      <c r="G543" s="688" t="n"/>
      <c r="H543" s="799" t="inlineStr">
        <is>
          <t>ESTLABO   RF  CREAM　СНЯТО С ПР-ВА</t>
        </is>
      </c>
      <c r="I543" s="799" t="inlineStr">
        <is>
          <t>EST LABO RF CREAM</t>
        </is>
      </c>
      <c r="J543" s="837" t="inlineStr">
        <is>
          <t>Крем для RF лифтинга EST LABO</t>
        </is>
      </c>
      <c r="K543" s="799" t="inlineStr">
        <is>
          <t>cream</t>
        </is>
      </c>
      <c r="L543" s="799" t="n">
        <v>12</v>
      </c>
      <c r="M543" s="688" t="n">
        <v>12</v>
      </c>
      <c r="N543" s="688" t="n"/>
      <c r="O543" s="455" t="n"/>
      <c r="P543" s="1486" t="n">
        <v>2600</v>
      </c>
      <c r="Q543" s="1403">
        <f>O543*P543</f>
        <v/>
      </c>
      <c r="R543" s="839" t="n">
        <v>2080</v>
      </c>
      <c r="S543" s="1403">
        <f>O543*R543</f>
        <v/>
      </c>
      <c r="T543" s="1403">
        <f>Q543-S543</f>
        <v/>
      </c>
      <c r="U543" s="691">
        <f>T543/Q543</f>
        <v/>
      </c>
      <c r="V543" s="711" t="n"/>
      <c r="W543" s="711" t="n"/>
      <c r="X543" s="711" t="n"/>
      <c r="Y543" s="711" t="n"/>
      <c r="Z543" s="711" t="n"/>
      <c r="AA543" s="711" t="n"/>
      <c r="AB543" s="710" t="n"/>
      <c r="AC543" s="1441">
        <f>ROUND(O543*AB543,3)</f>
        <v/>
      </c>
      <c r="AD543" s="755"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81" t="inlineStr">
        <is>
          <t>ЕАЭС N RU Д-JP.АБ47.В.08747/20 от 08.09.2020 действует до 07.09.2025</t>
        </is>
      </c>
      <c r="AF543" s="581" t="inlineStr">
        <is>
          <t>CBS Cosmetics</t>
        </is>
      </c>
      <c r="AG543" s="581" t="inlineStr">
        <is>
          <t>Shoyaku Kenkyusho Inc</t>
        </is>
      </c>
    </row>
    <row r="544" hidden="1" ht="20.1" customFormat="1" customHeight="1" s="355" thickBot="1">
      <c r="A544" s="353" t="n"/>
      <c r="B544" s="721" t="n"/>
      <c r="C544" s="1381" t="n">
        <v>4544798030444</v>
      </c>
      <c r="D544" s="366" t="n"/>
      <c r="E544" s="705" t="inlineStr">
        <is>
          <t>EST LABO PRO</t>
        </is>
      </c>
      <c r="F544" s="353" t="n"/>
      <c r="G544" s="368" t="n"/>
      <c r="H544" s="369" t="inlineStr">
        <is>
          <t>ESTLABO   RF  CREAM　2L</t>
        </is>
      </c>
      <c r="I544" s="369" t="n"/>
      <c r="J544" s="493" t="n"/>
      <c r="K544" s="369" t="n"/>
      <c r="L544" s="369" t="n"/>
      <c r="M544" s="368" t="n"/>
      <c r="N544" s="368" t="n"/>
      <c r="O544" s="455" t="n"/>
      <c r="P544" s="1484" t="n">
        <v>5075</v>
      </c>
      <c r="Q544" s="1388" t="n"/>
      <c r="R544" s="835" t="n">
        <v>4060</v>
      </c>
      <c r="S544" s="1383">
        <f>O544*R544</f>
        <v/>
      </c>
      <c r="T544" s="1383" t="n"/>
      <c r="U544" s="458" t="n"/>
      <c r="V544" s="362" t="n"/>
      <c r="W544" s="362" t="n"/>
      <c r="X544" s="362" t="n"/>
      <c r="Y544" s="362" t="n"/>
      <c r="Z544" s="362" t="n"/>
      <c r="AA544" s="362" t="n"/>
      <c r="AB544" s="1203" t="n"/>
      <c r="AC544" s="1384" t="n"/>
      <c r="AD544" s="575">
        <f>AD543</f>
        <v/>
      </c>
      <c r="AE544" s="279" t="inlineStr">
        <is>
          <t>ЕАЭС N RU Д-JP.АБ47.В.08747/20 от 08.09.2020 действует до 07.09.2025</t>
        </is>
      </c>
      <c r="AF544" s="279" t="inlineStr">
        <is>
          <t>CBS Cosmetics</t>
        </is>
      </c>
      <c r="AG544" s="279" t="inlineStr">
        <is>
          <t>Shoyaku Kenkyusho Inc</t>
        </is>
      </c>
    </row>
    <row r="545" hidden="1" ht="20.1" customFormat="1" customHeight="1" s="355" thickBot="1">
      <c r="A545" s="1203" t="n"/>
      <c r="B545" s="714" t="n"/>
      <c r="C545" s="1381" t="n">
        <v>4544798030772</v>
      </c>
      <c r="D545" s="366" t="n"/>
      <c r="E545" s="353" t="inlineStr">
        <is>
          <t>EST LABO PRO</t>
        </is>
      </c>
      <c r="F545" s="353" t="inlineStr">
        <is>
          <t>EST14</t>
        </is>
      </c>
      <c r="G545" s="368" t="inlineStr">
        <is>
          <t>エステラボ　フィニシングローション</t>
        </is>
      </c>
      <c r="H545" s="369" t="inlineStr">
        <is>
          <t>ESTLABO   FINISHING  LOTION</t>
        </is>
      </c>
      <c r="I545" s="369" t="inlineStr">
        <is>
          <t>EST LABO FINISHING LOTION</t>
        </is>
      </c>
      <c r="J545" s="493" t="inlineStr">
        <is>
          <t>Питательный лосьон EST LABO</t>
        </is>
      </c>
      <c r="K545" s="369" t="inlineStr">
        <is>
          <t>face lotion</t>
        </is>
      </c>
      <c r="L545" s="369" t="n"/>
      <c r="M545" s="368" t="n"/>
      <c r="N545" s="368" t="n"/>
      <c r="O545" s="455" t="n"/>
      <c r="P545" s="1382" t="n">
        <v>2356</v>
      </c>
      <c r="Q545" s="1388">
        <f>O545*P545</f>
        <v/>
      </c>
      <c r="R545" s="835" t="n">
        <v>1885</v>
      </c>
      <c r="S545" s="1383">
        <f>O545*R545</f>
        <v/>
      </c>
      <c r="T545" s="1383">
        <f>Q545-S545</f>
        <v/>
      </c>
      <c r="U545" s="458">
        <f>T545/Q545</f>
        <v/>
      </c>
      <c r="V545" s="362" t="n"/>
      <c r="W545" s="362" t="n"/>
      <c r="X545" s="362" t="n"/>
      <c r="Y545" s="362" t="n"/>
      <c r="Z545" s="362" t="n"/>
      <c r="AA545" s="362" t="n"/>
      <c r="AB545" s="1387" t="n">
        <v>0.58</v>
      </c>
      <c r="AC545" s="1387">
        <f>ROUND(O545*AB545,3)</f>
        <v/>
      </c>
      <c r="AD545" s="575"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79" t="inlineStr">
        <is>
          <t>ЕАЭС N RU Д-JP.АБ47.В.08734/20 от 08.09.2020 действует до 07.09.2025</t>
        </is>
      </c>
      <c r="AF545" s="279" t="inlineStr">
        <is>
          <t>CBS Cosmetics</t>
        </is>
      </c>
      <c r="AG545" s="279" t="inlineStr">
        <is>
          <t>Shoyaku Kenkyusho Inc</t>
        </is>
      </c>
    </row>
    <row r="546" hidden="1" ht="20.1" customFormat="1" customHeight="1" s="355" thickBot="1">
      <c r="A546" s="353" t="n"/>
      <c r="B546" s="721" t="n"/>
      <c r="C546" s="1381" t="n">
        <v>4544798030819</v>
      </c>
      <c r="D546" s="366" t="n"/>
      <c r="E546" s="353" t="inlineStr">
        <is>
          <t>EST LABO PRO</t>
        </is>
      </c>
      <c r="F546" s="353" t="inlineStr">
        <is>
          <t>EST15</t>
        </is>
      </c>
      <c r="G546" s="368" t="inlineStr">
        <is>
          <t>エステラボ　フィニシングエッセンス</t>
        </is>
      </c>
      <c r="H546" s="369" t="inlineStr">
        <is>
          <t>ESTLABO   FINISHING  ESSENCE</t>
        </is>
      </c>
      <c r="I546" s="369" t="inlineStr">
        <is>
          <t>EST LABO FINISHING ESSENCE</t>
        </is>
      </c>
      <c r="J546" s="493" t="inlineStr">
        <is>
          <t>Увлажняющая лифтинговая многофункциональная эссенция EST LABO</t>
        </is>
      </c>
      <c r="K546" s="369" t="inlineStr">
        <is>
          <t>face essence</t>
        </is>
      </c>
      <c r="L546" s="369" t="n"/>
      <c r="M546" s="368" t="n"/>
      <c r="N546" s="368" t="n"/>
      <c r="O546" s="455" t="n"/>
      <c r="P546" s="1484" t="n">
        <v>3250</v>
      </c>
      <c r="Q546" s="1388">
        <f>O546*P546</f>
        <v/>
      </c>
      <c r="R546" s="626" t="n">
        <v>2600</v>
      </c>
      <c r="S546" s="1383">
        <f>O546*R546</f>
        <v/>
      </c>
      <c r="T546" s="1383">
        <f>Q546-S546</f>
        <v/>
      </c>
      <c r="U546" s="458">
        <f>T546/Q546</f>
        <v/>
      </c>
      <c r="V546" s="362" t="n"/>
      <c r="W546" s="362" t="n"/>
      <c r="X546" s="362" t="n"/>
      <c r="Y546" s="362" t="n"/>
      <c r="Z546" s="362" t="n"/>
      <c r="AA546" s="362" t="n"/>
      <c r="AB546" s="1203" t="n">
        <v>0.19</v>
      </c>
      <c r="AC546" s="1384">
        <f>ROUND(O546*AB546,3)</f>
        <v/>
      </c>
      <c r="AD546" s="575"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79" t="inlineStr">
        <is>
          <t>ЕАЭС N RU Д-JP.НВ32.В.13611/20 от 14.09.2020 действует до 13.09.2025</t>
        </is>
      </c>
      <c r="AF546" s="279" t="inlineStr">
        <is>
          <t>CBS Cosmetics</t>
        </is>
      </c>
      <c r="AG546" s="279" t="inlineStr">
        <is>
          <t>Shoyaku Kenkyusho Inc</t>
        </is>
      </c>
    </row>
    <row r="547" hidden="1" ht="20.1" customFormat="1" customHeight="1" s="355" thickBot="1">
      <c r="A547" s="1203" t="n"/>
      <c r="B547" s="714" t="n"/>
      <c r="C547" s="1381" t="n">
        <v>4544798030857</v>
      </c>
      <c r="D547" s="366" t="n"/>
      <c r="E547" s="353" t="inlineStr">
        <is>
          <t>EST LABO PRO</t>
        </is>
      </c>
      <c r="F547" s="353" t="inlineStr">
        <is>
          <t>EST16</t>
        </is>
      </c>
      <c r="G547" s="368" t="n"/>
      <c r="H547" s="369" t="inlineStr">
        <is>
          <t>ESTLABO   FINISHING  CREAM</t>
        </is>
      </c>
      <c r="I547" s="369" t="inlineStr">
        <is>
          <t>EST LABO FINISHING CREAM</t>
        </is>
      </c>
      <c r="J547" s="493" t="inlineStr">
        <is>
          <t>Питательный крем для лица EST LABO</t>
        </is>
      </c>
      <c r="K547" s="369" t="inlineStr">
        <is>
          <t>face cream</t>
        </is>
      </c>
      <c r="L547" s="369" t="n"/>
      <c r="M547" s="368" t="n"/>
      <c r="N547" s="368" t="n"/>
      <c r="O547" s="455" t="n"/>
      <c r="P547" s="1382" t="n">
        <v>2925</v>
      </c>
      <c r="Q547" s="1388">
        <f>O547*P547</f>
        <v/>
      </c>
      <c r="R547" s="626" t="n">
        <v>2340</v>
      </c>
      <c r="S547" s="1383">
        <f>O547*R547</f>
        <v/>
      </c>
      <c r="T547" s="1383">
        <f>Q547-S547</f>
        <v/>
      </c>
      <c r="U547" s="458">
        <f>T547/Q547</f>
        <v/>
      </c>
      <c r="V547" s="362" t="n"/>
      <c r="W547" s="362" t="n"/>
      <c r="X547" s="362" t="n"/>
      <c r="Y547" s="362" t="n"/>
      <c r="Z547" s="362">
        <f>W547*X547</f>
        <v/>
      </c>
      <c r="AA547" s="362" t="n"/>
      <c r="AB547" s="1203" t="n">
        <v>0.19</v>
      </c>
      <c r="AC547" s="1384">
        <f>ROUND(O547*AB547,3)</f>
        <v/>
      </c>
      <c r="AD547" s="575"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79" t="inlineStr">
        <is>
          <t>ЕАЭС N RU Д-JP.АБ47.В.08747/20 от 08.09.2020 действует до 07.09.2025</t>
        </is>
      </c>
      <c r="AF547" s="279" t="inlineStr">
        <is>
          <t>CBS Cosmetics</t>
        </is>
      </c>
      <c r="AG547" s="279" t="inlineStr">
        <is>
          <t>Shoyaku Kenkyusho Inc</t>
        </is>
      </c>
    </row>
    <row r="548" hidden="1" ht="20.1" customFormat="1" customHeight="1" s="355" thickBot="1">
      <c r="A548" s="1203" t="n"/>
      <c r="B548" s="714" t="n"/>
      <c r="C548" s="1381" t="n">
        <v>4544798030833</v>
      </c>
      <c r="D548" s="366" t="n"/>
      <c r="E548" s="353" t="inlineStr">
        <is>
          <t>EST LABO PRO</t>
        </is>
      </c>
      <c r="F548" s="353" t="inlineStr">
        <is>
          <t>EST17</t>
        </is>
      </c>
      <c r="G548" s="368" t="n"/>
      <c r="H548" s="369" t="inlineStr">
        <is>
          <t>ESTLABO   FINISHING  MILK  EMULSION</t>
        </is>
      </c>
      <c r="I548" s="369" t="inlineStr">
        <is>
          <t>EST LABO FINISHING MILK EMULSION</t>
        </is>
      </c>
      <c r="J548" s="493" t="inlineStr">
        <is>
          <t>Питательная эмульсия EST LABO</t>
        </is>
      </c>
      <c r="K548" s="369" t="inlineStr">
        <is>
          <t>face milk</t>
        </is>
      </c>
      <c r="L548" s="369" t="n"/>
      <c r="M548" s="368" t="n"/>
      <c r="N548" s="368" t="n"/>
      <c r="O548" s="455" t="n">
        <v>20</v>
      </c>
      <c r="P548" s="1483" t="n">
        <v>2519</v>
      </c>
      <c r="Q548" s="1388">
        <f>O548*P548</f>
        <v/>
      </c>
      <c r="R548" s="335" t="n">
        <v>2015</v>
      </c>
      <c r="S548" s="1383">
        <f>O548*R548</f>
        <v/>
      </c>
      <c r="T548" s="1383">
        <f>Q548-S548</f>
        <v/>
      </c>
      <c r="U548" s="458">
        <f>T548/Q548</f>
        <v/>
      </c>
      <c r="V548" s="362" t="n"/>
      <c r="W548" s="362" t="n"/>
      <c r="X548" s="362" t="n"/>
      <c r="Y548" s="362" t="n"/>
      <c r="Z548" s="362" t="n"/>
      <c r="AA548" s="362" t="n"/>
      <c r="AB548" s="1421" t="n">
        <v>0.57</v>
      </c>
      <c r="AC548" s="1387">
        <f>ROUND(O548*AB548,3)</f>
        <v/>
      </c>
      <c r="AD548" s="575"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79" t="inlineStr">
        <is>
          <t>ЕАЭС N RU Д-JP.АБ47.В.08749/20 от 08.09.2020 действует до 07.09.2025</t>
        </is>
      </c>
      <c r="AF548" s="279" t="inlineStr">
        <is>
          <t>CBS Cosmetics</t>
        </is>
      </c>
      <c r="AG548" s="279" t="inlineStr">
        <is>
          <t>Shoyaku Kenkyusho Inc</t>
        </is>
      </c>
    </row>
    <row r="549" hidden="1" ht="20.1" customFormat="1" customHeight="1" s="355" thickBot="1">
      <c r="A549" s="353" t="n"/>
      <c r="B549" s="721" t="n"/>
      <c r="C549" s="1381" t="n">
        <v>4544798030796</v>
      </c>
      <c r="D549" s="366" t="n"/>
      <c r="E549" s="353" t="inlineStr">
        <is>
          <t>EST LABO PRO</t>
        </is>
      </c>
      <c r="F549" s="353" t="inlineStr">
        <is>
          <t>EST43</t>
        </is>
      </c>
      <c r="G549" s="368" t="n"/>
      <c r="H549" s="369" t="inlineStr">
        <is>
          <t>ESTLABO   FINISHING  GEL</t>
        </is>
      </c>
      <c r="I549" s="369" t="inlineStr">
        <is>
          <t>EST LABO FINISHING GEL</t>
        </is>
      </c>
      <c r="J549" s="493" t="inlineStr">
        <is>
          <t>Увлажняющий гель для лица для завершения процедуры EST LABO</t>
        </is>
      </c>
      <c r="K549" s="369" t="inlineStr">
        <is>
          <t>gel</t>
        </is>
      </c>
      <c r="L549" s="369" t="n"/>
      <c r="M549" s="368" t="n"/>
      <c r="N549" s="368" t="n"/>
      <c r="O549" s="455" t="n"/>
      <c r="P549" s="1382" t="n">
        <v>1300</v>
      </c>
      <c r="Q549" s="1388">
        <f>O549*P549</f>
        <v/>
      </c>
      <c r="R549" s="335" t="n">
        <v>1365</v>
      </c>
      <c r="S549" s="1383">
        <f>O549*R549</f>
        <v/>
      </c>
      <c r="T549" s="1383">
        <f>Q549-S549</f>
        <v/>
      </c>
      <c r="U549" s="458">
        <f>T549/Q549</f>
        <v/>
      </c>
      <c r="V549" s="362" t="n"/>
      <c r="W549" s="362" t="n"/>
      <c r="X549" s="362" t="n"/>
      <c r="Y549" s="362" t="n"/>
      <c r="Z549" s="362" t="n"/>
      <c r="AA549" s="362" t="n"/>
      <c r="AB549" s="1203" t="n"/>
      <c r="AC549" s="1384">
        <f>ROUND(O549*AB549,3)</f>
        <v/>
      </c>
      <c r="AD549" s="575"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79" t="inlineStr">
        <is>
          <t>ЕАЭС N RU Д-JP.НВ32.В.13610/20 от 14.09.2020 действует до 13.09.2025</t>
        </is>
      </c>
      <c r="AF549" s="279" t="inlineStr">
        <is>
          <t>CBS Cosmetics</t>
        </is>
      </c>
      <c r="AG549" s="279" t="inlineStr">
        <is>
          <t>Shoyaku Kenkyusho Inc</t>
        </is>
      </c>
    </row>
    <row r="550" hidden="1" ht="20.1" customFormat="1" customHeight="1" s="355" thickBot="1">
      <c r="A550" s="353" t="n"/>
      <c r="B550" s="721" t="n"/>
      <c r="C550" s="1381" t="n">
        <v>4544798030789</v>
      </c>
      <c r="D550" s="366" t="n"/>
      <c r="E550" s="353" t="inlineStr">
        <is>
          <t>EST LABO PRO</t>
        </is>
      </c>
      <c r="F550" s="353" t="inlineStr">
        <is>
          <t>EST18</t>
        </is>
      </c>
      <c r="G550" s="368" t="inlineStr">
        <is>
          <t>エステラボ　オイリースキンローション</t>
        </is>
      </c>
      <c r="H550" s="369" t="inlineStr">
        <is>
          <t>ESTLABO   OILY  SKIN LOTION</t>
        </is>
      </c>
      <c r="I550" s="369" t="inlineStr">
        <is>
          <t>EST LABO OILY SKIN LOTION</t>
        </is>
      </c>
      <c r="J550" s="493" t="inlineStr">
        <is>
          <t>Лосьон для жирной кожи лица EST LABO</t>
        </is>
      </c>
      <c r="K550" s="369" t="inlineStr">
        <is>
          <t>face lotion</t>
        </is>
      </c>
      <c r="L550" s="369" t="n"/>
      <c r="M550" s="368" t="n"/>
      <c r="N550" s="368" t="n"/>
      <c r="O550" s="455" t="n">
        <v>10</v>
      </c>
      <c r="P550" s="1484" t="n">
        <v>2356</v>
      </c>
      <c r="Q550" s="1388">
        <f>O550*P550</f>
        <v/>
      </c>
      <c r="R550" s="835" t="n">
        <v>1885</v>
      </c>
      <c r="S550" s="1383">
        <f>O550*R550</f>
        <v/>
      </c>
      <c r="T550" s="1383">
        <f>Q550-S550</f>
        <v/>
      </c>
      <c r="U550" s="458">
        <f>T550/Q550</f>
        <v/>
      </c>
      <c r="V550" s="362" t="n"/>
      <c r="W550" s="362" t="n"/>
      <c r="X550" s="362" t="n"/>
      <c r="Y550" s="362" t="n"/>
      <c r="Z550" s="362" t="n"/>
      <c r="AA550" s="362" t="n"/>
      <c r="AB550" s="1203" t="n">
        <v>0.58</v>
      </c>
      <c r="AC550" s="1384">
        <f>ROUND(O550*AB550,3)</f>
        <v/>
      </c>
      <c r="AD550" s="575"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79" t="inlineStr">
        <is>
          <t>ЕАЭС N RU Д-JP.АБ47.В.08734/20 от 08.09.2020 действует до 07.09.2025</t>
        </is>
      </c>
      <c r="AF550" s="279" t="inlineStr">
        <is>
          <t>CBS Cosmetics</t>
        </is>
      </c>
      <c r="AG550" s="279" t="inlineStr">
        <is>
          <t>Shoyaku Kenkyusho Inc</t>
        </is>
      </c>
    </row>
    <row r="551" hidden="1" ht="20.1" customFormat="1" customHeight="1" s="355" thickBot="1">
      <c r="A551" s="1203" t="n"/>
      <c r="B551" s="714" t="n"/>
      <c r="C551" s="1381" t="n">
        <v>4544798030802</v>
      </c>
      <c r="D551" s="366" t="n"/>
      <c r="E551" s="353" t="inlineStr">
        <is>
          <t>EST LABO PRO</t>
        </is>
      </c>
      <c r="F551" s="353" t="inlineStr">
        <is>
          <t>EST19</t>
        </is>
      </c>
      <c r="G551" s="368" t="inlineStr">
        <is>
          <t>エステラボ　ホワイトローション</t>
        </is>
      </c>
      <c r="H551" s="369" t="inlineStr">
        <is>
          <t xml:space="preserve">ESTLABO   WHITE  LOTION  </t>
        </is>
      </c>
      <c r="I551" s="369" t="inlineStr">
        <is>
          <t>EST LABO WHITE LOTION</t>
        </is>
      </c>
      <c r="J551" s="493" t="inlineStr">
        <is>
          <t>Лосьон выравнивающий цвет кожи лица EST LABO</t>
        </is>
      </c>
      <c r="K551" s="369" t="inlineStr">
        <is>
          <t>face lotion</t>
        </is>
      </c>
      <c r="L551" s="369" t="n"/>
      <c r="M551" s="368" t="n"/>
      <c r="N551" s="368" t="n"/>
      <c r="O551" s="455" t="n"/>
      <c r="P551" s="1484" t="n">
        <v>2031</v>
      </c>
      <c r="Q551" s="1388">
        <f>O551*P551</f>
        <v/>
      </c>
      <c r="R551" s="626" t="n">
        <v>1885</v>
      </c>
      <c r="S551" s="1383">
        <f>O551*R551</f>
        <v/>
      </c>
      <c r="T551" s="1383">
        <f>Q551-S551</f>
        <v/>
      </c>
      <c r="U551" s="458">
        <f>T551/Q551</f>
        <v/>
      </c>
      <c r="V551" s="362" t="n"/>
      <c r="W551" s="362" t="n"/>
      <c r="X551" s="362" t="n"/>
      <c r="Y551" s="362" t="n"/>
      <c r="Z551" s="362" t="n"/>
      <c r="AA551" s="362" t="n"/>
      <c r="AB551" s="1203" t="n">
        <v>0.35</v>
      </c>
      <c r="AC551" s="1384">
        <f>ROUND(O551*AB551,3)</f>
        <v/>
      </c>
      <c r="AD551" s="575"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565" t="inlineStr">
        <is>
          <t>ЕАЭС N RU Д-JP.АБ47.В.08734/20 от 08.09.2020 действует до 07.09.2025</t>
        </is>
      </c>
      <c r="AF551" s="565" t="inlineStr">
        <is>
          <t>CBS Cosmetics</t>
        </is>
      </c>
      <c r="AG551" s="565" t="inlineStr">
        <is>
          <t>Shoyaku Kenkyusho Inc</t>
        </is>
      </c>
    </row>
    <row r="552" hidden="1" ht="20.1" customFormat="1" customHeight="1" s="355" thickBot="1">
      <c r="A552" s="353" t="n"/>
      <c r="B552" s="721" t="n"/>
      <c r="C552" s="1381" t="n">
        <v>4544798030840</v>
      </c>
      <c r="D552" s="366" t="n"/>
      <c r="E552" s="353" t="inlineStr">
        <is>
          <t>EST LABO PRO</t>
        </is>
      </c>
      <c r="F552" s="353" t="inlineStr">
        <is>
          <t>EST20</t>
        </is>
      </c>
      <c r="G552" s="368" t="n"/>
      <c r="H552" s="369" t="inlineStr">
        <is>
          <t>ESTLABO   WHITE  MILK</t>
        </is>
      </c>
      <c r="I552" s="369" t="inlineStr">
        <is>
          <t>EST LABO WHITE MILK</t>
        </is>
      </c>
      <c r="J552" s="493" t="inlineStr">
        <is>
          <t>Эмульсия выравнивающая цвет лица EST LABO</t>
        </is>
      </c>
      <c r="K552" s="369" t="inlineStr">
        <is>
          <t>face milk</t>
        </is>
      </c>
      <c r="L552" s="369" t="n"/>
      <c r="M552" s="368" t="n"/>
      <c r="N552" s="368" t="n"/>
      <c r="O552" s="455" t="n"/>
      <c r="P552" s="1382" t="n">
        <v>2378</v>
      </c>
      <c r="Q552" s="1388">
        <f>O552*P552</f>
        <v/>
      </c>
      <c r="R552" s="626" t="n">
        <v>1950</v>
      </c>
      <c r="S552" s="1383">
        <f>O552*R552</f>
        <v/>
      </c>
      <c r="T552" s="1383">
        <f>Q552-S552</f>
        <v/>
      </c>
      <c r="U552" s="458">
        <f>T552/Q552</f>
        <v/>
      </c>
      <c r="V552" s="362" t="n"/>
      <c r="W552" s="362" t="n"/>
      <c r="X552" s="362" t="n"/>
      <c r="Y552" s="362" t="n"/>
      <c r="Z552" s="362" t="n"/>
      <c r="AA552" s="362" t="n"/>
      <c r="AB552" s="1203" t="n">
        <v>0.19</v>
      </c>
      <c r="AC552" s="1384">
        <f>ROUND(O552*AB552,3)</f>
        <v/>
      </c>
      <c r="AD552" s="575"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565" t="inlineStr">
        <is>
          <t>ЕАЭС N RU Д-JP.АБ47.В.08749/20 от 08.09.2020 действует до 07.09.2025</t>
        </is>
      </c>
      <c r="AF552" s="565" t="inlineStr">
        <is>
          <t>CBS Cosmetics</t>
        </is>
      </c>
      <c r="AG552" s="565" t="inlineStr">
        <is>
          <t>Shoyaku Kenkyusho Inc</t>
        </is>
      </c>
    </row>
    <row r="553" hidden="1" ht="20.1" customFormat="1" customHeight="1" s="355" thickBot="1">
      <c r="A553" s="1203" t="n"/>
      <c r="B553" s="714" t="n"/>
      <c r="C553" s="1381" t="n">
        <v>4544798030864</v>
      </c>
      <c r="D553" s="366" t="n"/>
      <c r="E553" s="353" t="inlineStr">
        <is>
          <t>EST LABO</t>
        </is>
      </c>
      <c r="F553" s="353" t="inlineStr">
        <is>
          <t>EST21</t>
        </is>
      </c>
      <c r="G553" s="368" t="inlineStr">
        <is>
          <t>エステラボ　アイケアエッセンス</t>
        </is>
      </c>
      <c r="H553" s="369" t="inlineStr">
        <is>
          <t>ESTLABO   EYE  CARE  ESSENCE</t>
        </is>
      </c>
      <c r="I553" s="369" t="inlineStr">
        <is>
          <t>EST LABO EYE CARE ESSENCE</t>
        </is>
      </c>
      <c r="J553" s="493" t="inlineStr">
        <is>
          <t>Эссенция для кожи вокруг глаз EST LABO</t>
        </is>
      </c>
      <c r="K553" s="369" t="inlineStr">
        <is>
          <t>face essence</t>
        </is>
      </c>
      <c r="L553" s="369" t="n"/>
      <c r="M553" s="368" t="n"/>
      <c r="N553" s="368" t="n"/>
      <c r="O553" s="455" t="n">
        <v>10</v>
      </c>
      <c r="P553" s="1484" t="n">
        <v>3169</v>
      </c>
      <c r="Q553" s="1388">
        <f>O553*P553</f>
        <v/>
      </c>
      <c r="R553" s="335" t="n">
        <v>2535</v>
      </c>
      <c r="S553" s="1383">
        <f>O553*R553</f>
        <v/>
      </c>
      <c r="T553" s="1383">
        <f>Q553-S553</f>
        <v/>
      </c>
      <c r="U553" s="458">
        <f>T553/Q553</f>
        <v/>
      </c>
      <c r="V553" s="362" t="n"/>
      <c r="W553" s="362" t="n"/>
      <c r="X553" s="362" t="n"/>
      <c r="Y553" s="362" t="n"/>
      <c r="Z553" s="362" t="n"/>
      <c r="AA553" s="362" t="n"/>
      <c r="AB553" s="1203" t="n">
        <v>0.19</v>
      </c>
      <c r="AC553" s="1384">
        <f>ROUND(O553*AB553,3)</f>
        <v/>
      </c>
      <c r="AD553" s="575"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79" t="inlineStr">
        <is>
          <t>ЕАЭС N RU Д-JP.НВ32.В.13611/20 от 14.09.2020 действует до 13.09.2025</t>
        </is>
      </c>
      <c r="AF553" s="279" t="inlineStr">
        <is>
          <t>CBS Cosmetics</t>
        </is>
      </c>
      <c r="AG553" s="279" t="inlineStr">
        <is>
          <t>Shoyaku Kenkyusho Inc</t>
        </is>
      </c>
    </row>
    <row r="554" hidden="1" ht="20.1" customFormat="1" customHeight="1" s="355" thickBot="1">
      <c r="A554" s="1203" t="n"/>
      <c r="B554" s="714" t="n"/>
      <c r="C554" s="1381" t="n">
        <v>4544798030871</v>
      </c>
      <c r="D554" s="366" t="n"/>
      <c r="E554" s="353" t="inlineStr">
        <is>
          <t>EST LABO PRO</t>
        </is>
      </c>
      <c r="F554" s="353" t="inlineStr">
        <is>
          <t>EST22</t>
        </is>
      </c>
      <c r="G554" s="368" t="inlineStr">
        <is>
          <t>エステラボ　メイクアップベース</t>
        </is>
      </c>
      <c r="H554" s="369" t="inlineStr">
        <is>
          <t>ESTLABO  MAKEUP BASE</t>
        </is>
      </c>
      <c r="I554" s="369" t="inlineStr">
        <is>
          <t>EST LABO MAKE UP BASE</t>
        </is>
      </c>
      <c r="J554" s="493" t="inlineStr">
        <is>
          <t>Эмульсия-база под макияж EST LABO</t>
        </is>
      </c>
      <c r="K554" s="369" t="inlineStr">
        <is>
          <t>makeup base</t>
        </is>
      </c>
      <c r="L554" s="369" t="n"/>
      <c r="M554" s="368" t="n"/>
      <c r="N554" s="368" t="n"/>
      <c r="O554" s="455" t="n">
        <v>20</v>
      </c>
      <c r="P554" s="1382" t="n">
        <v>1706</v>
      </c>
      <c r="Q554" s="1388">
        <f>O554*P554</f>
        <v/>
      </c>
      <c r="R554" s="626" t="n">
        <v>1365</v>
      </c>
      <c r="S554" s="1383">
        <f>O554*R554</f>
        <v/>
      </c>
      <c r="T554" s="1383">
        <f>Q554-S554</f>
        <v/>
      </c>
      <c r="U554" s="458">
        <f>T554/Q554</f>
        <v/>
      </c>
      <c r="V554" s="362" t="n"/>
      <c r="W554" s="362" t="n"/>
      <c r="X554" s="362" t="n"/>
      <c r="Y554" s="362" t="n"/>
      <c r="Z554" s="362" t="n"/>
      <c r="AA554" s="362" t="n"/>
      <c r="AB554" s="1203" t="n">
        <v>0.35</v>
      </c>
      <c r="AC554" s="1384">
        <f>ROUND(O554*AB554,3)</f>
        <v/>
      </c>
      <c r="AD554" s="575"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565" t="inlineStr">
        <is>
          <t>ЕАЭС N RU Д-JP.АБ47.В.08749/20 от 08.09.2020 действует до 07.09.2025</t>
        </is>
      </c>
      <c r="AF554" s="565" t="inlineStr">
        <is>
          <t>CBS Cosmetics</t>
        </is>
      </c>
      <c r="AG554" s="565" t="inlineStr">
        <is>
          <t>Shoyaku Kenkyusho Inc</t>
        </is>
      </c>
    </row>
    <row r="555" hidden="1" ht="20.1" customFormat="1" customHeight="1" s="355" thickBot="1">
      <c r="A555" s="353" t="n"/>
      <c r="B555" s="721" t="n"/>
      <c r="C555" s="1381" t="n">
        <v>4544798030758</v>
      </c>
      <c r="D555" s="366" t="n"/>
      <c r="E555" s="353" t="inlineStr">
        <is>
          <t>EST LABO PRO</t>
        </is>
      </c>
      <c r="F555" s="353" t="inlineStr">
        <is>
          <t>EST23</t>
        </is>
      </c>
      <c r="G555" s="368" t="inlineStr">
        <is>
          <t>エステラボ　カーミングジェルパック</t>
        </is>
      </c>
      <c r="H555" s="369" t="inlineStr">
        <is>
          <t>ESTLABO   CALMING  GEL  PACK</t>
        </is>
      </c>
      <c r="I555" s="369" t="inlineStr">
        <is>
          <t>EST LABO CALMING GEL PACK</t>
        </is>
      </c>
      <c r="J555" s="493" t="inlineStr">
        <is>
          <t>Успокаивающая гелевая маска EST LABO</t>
        </is>
      </c>
      <c r="K555" s="369" t="inlineStr">
        <is>
          <t>face pack</t>
        </is>
      </c>
      <c r="L555" s="369" t="n"/>
      <c r="M555" s="368" t="n"/>
      <c r="N555" s="368" t="n"/>
      <c r="O555" s="455" t="n"/>
      <c r="P555" s="1484" t="n">
        <v>1625</v>
      </c>
      <c r="Q555" s="1388">
        <f>O555*P555</f>
        <v/>
      </c>
      <c r="R555" s="835" t="n">
        <v>1300</v>
      </c>
      <c r="S555" s="1383">
        <f>O555*R555</f>
        <v/>
      </c>
      <c r="T555" s="1383">
        <f>Q555-S555</f>
        <v/>
      </c>
      <c r="U555" s="458">
        <f>T555/Q555</f>
        <v/>
      </c>
      <c r="V555" s="362" t="n"/>
      <c r="W555" s="362" t="n"/>
      <c r="X555" s="362" t="n"/>
      <c r="Y555" s="362" t="n"/>
      <c r="Z555" s="362" t="n"/>
      <c r="AA555" s="362" t="n"/>
      <c r="AB555" s="1203" t="n">
        <v>0.33</v>
      </c>
      <c r="AC555" s="1384">
        <f>ROUND(O555*AB555,3)</f>
        <v/>
      </c>
      <c r="AD555" s="575"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79" t="inlineStr">
        <is>
          <t>ЕАЭС N RU Д-JP.АБ47.В.08815/20 от 09.09.2020 действует до 08.09.2025</t>
        </is>
      </c>
      <c r="AF555" s="279" t="inlineStr">
        <is>
          <t>CBS Cosmetics</t>
        </is>
      </c>
      <c r="AG555" s="279" t="inlineStr">
        <is>
          <t>Shoyaku Kenkyusho Inc</t>
        </is>
      </c>
    </row>
    <row r="556" hidden="1" ht="20.1" customFormat="1" customHeight="1" s="756" thickBot="1">
      <c r="A556" s="705" t="n"/>
      <c r="B556" s="706" t="n"/>
      <c r="C556" s="688" t="n"/>
      <c r="D556" s="836" t="n"/>
      <c r="E556" s="705" t="inlineStr">
        <is>
          <t>EST LABO PRO</t>
        </is>
      </c>
      <c r="F556" s="705" t="inlineStr">
        <is>
          <t>EST24</t>
        </is>
      </c>
      <c r="G556" s="688" t="inlineStr">
        <is>
          <t>エステラボ　ピールオフパックリフトセット</t>
        </is>
      </c>
      <c r="H556" s="799" t="inlineStr">
        <is>
          <t>ESTLABO   PEEL  OFF  PACK  LIFT  SET СНЯТО С ПР-ВА</t>
        </is>
      </c>
      <c r="I556" s="799" t="inlineStr">
        <is>
          <t>EST LABO PEEL OFF PACK LIFT SET</t>
        </is>
      </c>
      <c r="J556" s="837" t="inlineStr">
        <is>
          <t>Альгинатная лифтинговая маска EST LABO</t>
        </is>
      </c>
      <c r="K556" s="799" t="inlineStr">
        <is>
          <t>face pack</t>
        </is>
      </c>
      <c r="L556" s="799" t="n"/>
      <c r="M556" s="688" t="n"/>
      <c r="N556" s="688" t="n"/>
      <c r="O556" s="455" t="n"/>
      <c r="P556" s="1486" t="n">
        <v>3494</v>
      </c>
      <c r="Q556" s="1403">
        <f>O556*P556</f>
        <v/>
      </c>
      <c r="R556" s="840" t="n">
        <v>2795</v>
      </c>
      <c r="S556" s="1403">
        <f>O556*R556</f>
        <v/>
      </c>
      <c r="T556" s="1403">
        <f>Q556-S556</f>
        <v/>
      </c>
      <c r="U556" s="691">
        <f>T556/Q556</f>
        <v/>
      </c>
      <c r="V556" s="711" t="n"/>
      <c r="W556" s="711" t="n"/>
      <c r="X556" s="711" t="n"/>
      <c r="Y556" s="711" t="n"/>
      <c r="Z556" s="711" t="n"/>
      <c r="AA556" s="711" t="n"/>
      <c r="AB556" s="710" t="n">
        <v>0.86</v>
      </c>
      <c r="AC556" s="1441">
        <f>ROUND(O556*AB556,3)</f>
        <v/>
      </c>
      <c r="AD556" s="755"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81" t="inlineStr">
        <is>
          <t>ЕАЭС N RU Д-JP.АБ47.В.08815/20 от 09.09.2020 действует до 08.09.2025</t>
        </is>
      </c>
      <c r="AF556" s="581" t="inlineStr">
        <is>
          <t>CBS Cosmetics</t>
        </is>
      </c>
      <c r="AG556" s="581" t="inlineStr">
        <is>
          <t>Shoyaku Kenkyusho Inc</t>
        </is>
      </c>
    </row>
    <row r="557" hidden="1" ht="20.1" customFormat="1" customHeight="1" s="355" thickBot="1">
      <c r="A557" s="353" t="n"/>
      <c r="B557" s="721" t="n"/>
      <c r="C557" s="1381" t="n">
        <v>4544798030697</v>
      </c>
      <c r="D557" s="366" t="n"/>
      <c r="E557" s="353" t="n"/>
      <c r="F557" s="353" t="n"/>
      <c r="G557" s="368" t="n"/>
      <c r="H557" s="369" t="inlineStr">
        <is>
          <t>ESTLABO   PEEL  OFF  PACK  LIFT  SET 6times</t>
        </is>
      </c>
      <c r="I557" s="369" t="n"/>
      <c r="J557" s="493" t="n"/>
      <c r="K557" s="369" t="n"/>
      <c r="L557" s="369" t="n"/>
      <c r="M557" s="368" t="n"/>
      <c r="N557" s="368" t="n"/>
      <c r="O557" s="455" t="n"/>
      <c r="P557" s="1484" t="n">
        <v>3331</v>
      </c>
      <c r="Q557" s="1403">
        <f>O557*P557</f>
        <v/>
      </c>
      <c r="R557" s="626" t="n">
        <v>2665</v>
      </c>
      <c r="S557" s="1403">
        <f>O557*R557</f>
        <v/>
      </c>
      <c r="T557" s="1403">
        <f>Q557-S557</f>
        <v/>
      </c>
      <c r="U557" s="691">
        <f>T557/Q557</f>
        <v/>
      </c>
      <c r="V557" s="362" t="n"/>
      <c r="W557" s="362" t="n"/>
      <c r="X557" s="362" t="n"/>
      <c r="Y557" s="362" t="n"/>
      <c r="Z557" s="362" t="n"/>
      <c r="AA557" s="362" t="n"/>
      <c r="AB557" s="1203" t="n"/>
      <c r="AC557" s="1384" t="n"/>
      <c r="AD557" s="575" t="n"/>
      <c r="AE557" s="279" t="inlineStr">
        <is>
          <t>ЕАЭС N RU Д-JP.АБ47.В.08815/20 от 09.09.2020 действует до 08.09.2025</t>
        </is>
      </c>
      <c r="AF557" s="279" t="inlineStr">
        <is>
          <t>CBS Cosmetics</t>
        </is>
      </c>
      <c r="AG557" s="279" t="inlineStr">
        <is>
          <t>Shoyaku Kenkyusho Inc</t>
        </is>
      </c>
    </row>
    <row r="558" hidden="1" ht="20.1" customFormat="1" customHeight="1" s="756" thickBot="1">
      <c r="A558" s="705" t="n"/>
      <c r="B558" s="706" t="n"/>
      <c r="C558" s="688" t="n"/>
      <c r="D558" s="836" t="n"/>
      <c r="E558" s="705" t="inlineStr">
        <is>
          <t>EST LABO PRO</t>
        </is>
      </c>
      <c r="F558" s="705" t="inlineStr">
        <is>
          <t>EST25</t>
        </is>
      </c>
      <c r="G558" s="688" t="n"/>
      <c r="H558" s="799" t="inlineStr">
        <is>
          <t>ESTLABO   PEEL  OFF  PACK  WHITE  SET СНЯТО С ПР-ВА</t>
        </is>
      </c>
      <c r="I558" s="799" t="inlineStr">
        <is>
          <t>EST LABO PEEL OFF PACK WHITE SET</t>
        </is>
      </c>
      <c r="J558" s="837" t="inlineStr">
        <is>
          <t>Альгинатная маска выравнивающая цвет кожи лица EST LABO</t>
        </is>
      </c>
      <c r="K558" s="799" t="inlineStr">
        <is>
          <t>face pack</t>
        </is>
      </c>
      <c r="L558" s="799" t="n"/>
      <c r="M558" s="688" t="n"/>
      <c r="N558" s="688" t="n"/>
      <c r="O558" s="455" t="n"/>
      <c r="P558" s="1404" t="n">
        <v>3329</v>
      </c>
      <c r="Q558" s="1403">
        <f>O558*P558</f>
        <v/>
      </c>
      <c r="R558" s="840" t="n">
        <v>2730</v>
      </c>
      <c r="S558" s="1403">
        <f>O558*R558</f>
        <v/>
      </c>
      <c r="T558" s="1403">
        <f>Q558-S558</f>
        <v/>
      </c>
      <c r="U558" s="691">
        <f>T558/Q558</f>
        <v/>
      </c>
      <c r="V558" s="711" t="n"/>
      <c r="W558" s="711" t="n"/>
      <c r="X558" s="711" t="n"/>
      <c r="Y558" s="711" t="n"/>
      <c r="Z558" s="711" t="n"/>
      <c r="AA558" s="711" t="n"/>
      <c r="AB558" s="710" t="n"/>
      <c r="AC558" s="1441">
        <f>ROUND(O558*AB558,3)</f>
        <v/>
      </c>
      <c r="AD558" s="755"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81" t="inlineStr">
        <is>
          <t>ЕАЭС N RU Д-JP.АБ47.В.08815/20 от 09.09.2020 действует до 08.09.2025</t>
        </is>
      </c>
      <c r="AF558" s="581" t="inlineStr">
        <is>
          <t>CBS Cosmetics</t>
        </is>
      </c>
      <c r="AG558" s="581" t="inlineStr">
        <is>
          <t>Shoyaku Kenkyusho Inc</t>
        </is>
      </c>
    </row>
    <row r="559" hidden="1" ht="20.1" customFormat="1" customHeight="1" s="355" thickBot="1">
      <c r="A559" s="353" t="n"/>
      <c r="B559" s="721" t="n"/>
      <c r="C559" s="1381" t="n">
        <v>4544798030680</v>
      </c>
      <c r="D559" s="366" t="n"/>
      <c r="E559" s="353" t="n"/>
      <c r="F559" s="353" t="n"/>
      <c r="G559" s="368" t="n"/>
      <c r="H559" s="369" t="inlineStr">
        <is>
          <t>ESTLABO   PEEL  OFF  PACK  WHITE  SET 6times</t>
        </is>
      </c>
      <c r="I559" s="369" t="n"/>
      <c r="J559" s="493" t="n"/>
      <c r="K559" s="369" t="n"/>
      <c r="L559" s="369" t="n"/>
      <c r="M559" s="368" t="n"/>
      <c r="N559" s="368" t="n"/>
      <c r="O559" s="455" t="n"/>
      <c r="P559" s="1382" t="n">
        <v>3250</v>
      </c>
      <c r="Q559" s="1403">
        <f>O559*P559</f>
        <v/>
      </c>
      <c r="R559" s="626" t="n">
        <v>2600</v>
      </c>
      <c r="S559" s="1403">
        <f>O559*R559</f>
        <v/>
      </c>
      <c r="T559" s="1403">
        <f>Q559-S559</f>
        <v/>
      </c>
      <c r="U559" s="691">
        <f>T559/Q559</f>
        <v/>
      </c>
      <c r="V559" s="362" t="n"/>
      <c r="W559" s="362" t="n"/>
      <c r="X559" s="362" t="n"/>
      <c r="Y559" s="362" t="n"/>
      <c r="Z559" s="362" t="n"/>
      <c r="AA559" s="362" t="n"/>
      <c r="AB559" s="1203" t="n"/>
      <c r="AC559" s="1384" t="n"/>
      <c r="AD559" s="575" t="n"/>
      <c r="AE559" s="279" t="inlineStr">
        <is>
          <t>ЕАЭС N RU Д-JP.АБ47.В.08815/20 от 09.09.2020 действует до 08.09.2025</t>
        </is>
      </c>
      <c r="AF559" s="279" t="inlineStr">
        <is>
          <t>CBS Cosmetics</t>
        </is>
      </c>
      <c r="AG559" s="279" t="inlineStr">
        <is>
          <t>Shoyaku Kenkyusho Inc</t>
        </is>
      </c>
    </row>
    <row r="560" hidden="1" ht="20.1" customFormat="1" customHeight="1" s="756" thickBot="1">
      <c r="A560" s="705" t="n"/>
      <c r="B560" s="706" t="n"/>
      <c r="C560" s="688" t="n"/>
      <c r="D560" s="836" t="n"/>
      <c r="E560" s="705" t="inlineStr">
        <is>
          <t>EST LABO PRO</t>
        </is>
      </c>
      <c r="F560" s="705" t="inlineStr">
        <is>
          <t>EST39</t>
        </is>
      </c>
      <c r="G560" s="688" t="inlineStr">
        <is>
          <t>エステラボ　ピールオフパッククールセット</t>
        </is>
      </c>
      <c r="H560" s="799" t="inlineStr">
        <is>
          <t>ESTLABO   PEEL  OFF  PACK  COOL  SET СНЯТО С ПР-ВА</t>
        </is>
      </c>
      <c r="I560" s="799" t="inlineStr">
        <is>
          <t>EST LABO PEEL OFF PACK COOL SET</t>
        </is>
      </c>
      <c r="J560" s="837" t="inlineStr">
        <is>
          <t>Альгинатная успокаивающая маска EST LABO</t>
        </is>
      </c>
      <c r="K560" s="799" t="inlineStr">
        <is>
          <t>face pack</t>
        </is>
      </c>
      <c r="L560" s="799" t="n"/>
      <c r="M560" s="688" t="n"/>
      <c r="N560" s="688" t="n"/>
      <c r="O560" s="455" t="n"/>
      <c r="P560" s="1486" t="n">
        <v>3185</v>
      </c>
      <c r="Q560" s="1403">
        <f>O560*P560</f>
        <v/>
      </c>
      <c r="R560" s="839" t="n">
        <v>2600</v>
      </c>
      <c r="S560" s="1403">
        <f>O560*R560</f>
        <v/>
      </c>
      <c r="T560" s="1403">
        <f>Q560-S560</f>
        <v/>
      </c>
      <c r="U560" s="691">
        <f>T560/Q560</f>
        <v/>
      </c>
      <c r="V560" s="711" t="n"/>
      <c r="W560" s="711" t="n"/>
      <c r="X560" s="711" t="n"/>
      <c r="Y560" s="711" t="n"/>
      <c r="Z560" s="711" t="n"/>
      <c r="AA560" s="711" t="n"/>
      <c r="AB560" s="710" t="n">
        <v>0.85</v>
      </c>
      <c r="AC560" s="1441">
        <f>ROUND(O560*AB560,3)</f>
        <v/>
      </c>
      <c r="AD560" s="755"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81" t="inlineStr">
        <is>
          <t>ЕАЭС N RU Д-JP.АБ47.В.08815/20 от 09.09.2020 действует до 08.09.2025</t>
        </is>
      </c>
      <c r="AF560" s="581" t="inlineStr">
        <is>
          <t>CBS Cosmetics</t>
        </is>
      </c>
      <c r="AG560" s="581" t="inlineStr">
        <is>
          <t>Shoyaku Kenkyusho Inc</t>
        </is>
      </c>
    </row>
    <row r="561" hidden="1" ht="20.1" customFormat="1" customHeight="1" s="355" thickBot="1">
      <c r="A561" s="353" t="n"/>
      <c r="B561" s="721" t="n"/>
      <c r="C561" s="1381" t="n">
        <v>4544798030703</v>
      </c>
      <c r="D561" s="366" t="n"/>
      <c r="E561" s="353" t="n"/>
      <c r="F561" s="353" t="n"/>
      <c r="G561" s="368" t="n"/>
      <c r="H561" s="369" t="inlineStr">
        <is>
          <t>ESTLABO   PEEL  OFF  PACK  COOL  SET 6times</t>
        </is>
      </c>
      <c r="I561" s="369" t="n"/>
      <c r="J561" s="493" t="n"/>
      <c r="K561" s="369" t="n"/>
      <c r="L561" s="369" t="n"/>
      <c r="M561" s="368" t="n"/>
      <c r="N561" s="368" t="n"/>
      <c r="O561" s="455" t="n"/>
      <c r="P561" s="1484" t="n">
        <v>3250</v>
      </c>
      <c r="Q561" s="1403">
        <f>O561*P561</f>
        <v/>
      </c>
      <c r="R561" s="835" t="n">
        <v>2600</v>
      </c>
      <c r="S561" s="1403">
        <f>O561*R561</f>
        <v/>
      </c>
      <c r="T561" s="1403">
        <f>Q561-S561</f>
        <v/>
      </c>
      <c r="U561" s="691">
        <f>T561/Q561</f>
        <v/>
      </c>
      <c r="V561" s="362" t="n"/>
      <c r="W561" s="362" t="n"/>
      <c r="X561" s="362" t="n"/>
      <c r="Y561" s="362" t="n"/>
      <c r="Z561" s="362" t="n"/>
      <c r="AA561" s="362" t="n"/>
      <c r="AB561" s="1203" t="n"/>
      <c r="AC561" s="1384" t="n"/>
      <c r="AD561" s="575" t="n"/>
      <c r="AE561" s="279" t="inlineStr">
        <is>
          <t>ЕАЭС N RU Д-JP.АБ47.В.08815/20 от 09.09.2020 действует до 08.09.2025</t>
        </is>
      </c>
      <c r="AF561" s="279" t="inlineStr">
        <is>
          <t>CBS Cosmetics</t>
        </is>
      </c>
      <c r="AG561" s="279" t="inlineStr">
        <is>
          <t>Shoyaku Kenkyusho Inc</t>
        </is>
      </c>
    </row>
    <row r="562" hidden="1" ht="20.1" customFormat="1" customHeight="1" s="355" thickBot="1">
      <c r="A562" s="353" t="n"/>
      <c r="B562" s="721" t="n"/>
      <c r="C562" s="1381" t="n">
        <v>4544798030741</v>
      </c>
      <c r="D562" s="366" t="n"/>
      <c r="E562" s="353" t="inlineStr">
        <is>
          <t>EST LABO PRO</t>
        </is>
      </c>
      <c r="F562" s="353" t="inlineStr">
        <is>
          <t>EST26</t>
        </is>
      </c>
      <c r="G562" s="368" t="inlineStr">
        <is>
          <t>エステラボ　ミネラルホワイトパック</t>
        </is>
      </c>
      <c r="H562" s="369" t="inlineStr">
        <is>
          <t>ESTLABO   MINERAL  WHITE  PACK</t>
        </is>
      </c>
      <c r="I562" s="369" t="inlineStr">
        <is>
          <t>EST LABO MINERAL WHITE PACK</t>
        </is>
      </c>
      <c r="J562" s="493" t="inlineStr">
        <is>
          <t>Маска выравнивающая цвет кожи лица на основе минералов EST LABO</t>
        </is>
      </c>
      <c r="K562" s="369" t="inlineStr">
        <is>
          <t>face pack</t>
        </is>
      </c>
      <c r="L562" s="369" t="n"/>
      <c r="M562" s="368" t="n"/>
      <c r="N562" s="368" t="n"/>
      <c r="O562" s="455" t="n"/>
      <c r="P562" s="1484" t="n">
        <v>2194</v>
      </c>
      <c r="Q562" s="1388">
        <f>O562*P562</f>
        <v/>
      </c>
      <c r="R562" s="335" t="n">
        <v>1755</v>
      </c>
      <c r="S562" s="1383">
        <f>O562*R562</f>
        <v/>
      </c>
      <c r="T562" s="1383">
        <f>Q562-S562</f>
        <v/>
      </c>
      <c r="U562" s="458">
        <f>T562/Q562</f>
        <v/>
      </c>
      <c r="V562" s="362" t="n"/>
      <c r="W562" s="362" t="n"/>
      <c r="X562" s="362" t="n"/>
      <c r="Y562" s="362" t="n"/>
      <c r="Z562" s="362" t="n"/>
      <c r="AA562" s="362" t="n"/>
      <c r="AB562" s="1203" t="n">
        <v>0.33</v>
      </c>
      <c r="AC562" s="1384">
        <f>ROUND(O562*AB562,3)</f>
        <v/>
      </c>
      <c r="AD562" s="575"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565" t="inlineStr">
        <is>
          <t>ЕАЭС N RU Д-JP.АБ47.В.08815/20 от 09.09.2020 действует до 08.09.2025</t>
        </is>
      </c>
      <c r="AF562" s="565" t="inlineStr">
        <is>
          <t>CBS Cosmetics</t>
        </is>
      </c>
      <c r="AG562" s="565" t="inlineStr">
        <is>
          <t>Shoyaku Kenkyusho Inc</t>
        </is>
      </c>
    </row>
    <row r="563" hidden="1" ht="20.1" customFormat="1" customHeight="1" s="355" thickBot="1">
      <c r="A563" s="1203" t="n"/>
      <c r="B563" s="714" t="n"/>
      <c r="C563" s="1381" t="n">
        <v>4544798030710</v>
      </c>
      <c r="D563" s="366" t="n"/>
      <c r="E563" s="353" t="inlineStr">
        <is>
          <t>EST LABO PRO</t>
        </is>
      </c>
      <c r="F563" s="353" t="inlineStr">
        <is>
          <t>EST27</t>
        </is>
      </c>
      <c r="G563" s="368" t="inlineStr">
        <is>
          <t>エステラボ　セラミDディープ　モイストパック</t>
        </is>
      </c>
      <c r="H563" s="369" t="inlineStr">
        <is>
          <t>ESTLABO   CERAMID  DEEP  MOIST  PACK</t>
        </is>
      </c>
      <c r="I563" s="369" t="inlineStr">
        <is>
          <t>EST LABO CERAMID DEEP MOIST PACK</t>
        </is>
      </c>
      <c r="J563" s="493" t="inlineStr">
        <is>
          <t>Глубокоувлажняющая маска на основе керамидов EST LABO</t>
        </is>
      </c>
      <c r="K563" s="369" t="inlineStr">
        <is>
          <t>face pack</t>
        </is>
      </c>
      <c r="L563" s="369" t="n"/>
      <c r="M563" s="368" t="n"/>
      <c r="N563" s="368" t="n"/>
      <c r="O563" s="455" t="n"/>
      <c r="P563" s="1484" t="n">
        <v>2925</v>
      </c>
      <c r="Q563" s="1388">
        <f>O563*P563</f>
        <v/>
      </c>
      <c r="R563" s="626" t="n">
        <v>2340</v>
      </c>
      <c r="S563" s="1383">
        <f>O563*R563</f>
        <v/>
      </c>
      <c r="T563" s="1383">
        <f>Q563-S563</f>
        <v/>
      </c>
      <c r="U563" s="458">
        <f>T563/Q563</f>
        <v/>
      </c>
      <c r="V563" s="362" t="n"/>
      <c r="W563" s="362" t="n"/>
      <c r="X563" s="362" t="n"/>
      <c r="Y563" s="362" t="n"/>
      <c r="Z563" s="362" t="n"/>
      <c r="AA563" s="362" t="n"/>
      <c r="AB563" s="1203" t="n">
        <v>0.33</v>
      </c>
      <c r="AC563" s="1384">
        <f>ROUND(O563*AB563,3)</f>
        <v/>
      </c>
      <c r="AD563" s="575"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565" t="inlineStr">
        <is>
          <t>ЕАЭС N RU Д-JP.АБ47.В.08815/20 от 09.09.2020 действует до 08.09.2025</t>
        </is>
      </c>
      <c r="AF563" s="565" t="inlineStr">
        <is>
          <t>CBS Cosmetics</t>
        </is>
      </c>
      <c r="AG563" s="565" t="inlineStr">
        <is>
          <t>Shoyaku Kenkyusho Inc</t>
        </is>
      </c>
    </row>
    <row r="564" hidden="1" ht="20.1" customFormat="1" customHeight="1" s="355" thickBot="1">
      <c r="A564" s="1203" t="n"/>
      <c r="B564" s="714" t="n"/>
      <c r="C564" s="1381" t="n">
        <v>4544798030727</v>
      </c>
      <c r="D564" s="366" t="n"/>
      <c r="E564" s="353" t="inlineStr">
        <is>
          <t>EST LABO PRO</t>
        </is>
      </c>
      <c r="F564" s="353" t="inlineStr">
        <is>
          <t>EST28</t>
        </is>
      </c>
      <c r="G564" s="368" t="inlineStr">
        <is>
          <t>エステラボ　トリプルコラG　パック</t>
        </is>
      </c>
      <c r="H564" s="369" t="inlineStr">
        <is>
          <t>ESTLABO   TRIPLE  COLLA G  PACK</t>
        </is>
      </c>
      <c r="I564" s="369" t="inlineStr">
        <is>
          <t>EST LABO TRIPLE COLLA G PACK</t>
        </is>
      </c>
      <c r="J564" s="493" t="inlineStr">
        <is>
          <t>Маска на основе трех видов коллагена EST LABO</t>
        </is>
      </c>
      <c r="K564" s="369" t="inlineStr">
        <is>
          <t>face pack</t>
        </is>
      </c>
      <c r="L564" s="369" t="n"/>
      <c r="M564" s="368" t="n"/>
      <c r="N564" s="368" t="n"/>
      <c r="O564" s="455" t="n"/>
      <c r="P564" s="1382" t="n">
        <v>2854</v>
      </c>
      <c r="Q564" s="1388">
        <f>O564*P564</f>
        <v/>
      </c>
      <c r="R564" s="626" t="n">
        <v>2340</v>
      </c>
      <c r="S564" s="1383">
        <f>O564*R564</f>
        <v/>
      </c>
      <c r="T564" s="1383">
        <f>Q564-S564</f>
        <v/>
      </c>
      <c r="U564" s="458">
        <f>T564/Q564</f>
        <v/>
      </c>
      <c r="V564" s="362" t="n"/>
      <c r="W564" s="362" t="n"/>
      <c r="X564" s="362" t="n"/>
      <c r="Y564" s="362" t="n"/>
      <c r="Z564" s="362" t="n"/>
      <c r="AA564" s="362" t="n"/>
      <c r="AB564" s="1203" t="n">
        <v>0.33</v>
      </c>
      <c r="AC564" s="1384">
        <f>ROUND(O564*AB564,3)</f>
        <v/>
      </c>
      <c r="AD564" s="575"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565" t="inlineStr">
        <is>
          <t>ЕАЭС N RU Д-JP.АБ47.В.08815/20 от 09.09.2020 действует до 08.09.2025</t>
        </is>
      </c>
      <c r="AF564" s="565" t="inlineStr">
        <is>
          <t>CBS Cosmetics</t>
        </is>
      </c>
      <c r="AG564" s="565" t="inlineStr">
        <is>
          <t>Shoyaku Kenkyusho Inc</t>
        </is>
      </c>
    </row>
    <row r="565" hidden="1" ht="20.1" customFormat="1" customHeight="1" s="355" thickBot="1">
      <c r="A565" s="1203" t="n"/>
      <c r="B565" s="714" t="n"/>
      <c r="C565" s="1381" t="n">
        <v>4544798030765</v>
      </c>
      <c r="D565" s="366" t="n"/>
      <c r="E565" s="353" t="inlineStr">
        <is>
          <t>EST LABO PRO</t>
        </is>
      </c>
      <c r="F565" s="353" t="inlineStr">
        <is>
          <t>EST29</t>
        </is>
      </c>
      <c r="G565" s="368" t="inlineStr">
        <is>
          <t>エステラボ　スリムフェイス　マッサージパック</t>
        </is>
      </c>
      <c r="H565" s="369" t="inlineStr">
        <is>
          <t>ESTLABO   SLIM  FACE  MASSAGE  PACK</t>
        </is>
      </c>
      <c r="I565" s="369" t="inlineStr">
        <is>
          <t>EST LABO SLIM FACE MASSAGE PACK</t>
        </is>
      </c>
      <c r="J565" s="493" t="inlineStr">
        <is>
          <t>Массажная маска для скульптурирования лица EST LABO</t>
        </is>
      </c>
      <c r="K565" s="369" t="inlineStr">
        <is>
          <t>face pack</t>
        </is>
      </c>
      <c r="L565" s="369" t="n"/>
      <c r="M565" s="368" t="n"/>
      <c r="N565" s="368" t="n"/>
      <c r="O565" s="455" t="n">
        <v>20</v>
      </c>
      <c r="P565" s="1484" t="n">
        <v>2600</v>
      </c>
      <c r="Q565" s="1388">
        <f>O565*P565</f>
        <v/>
      </c>
      <c r="R565" s="626" t="n">
        <v>2080</v>
      </c>
      <c r="S565" s="1383">
        <f>O565*R565</f>
        <v/>
      </c>
      <c r="T565" s="1383">
        <f>Q565-S565</f>
        <v/>
      </c>
      <c r="U565" s="458">
        <f>T565/Q565</f>
        <v/>
      </c>
      <c r="V565" s="362" t="n"/>
      <c r="W565" s="362" t="n"/>
      <c r="X565" s="362" t="n"/>
      <c r="Y565" s="362" t="n"/>
      <c r="Z565" s="362" t="n"/>
      <c r="AA565" s="362" t="n"/>
      <c r="AB565" s="1387" t="n">
        <v>0.36</v>
      </c>
      <c r="AC565" s="1387">
        <f>ROUND(O565*AB565,3)</f>
        <v/>
      </c>
      <c r="AD565" s="575"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79" t="inlineStr">
        <is>
          <t>ЕАЭС N RU Д-JP.АБ47.В.08815/20 от 09.09.2020 действует до 08.09.2025</t>
        </is>
      </c>
      <c r="AF565" s="279" t="inlineStr">
        <is>
          <t>CBS Cosmetics</t>
        </is>
      </c>
      <c r="AG565" s="279" t="inlineStr">
        <is>
          <t>Shoyaku Kenkyusho Inc</t>
        </is>
      </c>
    </row>
    <row r="566" hidden="1" ht="22.5" customFormat="1" customHeight="1" s="355" thickBot="1">
      <c r="A566" s="353" t="n"/>
      <c r="B566" s="721" t="n"/>
      <c r="C566" s="1381" t="n">
        <v>4544798030734</v>
      </c>
      <c r="D566" s="366" t="n"/>
      <c r="E566" s="353" t="inlineStr">
        <is>
          <t>EST LABO PRO</t>
        </is>
      </c>
      <c r="F566" s="353" t="inlineStr">
        <is>
          <t>EST30</t>
        </is>
      </c>
      <c r="G566" s="368" t="inlineStr">
        <is>
          <t>エステラボ　海のミネラルパック</t>
        </is>
      </c>
      <c r="H566" s="369" t="inlineStr">
        <is>
          <t>ESTLABO   KAISO  PACK</t>
        </is>
      </c>
      <c r="I566" s="369" t="inlineStr">
        <is>
          <t>EST LABO KAISO PACK</t>
        </is>
      </c>
      <c r="J566" s="493" t="inlineStr">
        <is>
          <t>Маска на основе морских водорослей EST LABO</t>
        </is>
      </c>
      <c r="K566" s="369" t="inlineStr">
        <is>
          <t>face pack</t>
        </is>
      </c>
      <c r="L566" s="369" t="n"/>
      <c r="M566" s="368" t="n"/>
      <c r="N566" s="368" t="n"/>
      <c r="O566" s="455" t="n"/>
      <c r="P566" s="1484" t="n">
        <v>2600</v>
      </c>
      <c r="Q566" s="1388">
        <f>O566*P566</f>
        <v/>
      </c>
      <c r="R566" s="835" t="n">
        <v>2080</v>
      </c>
      <c r="S566" s="1383">
        <f>O566*R566</f>
        <v/>
      </c>
      <c r="T566" s="1383">
        <f>Q566-S566</f>
        <v/>
      </c>
      <c r="U566" s="458">
        <f>T566/Q566</f>
        <v/>
      </c>
      <c r="V566" s="362" t="n"/>
      <c r="W566" s="362" t="n"/>
      <c r="X566" s="362" t="n"/>
      <c r="Y566" s="362" t="n"/>
      <c r="Z566" s="362" t="n"/>
      <c r="AA566" s="362" t="n"/>
      <c r="AB566" s="1387" t="n">
        <v>0.33</v>
      </c>
      <c r="AC566" s="1387">
        <f>ROUND(O566*AB566,3)</f>
        <v/>
      </c>
      <c r="AD566" s="575"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79" t="inlineStr">
        <is>
          <t>ЕАЭС N RU Д-JP.АБ47.В.08815/20 от 09.09.2020 действует до 08.09.2025</t>
        </is>
      </c>
      <c r="AF566" s="279" t="inlineStr">
        <is>
          <t>CBS Cosmetics</t>
        </is>
      </c>
      <c r="AG566" s="279" t="inlineStr">
        <is>
          <t>Shoyaku Kenkyusho Inc</t>
        </is>
      </c>
    </row>
    <row r="567" hidden="1" ht="22.5" customFormat="1" customHeight="1" s="355" thickBot="1">
      <c r="A567" s="1203" t="n"/>
      <c r="B567" s="714" t="n"/>
      <c r="C567" s="1381" t="n">
        <v>4544798030666</v>
      </c>
      <c r="D567" s="366" t="n"/>
      <c r="E567" s="353" t="inlineStr">
        <is>
          <t>EST LABO PRO</t>
        </is>
      </c>
      <c r="F567" s="353" t="inlineStr">
        <is>
          <t>EST31</t>
        </is>
      </c>
      <c r="G567" s="368" t="inlineStr">
        <is>
          <t>エステラボ　マッサージクリーム</t>
        </is>
      </c>
      <c r="H567" s="369" t="inlineStr">
        <is>
          <t>ESTLABO   MASSAGE  CREAM</t>
        </is>
      </c>
      <c r="I567" s="369" t="inlineStr">
        <is>
          <t>EST LABO MASSAGE CREAM</t>
        </is>
      </c>
      <c r="J567" s="493" t="inlineStr">
        <is>
          <t>Массажный крем EST LABO</t>
        </is>
      </c>
      <c r="K567" s="369" t="inlineStr">
        <is>
          <t>face cream</t>
        </is>
      </c>
      <c r="L567" s="369" t="n"/>
      <c r="M567" s="368" t="n"/>
      <c r="N567" s="368" t="n"/>
      <c r="O567" s="455" t="n">
        <v>20</v>
      </c>
      <c r="P567" s="1484" t="n">
        <v>2275</v>
      </c>
      <c r="Q567" s="1388">
        <f>O567*P567</f>
        <v/>
      </c>
      <c r="R567" s="835" t="n">
        <v>1820</v>
      </c>
      <c r="S567" s="1383">
        <f>O567*R567</f>
        <v/>
      </c>
      <c r="T567" s="1383">
        <f>Q567-S567</f>
        <v/>
      </c>
      <c r="U567" s="458">
        <f>T567/Q567</f>
        <v/>
      </c>
      <c r="V567" s="362" t="n"/>
      <c r="W567" s="362" t="n"/>
      <c r="X567" s="362" t="n"/>
      <c r="Y567" s="362" t="n"/>
      <c r="Z567" s="362" t="n"/>
      <c r="AA567" s="362" t="n"/>
      <c r="AB567" s="1421" t="n">
        <v>0.3</v>
      </c>
      <c r="AC567" s="1387">
        <f>ROUND(O567*AB567,3)</f>
        <v/>
      </c>
      <c r="AD567" s="575"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79" t="inlineStr">
        <is>
          <t>ЕАЭС N RU Д-JP.АБ47.В.08747/20 от 08.09.2020 действует до 07.09.2025</t>
        </is>
      </c>
      <c r="AF567" s="279" t="inlineStr">
        <is>
          <t>CBS Cosmetics</t>
        </is>
      </c>
      <c r="AG567" s="279" t="inlineStr">
        <is>
          <t>Shoyaku Kenkyusho Inc</t>
        </is>
      </c>
    </row>
    <row r="568" hidden="1" ht="20.1" customFormat="1" customHeight="1" s="355" thickBot="1">
      <c r="A568" s="353" t="n"/>
      <c r="B568" s="721" t="n"/>
      <c r="C568" s="1381" t="n">
        <v>4544798030468</v>
      </c>
      <c r="D568" s="366" t="n"/>
      <c r="E568" s="353" t="inlineStr">
        <is>
          <t>EST LABO</t>
        </is>
      </c>
      <c r="F568" s="353" t="n"/>
      <c r="G568" s="368" t="n"/>
      <c r="H568" s="369" t="inlineStr">
        <is>
          <t>ESTLABO   SONIC  GEL</t>
        </is>
      </c>
      <c r="I568" s="369" t="inlineStr">
        <is>
          <t>EST LABO SONIC GEL</t>
        </is>
      </c>
      <c r="J568" s="493" t="inlineStr">
        <is>
          <t>Гель для работы с ионофорезом EST LABO</t>
        </is>
      </c>
      <c r="K568" s="369" t="inlineStr">
        <is>
          <t>gel</t>
        </is>
      </c>
      <c r="L568" s="369" t="n"/>
      <c r="M568" s="368" t="n"/>
      <c r="N568" s="368" t="n"/>
      <c r="O568" s="455" t="n"/>
      <c r="P568" s="1483" t="n">
        <v>1300</v>
      </c>
      <c r="Q568" s="1388">
        <f>O568*P568</f>
        <v/>
      </c>
      <c r="R568" s="335" t="n">
        <v>1040</v>
      </c>
      <c r="S568" s="1383">
        <f>O568*R568</f>
        <v/>
      </c>
      <c r="T568" s="1383">
        <f>Q568-S568</f>
        <v/>
      </c>
      <c r="U568" s="458">
        <f>T568/Q568</f>
        <v/>
      </c>
      <c r="V568" s="362" t="n"/>
      <c r="W568" s="362" t="n"/>
      <c r="X568" s="362" t="n"/>
      <c r="Y568" s="362" t="n"/>
      <c r="Z568" s="362" t="n"/>
      <c r="AA568" s="362" t="n"/>
      <c r="AB568" s="1203" t="n"/>
      <c r="AC568" s="1384">
        <f>ROUND(O568*AB568,3)</f>
        <v/>
      </c>
      <c r="AD568" s="575" t="inlineStr">
        <is>
          <t>水溶性コラーゲン、ヒアルロン酸Na、リン酸アスコルビルMg</t>
        </is>
      </c>
      <c r="AE568" s="279" t="inlineStr">
        <is>
          <t>ЕАЭС N RU Д-JP.НВ32.В.13610/20 от 14.09.2020 действует до 13.09.2025</t>
        </is>
      </c>
      <c r="AF568" s="279" t="inlineStr">
        <is>
          <t>CBS Cosmetics</t>
        </is>
      </c>
      <c r="AG568" s="279" t="inlineStr">
        <is>
          <t>Shoyaku Kenkyusho Inc</t>
        </is>
      </c>
    </row>
    <row r="569" hidden="1" ht="20.1" customFormat="1" customHeight="1" s="355" thickBot="1">
      <c r="A569" s="353" t="n"/>
      <c r="B569" s="721" t="n"/>
      <c r="C569" s="1381" t="n">
        <v>4544798030475</v>
      </c>
      <c r="D569" s="366" t="n"/>
      <c r="E569" s="353" t="inlineStr">
        <is>
          <t>EST LABO</t>
        </is>
      </c>
      <c r="F569" s="353" t="n"/>
      <c r="G569" s="368" t="n"/>
      <c r="H569" s="369" t="inlineStr">
        <is>
          <t>ESTLABO   SONIC  GEL</t>
        </is>
      </c>
      <c r="I569" s="369" t="inlineStr">
        <is>
          <t>EST LABO SONIC GEL</t>
        </is>
      </c>
      <c r="J569" s="493" t="inlineStr">
        <is>
          <t>Гель для работы с ионофорезом EST LABO</t>
        </is>
      </c>
      <c r="K569" s="369" t="inlineStr">
        <is>
          <t>gel</t>
        </is>
      </c>
      <c r="L569" s="369" t="n"/>
      <c r="M569" s="368" t="n"/>
      <c r="N569" s="368" t="n"/>
      <c r="O569" s="455" t="n"/>
      <c r="P569" s="1483" t="n">
        <v>2844</v>
      </c>
      <c r="Q569" s="1388">
        <f>O569*P569</f>
        <v/>
      </c>
      <c r="R569" s="335" t="n">
        <v>2275</v>
      </c>
      <c r="S569" s="1383">
        <f>O569*R569</f>
        <v/>
      </c>
      <c r="T569" s="1383">
        <f>Q569-S569</f>
        <v/>
      </c>
      <c r="U569" s="458">
        <f>T569/Q569</f>
        <v/>
      </c>
      <c r="V569" s="362" t="n"/>
      <c r="W569" s="362" t="n"/>
      <c r="X569" s="362" t="n"/>
      <c r="Y569" s="362" t="n"/>
      <c r="Z569" s="362" t="n"/>
      <c r="AA569" s="362" t="n"/>
      <c r="AB569" s="1203" t="n"/>
      <c r="AC569" s="1384">
        <f>ROUND(O569*AB569,3)</f>
        <v/>
      </c>
      <c r="AD569" s="575" t="inlineStr">
        <is>
          <t>水溶性コラーゲン、ヒアルロン酸Na、リン酸アスコルビルMg</t>
        </is>
      </c>
      <c r="AE569" s="279" t="inlineStr">
        <is>
          <t>ЕАЭС N RU Д-JP.НВ32.В.13610/20 от 14.09.2020 действует до 13.09.2025</t>
        </is>
      </c>
      <c r="AF569" s="279" t="inlineStr">
        <is>
          <t>CBS Cosmetics</t>
        </is>
      </c>
      <c r="AG569" s="279" t="inlineStr">
        <is>
          <t>Shoyaku Kenkyusho Inc</t>
        </is>
      </c>
    </row>
    <row r="570" hidden="1" ht="20.1" customFormat="1" customHeight="1" s="355" thickBot="1">
      <c r="A570" s="353" t="n"/>
      <c r="B570" s="721" t="n"/>
      <c r="C570" s="1381" t="n">
        <v>4544798030499</v>
      </c>
      <c r="D570" s="366" t="n"/>
      <c r="E570" s="353" t="inlineStr">
        <is>
          <t>EST LABO</t>
        </is>
      </c>
      <c r="F570" s="353" t="n"/>
      <c r="G570" s="368" t="n"/>
      <c r="H570" s="369" t="inlineStr">
        <is>
          <t>ESTLABO  EPI AFTER GEL</t>
        </is>
      </c>
      <c r="I570" s="369" t="inlineStr">
        <is>
          <t>EST LABO EPI AFTER GEL</t>
        </is>
      </c>
      <c r="J570" s="493" t="inlineStr">
        <is>
          <t>Гель после эпиляции EST LABO</t>
        </is>
      </c>
      <c r="K570" s="369" t="inlineStr">
        <is>
          <t>gel</t>
        </is>
      </c>
      <c r="L570" s="369" t="n"/>
      <c r="M570" s="368" t="n"/>
      <c r="N570" s="368" t="n"/>
      <c r="O570" s="455" t="n"/>
      <c r="P570" s="1382" t="n">
        <v>3250</v>
      </c>
      <c r="Q570" s="1388">
        <f>O570*P570</f>
        <v/>
      </c>
      <c r="R570" s="335" t="n">
        <v>2600</v>
      </c>
      <c r="S570" s="1383">
        <f>O570*R570</f>
        <v/>
      </c>
      <c r="T570" s="1383">
        <f>Q570-S570</f>
        <v/>
      </c>
      <c r="U570" s="458">
        <f>T570/Q570</f>
        <v/>
      </c>
      <c r="V570" s="362" t="n"/>
      <c r="W570" s="362" t="n"/>
      <c r="X570" s="362" t="n"/>
      <c r="Y570" s="362" t="n"/>
      <c r="Z570" s="362" t="n"/>
      <c r="AA570" s="362" t="n"/>
      <c r="AB570" s="1203" t="n"/>
      <c r="AC570" s="1384">
        <f>ROUND(O570*AB570,3)</f>
        <v/>
      </c>
      <c r="AD570" s="575"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79" t="inlineStr">
        <is>
          <t>ЕАЭС N RU Д-JP.НВ32.В.13610/20 от 14.09.2020 действует до 13.09.2025</t>
        </is>
      </c>
      <c r="AF570" s="279" t="inlineStr">
        <is>
          <t>CBS Cosmetics</t>
        </is>
      </c>
      <c r="AG570" s="279" t="inlineStr">
        <is>
          <t>Shoyaku Kenkyusho Inc</t>
        </is>
      </c>
    </row>
    <row r="571" hidden="1" ht="20.1" customFormat="1" customHeight="1" s="355" thickBot="1">
      <c r="A571" s="1203" t="n"/>
      <c r="B571" s="714" t="n"/>
      <c r="C571" s="1381" t="n"/>
      <c r="D571" s="366" t="n"/>
      <c r="E571" s="353" t="inlineStr">
        <is>
          <t>EST LABO PRO</t>
        </is>
      </c>
      <c r="F571" s="353" t="inlineStr">
        <is>
          <t>EST40</t>
        </is>
      </c>
      <c r="G571" s="368" t="inlineStr">
        <is>
          <t>エステラボ　WプロTマスク</t>
        </is>
      </c>
      <c r="H571" s="369" t="inlineStr">
        <is>
          <t>ESTLABO   W  PROTEIN  MASK</t>
        </is>
      </c>
      <c r="I571" s="369" t="inlineStr">
        <is>
          <t>EST LABO W PROTEIN MASK</t>
        </is>
      </c>
      <c r="J571" s="493" t="inlineStr">
        <is>
          <t>Маска на основе протеинов W EST LABO</t>
        </is>
      </c>
      <c r="K571" s="369" t="inlineStr">
        <is>
          <t>face mask</t>
        </is>
      </c>
      <c r="L571" s="369" t="n"/>
      <c r="M571" s="368" t="n"/>
      <c r="N571" s="368" t="n"/>
      <c r="O571" s="455" t="n"/>
      <c r="P571" s="1484" t="n">
        <v>2681</v>
      </c>
      <c r="Q571" s="1388">
        <f>O571*P571</f>
        <v/>
      </c>
      <c r="R571" s="835" t="n">
        <v>2145</v>
      </c>
      <c r="S571" s="1383">
        <f>O571*R571</f>
        <v/>
      </c>
      <c r="T571" s="1383">
        <f>Q571-S571</f>
        <v/>
      </c>
      <c r="U571" s="458">
        <f>T571/Q571</f>
        <v/>
      </c>
      <c r="V571" s="362" t="n"/>
      <c r="W571" s="362" t="n"/>
      <c r="X571" s="362" t="n"/>
      <c r="Y571" s="362" t="n"/>
      <c r="Z571" s="362" t="n"/>
      <c r="AA571" s="362" t="n"/>
      <c r="AB571" s="1203" t="n">
        <v>0.632</v>
      </c>
      <c r="AC571" s="1384">
        <f>ROUND(O571*AB571,3)</f>
        <v/>
      </c>
      <c r="AD571" s="575"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79" t="inlineStr">
        <is>
          <t>ЕАЭС N RU Д-JP.АБ47.В.08815/20 от 09.09.2020 действует до 08.09.2026</t>
        </is>
      </c>
      <c r="AF571" s="279" t="inlineStr">
        <is>
          <t>CBS Cosmetics</t>
        </is>
      </c>
      <c r="AG571" s="279" t="inlineStr">
        <is>
          <t>Shoyaku Kenkyusho Inc</t>
        </is>
      </c>
    </row>
    <row r="572" hidden="1" ht="20.1" customFormat="1" customHeight="1" s="355" thickBot="1">
      <c r="A572" s="1203" t="n"/>
      <c r="B572" s="714" t="n"/>
      <c r="C572" s="1381" t="n">
        <v>4544798030369</v>
      </c>
      <c r="D572" s="366" t="n"/>
      <c r="E572" s="353" t="inlineStr">
        <is>
          <t>EST LABO PRO</t>
        </is>
      </c>
      <c r="F572" s="353" t="inlineStr">
        <is>
          <t>EST45</t>
        </is>
      </c>
      <c r="G572" s="368" t="n"/>
      <c r="H572" s="369" t="inlineStr">
        <is>
          <t>ESTLABO　WATER CLEANSING GEL</t>
        </is>
      </c>
      <c r="I572" s="369" t="inlineStr">
        <is>
          <t>EST LABO WATER CLEANSING GEL</t>
        </is>
      </c>
      <c r="J572" s="493" t="inlineStr">
        <is>
          <t>Демакияжный гель на водной основе для жирной и чувствительной кожи EST LABO</t>
        </is>
      </c>
      <c r="K572" s="369" t="inlineStr">
        <is>
          <t>cleansing gel</t>
        </is>
      </c>
      <c r="L572" s="369" t="n"/>
      <c r="M572" s="368" t="n"/>
      <c r="N572" s="368" t="n"/>
      <c r="O572" s="455" t="n"/>
      <c r="P572" s="1484" t="n">
        <v>2356</v>
      </c>
      <c r="Q572" s="1388">
        <f>O572*P572</f>
        <v/>
      </c>
      <c r="R572" s="835" t="n">
        <v>1885</v>
      </c>
      <c r="S572" s="1383">
        <f>O572*R572</f>
        <v/>
      </c>
      <c r="T572" s="1383">
        <f>Q572-S572</f>
        <v/>
      </c>
      <c r="U572" s="458">
        <f>T572/Q572</f>
        <v/>
      </c>
      <c r="V572" s="362" t="n"/>
      <c r="W572" s="362" t="n"/>
      <c r="X572" s="362" t="n"/>
      <c r="Y572" s="362" t="n"/>
      <c r="Z572" s="362" t="n"/>
      <c r="AA572" s="362" t="n"/>
      <c r="AB572" s="1387" t="n">
        <v>0.33</v>
      </c>
      <c r="AC572" s="1387">
        <f>ROUND(O572*AB572,3)</f>
        <v/>
      </c>
      <c r="AD572" s="575"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79" t="inlineStr">
        <is>
          <t>ЕАЭС N RU Д-JP.НВ32.В.13610/20 от 14.09.2020 действует до 13.09.2025</t>
        </is>
      </c>
      <c r="AF572" s="279" t="inlineStr">
        <is>
          <t>CBS Cosmetics</t>
        </is>
      </c>
      <c r="AG572" s="279" t="inlineStr">
        <is>
          <t>Shoyaku Kenkyusho Inc</t>
        </is>
      </c>
    </row>
    <row r="573" hidden="1" ht="20.1" customFormat="1" customHeight="1" s="355" thickBot="1">
      <c r="A573" s="1203" t="n"/>
      <c r="B573" s="714" t="n"/>
      <c r="C573" s="366" t="inlineStr">
        <is>
          <t>4533572110847</t>
        </is>
      </c>
      <c r="D573" s="366" t="n"/>
      <c r="E573" s="353" t="inlineStr">
        <is>
          <t>EST LABO</t>
        </is>
      </c>
      <c r="F573" s="353" t="inlineStr">
        <is>
          <t>EST32</t>
        </is>
      </c>
      <c r="G573" s="368" t="n"/>
      <c r="H573" s="369" t="inlineStr">
        <is>
          <t>ESTLABO　CLEANSING  GEL  EL</t>
        </is>
      </c>
      <c r="I573" s="369" t="inlineStr">
        <is>
          <t>EST LABO CLEANSING GEL EL</t>
        </is>
      </c>
      <c r="J573" s="493" t="inlineStr">
        <is>
          <t>Демакияжный гель для лица EST LABO EL</t>
        </is>
      </c>
      <c r="K573" s="369" t="inlineStr">
        <is>
          <t>face gel</t>
        </is>
      </c>
      <c r="L573" s="369" t="n">
        <v>10</v>
      </c>
      <c r="M573" s="368" t="n">
        <v>10</v>
      </c>
      <c r="N573" s="368" t="n"/>
      <c r="O573" s="455" t="n"/>
      <c r="P573" s="1483" t="n">
        <v>1829</v>
      </c>
      <c r="Q573" s="1388">
        <f>O573*P573</f>
        <v/>
      </c>
      <c r="R573" s="335" t="n">
        <v>1463</v>
      </c>
      <c r="S573" s="1383">
        <f>O573*R573</f>
        <v/>
      </c>
      <c r="T573" s="1383">
        <f>Q573-S573</f>
        <v/>
      </c>
      <c r="U573" s="458">
        <f>T573/Q573</f>
        <v/>
      </c>
      <c r="V573" s="362" t="n"/>
      <c r="W573" s="362" t="n"/>
      <c r="X573" s="362" t="n"/>
      <c r="Y573" s="362" t="n"/>
      <c r="Z573" s="362" t="n"/>
      <c r="AA573" s="362" t="inlineStr">
        <is>
          <t>7.1　×　20　×　4.7</t>
        </is>
      </c>
      <c r="AB573" s="1398" t="n">
        <v>0.21</v>
      </c>
      <c r="AC573" s="1387">
        <f>ROUND(O573*AB573,3)</f>
        <v/>
      </c>
      <c r="AD573" s="5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79" t="inlineStr">
        <is>
          <t>ЕАЭС N RU Д-JP.НВ32.В.13610/20 от 14.09.2020 действует до 13.09.2025</t>
        </is>
      </c>
      <c r="AF573" s="279" t="inlineStr">
        <is>
          <t>CBS Cosmetics</t>
        </is>
      </c>
      <c r="AG573" s="279" t="inlineStr">
        <is>
          <t>Shoyaku Kenkyusho Inc</t>
        </is>
      </c>
    </row>
    <row r="574" hidden="1" ht="20.1" customFormat="1" customHeight="1" s="355" thickBot="1">
      <c r="A574" s="1203" t="n"/>
      <c r="B574" s="714" t="n"/>
      <c r="C574" s="366" t="inlineStr">
        <is>
          <t xml:space="preserve"> 4544798103049</t>
        </is>
      </c>
      <c r="D574" s="366" t="n"/>
      <c r="E574" s="353" t="inlineStr">
        <is>
          <t>EST LABO</t>
        </is>
      </c>
      <c r="F574" s="353" t="inlineStr">
        <is>
          <t>EST33</t>
        </is>
      </c>
      <c r="G574" s="368" t="n"/>
      <c r="H574" s="369" t="inlineStr">
        <is>
          <t>ESTLABO   CLEANSING  FOAM  EL</t>
        </is>
      </c>
      <c r="I574" s="369" t="inlineStr">
        <is>
          <t>EST LABO CLEANSING FOAM EL</t>
        </is>
      </c>
      <c r="J574" s="493" t="inlineStr">
        <is>
          <t>Очищающая пенка EST LABO EL</t>
        </is>
      </c>
      <c r="K574" s="369" t="inlineStr">
        <is>
          <t>face cleansing</t>
        </is>
      </c>
      <c r="L574" s="369" t="n">
        <v>10</v>
      </c>
      <c r="M574" s="368" t="n">
        <v>10</v>
      </c>
      <c r="N574" s="368" t="n"/>
      <c r="O574" s="455" t="n">
        <v>20</v>
      </c>
      <c r="P574" s="1483" t="n">
        <v>1300</v>
      </c>
      <c r="Q574" s="1388">
        <f>O574*P574</f>
        <v/>
      </c>
      <c r="R574" s="335" t="n">
        <v>1040</v>
      </c>
      <c r="S574" s="1383">
        <f>O574*R574</f>
        <v/>
      </c>
      <c r="T574" s="1383">
        <f>Q574-S574</f>
        <v/>
      </c>
      <c r="U574" s="458">
        <f>T574/Q574</f>
        <v/>
      </c>
      <c r="V574" s="362" t="n"/>
      <c r="W574" s="362" t="n"/>
      <c r="X574" s="362" t="n"/>
      <c r="Y574" s="362" t="n"/>
      <c r="Z574" s="362" t="n"/>
      <c r="AA574" s="362" t="inlineStr">
        <is>
          <t>7.1　×　15.3　× 4.7</t>
        </is>
      </c>
      <c r="AB574" s="1398" t="n">
        <v>0.13</v>
      </c>
      <c r="AC574" s="1387">
        <f>ROUND(O574*AB574,3)</f>
        <v/>
      </c>
      <c r="AD574" s="5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79" t="inlineStr">
        <is>
          <t>ЕАЭС N RU Д-JP.АБ47.В.08751/20 от 08.09.2020 действует до 07.09.2025</t>
        </is>
      </c>
      <c r="AF574" s="279" t="inlineStr">
        <is>
          <t>CBS Cosmetics</t>
        </is>
      </c>
      <c r="AG574" s="279" t="inlineStr">
        <is>
          <t>Shoyaku Kenkyusho Inc</t>
        </is>
      </c>
    </row>
    <row r="575" hidden="1" ht="20.1" customFormat="1" customHeight="1" s="355" thickBot="1">
      <c r="A575" s="1203" t="n"/>
      <c r="B575" s="714" t="n"/>
      <c r="C575" s="366" t="inlineStr">
        <is>
          <t>4544798103056</t>
        </is>
      </c>
      <c r="D575" s="366" t="n"/>
      <c r="E575" s="353" t="inlineStr">
        <is>
          <t>EST LABO</t>
        </is>
      </c>
      <c r="F575" s="353" t="inlineStr">
        <is>
          <t>EST34</t>
        </is>
      </c>
      <c r="G575" s="368" t="n"/>
      <c r="H575" s="369" t="inlineStr">
        <is>
          <t>ESTLABO   FINISHING  LOTION  EL</t>
        </is>
      </c>
      <c r="I575" s="369" t="inlineStr">
        <is>
          <t>EST LABO FINISHING LOTION EL</t>
        </is>
      </c>
      <c r="J575" s="493" t="inlineStr">
        <is>
          <t>Питательный лосьон EST LABO EL</t>
        </is>
      </c>
      <c r="K575" s="369" t="inlineStr">
        <is>
          <t>face lotion</t>
        </is>
      </c>
      <c r="L575" s="369" t="n">
        <v>10</v>
      </c>
      <c r="M575" s="368" t="n">
        <v>10</v>
      </c>
      <c r="N575" s="368" t="n"/>
      <c r="O575" s="455" t="n">
        <v>20</v>
      </c>
      <c r="P575" s="1483" t="n">
        <v>1544</v>
      </c>
      <c r="Q575" s="1388">
        <f>O575*P575</f>
        <v/>
      </c>
      <c r="R575" s="335" t="n">
        <v>1235</v>
      </c>
      <c r="S575" s="1383">
        <f>O575*R575</f>
        <v/>
      </c>
      <c r="T575" s="1383">
        <f>Q575-S575</f>
        <v/>
      </c>
      <c r="U575" s="458">
        <f>T575/Q575</f>
        <v/>
      </c>
      <c r="V575" s="362" t="n"/>
      <c r="W575" s="362" t="n"/>
      <c r="X575" s="362" t="n"/>
      <c r="Y575" s="362" t="n"/>
      <c r="Z575" s="362" t="n"/>
      <c r="AA575" s="362" t="inlineStr">
        <is>
          <t>4.6　×　16.5　× 4.9</t>
        </is>
      </c>
      <c r="AB575" s="1398" t="n">
        <v>0.24</v>
      </c>
      <c r="AC575" s="1387">
        <f>ROUND(O575*AB575,3)</f>
        <v/>
      </c>
      <c r="AD575" s="575"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79" t="inlineStr">
        <is>
          <t>ЕАЭС N RU Д-JP.АБ47.В.08734/20 от 08.09.2020 действует до 07.09.2025</t>
        </is>
      </c>
      <c r="AF575" s="279" t="inlineStr">
        <is>
          <t>CBS Cosmetics</t>
        </is>
      </c>
      <c r="AG575" s="279" t="inlineStr">
        <is>
          <t>Shoyaku Kenkyusho Inc</t>
        </is>
      </c>
    </row>
    <row r="576" hidden="1" ht="20.1" customFormat="1" customHeight="1" s="355" thickBot="1">
      <c r="A576" s="1203" t="n"/>
      <c r="B576" s="714" t="n"/>
      <c r="C576" s="366" t="inlineStr">
        <is>
          <t>4544798103070</t>
        </is>
      </c>
      <c r="D576" s="366" t="n"/>
      <c r="E576" s="353" t="inlineStr">
        <is>
          <t>EST LABO</t>
        </is>
      </c>
      <c r="F576" s="353" t="inlineStr">
        <is>
          <t>EST35</t>
        </is>
      </c>
      <c r="G576" s="368" t="n"/>
      <c r="H576" s="369" t="inlineStr">
        <is>
          <t>ESTLABO   FINISHING  MILK  EMULSION EL</t>
        </is>
      </c>
      <c r="I576" s="369" t="inlineStr">
        <is>
          <t>EST LABO FINISHING MILK EMULSION EL</t>
        </is>
      </c>
      <c r="J576" s="493" t="inlineStr">
        <is>
          <t>Питательная эмульсия для лица EST LABO EL</t>
        </is>
      </c>
      <c r="K576" s="369" t="inlineStr">
        <is>
          <t>face milk</t>
        </is>
      </c>
      <c r="L576" s="369" t="n">
        <v>10</v>
      </c>
      <c r="M576" s="368" t="n">
        <v>10</v>
      </c>
      <c r="N576" s="368" t="n"/>
      <c r="O576" s="455" t="n"/>
      <c r="P576" s="1483" t="n">
        <v>1625</v>
      </c>
      <c r="Q576" s="1388">
        <f>O576*P576</f>
        <v/>
      </c>
      <c r="R576" s="335" t="n">
        <v>1300</v>
      </c>
      <c r="S576" s="1383">
        <f>O576*R576</f>
        <v/>
      </c>
      <c r="T576" s="1383">
        <f>Q576-S576</f>
        <v/>
      </c>
      <c r="U576" s="458">
        <f>T576/Q576</f>
        <v/>
      </c>
      <c r="V576" s="362" t="n"/>
      <c r="W576" s="362" t="n"/>
      <c r="X576" s="362" t="n"/>
      <c r="Y576" s="362" t="n"/>
      <c r="Z576" s="362" t="n"/>
      <c r="AA576" s="362" t="inlineStr">
        <is>
          <t>4.7　×　13.3　× 4.7</t>
        </is>
      </c>
      <c r="AB576" s="1398" t="n">
        <v>0.13</v>
      </c>
      <c r="AC576" s="1387">
        <f>ROUND(O576*AB576,3)</f>
        <v/>
      </c>
      <c r="AD576" s="575"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565" t="inlineStr">
        <is>
          <t>ЕАЭС N RU Д-JP.АБ47.В.08749/20 от 08.09.2020 действует до 07.09.2025</t>
        </is>
      </c>
      <c r="AF576" s="565" t="inlineStr">
        <is>
          <t>CBS Cosmetics</t>
        </is>
      </c>
      <c r="AG576" s="565" t="inlineStr">
        <is>
          <t>Shoyaku Kenkyusho Inc</t>
        </is>
      </c>
    </row>
    <row r="577" hidden="1" ht="20.1" customFormat="1" customHeight="1" s="355" thickBot="1">
      <c r="A577" s="353" t="n"/>
      <c r="B577" s="721" t="n"/>
      <c r="C577" s="366" t="inlineStr">
        <is>
          <t>4544798103063</t>
        </is>
      </c>
      <c r="D577" s="366" t="n"/>
      <c r="E577" s="353" t="inlineStr">
        <is>
          <t>EST LABO</t>
        </is>
      </c>
      <c r="F577" s="353" t="inlineStr">
        <is>
          <t>EST36</t>
        </is>
      </c>
      <c r="G577" s="368" t="inlineStr">
        <is>
          <t>エステラボ　薬用　エッセンスEL</t>
        </is>
      </c>
      <c r="H577" s="369" t="inlineStr">
        <is>
          <t>ESTLABO   FINISHING  ESSENCE  EL</t>
        </is>
      </c>
      <c r="I577" s="369" t="inlineStr">
        <is>
          <t>EST LABO FINISHING ESSENCE EL</t>
        </is>
      </c>
      <c r="J577" s="493" t="inlineStr">
        <is>
          <t>Увлажняющая лифтинговая многофункциональная эссенция EST LABO EL</t>
        </is>
      </c>
      <c r="K577" s="369" t="inlineStr">
        <is>
          <t>face essence</t>
        </is>
      </c>
      <c r="L577" s="369" t="n">
        <v>10</v>
      </c>
      <c r="M577" s="368" t="n">
        <v>10</v>
      </c>
      <c r="N577" s="368" t="n"/>
      <c r="O577" s="455" t="n"/>
      <c r="P577" s="1483" t="n">
        <v>1869</v>
      </c>
      <c r="Q577" s="1388">
        <f>O577*P577</f>
        <v/>
      </c>
      <c r="R577" s="335" t="n">
        <v>1495</v>
      </c>
      <c r="S577" s="1383">
        <f>O577*R577</f>
        <v/>
      </c>
      <c r="T577" s="1383">
        <f>Q577-S577</f>
        <v/>
      </c>
      <c r="U577" s="458">
        <f>T577/Q577</f>
        <v/>
      </c>
      <c r="V577" s="362" t="n"/>
      <c r="W577" s="362" t="n"/>
      <c r="X577" s="362" t="n"/>
      <c r="Y577" s="362" t="n"/>
      <c r="Z577" s="362" t="n"/>
      <c r="AA577" s="362" t="inlineStr">
        <is>
          <t>4.7　×　13.3　× 4.7</t>
        </is>
      </c>
      <c r="AB577" s="1398" t="n">
        <v>0.08</v>
      </c>
      <c r="AC577" s="1387">
        <f>ROUND(O577*AB577,3)</f>
        <v/>
      </c>
      <c r="AD577" s="575"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79" t="inlineStr">
        <is>
          <t>ЕАЭС N RU Д-JP.НВ32.В.13611/20 от 14.09.2020 действует до 13.09.2025</t>
        </is>
      </c>
      <c r="AF577" s="279" t="inlineStr">
        <is>
          <t>CBS Cosmetics</t>
        </is>
      </c>
      <c r="AG577" s="279" t="inlineStr">
        <is>
          <t>Shoyaku Kenkyusho Inc</t>
        </is>
      </c>
    </row>
    <row r="578" hidden="1" ht="20.1" customFormat="1" customHeight="1" s="355" thickBot="1">
      <c r="A578" s="353" t="n"/>
      <c r="B578" s="721" t="n"/>
      <c r="C578" s="357" t="inlineStr">
        <is>
          <t>4544798103537</t>
        </is>
      </c>
      <c r="D578" s="366" t="n"/>
      <c r="E578" s="353" t="inlineStr">
        <is>
          <t>EST LABO</t>
        </is>
      </c>
      <c r="F578" s="353" t="inlineStr">
        <is>
          <t>EST37</t>
        </is>
      </c>
      <c r="G578" s="368" t="n"/>
      <c r="H578" s="369" t="inlineStr">
        <is>
          <t>ESTLABO   FINISHING  CREAM  EL</t>
        </is>
      </c>
      <c r="I578" s="369" t="inlineStr">
        <is>
          <t>EST LABO FINISHING CREAM EL</t>
        </is>
      </c>
      <c r="J578" s="493" t="inlineStr">
        <is>
          <t>Питательный крем-защита EST LABO EL</t>
        </is>
      </c>
      <c r="K578" s="369" t="inlineStr">
        <is>
          <t>face cream</t>
        </is>
      </c>
      <c r="L578" s="369" t="n">
        <v>10</v>
      </c>
      <c r="M578" s="368" t="n">
        <v>10</v>
      </c>
      <c r="N578" s="368" t="n"/>
      <c r="O578" s="455" t="n"/>
      <c r="P578" s="1483" t="n">
        <v>1788</v>
      </c>
      <c r="Q578" s="1388">
        <f>O578*P578</f>
        <v/>
      </c>
      <c r="R578" s="335" t="n">
        <v>1430</v>
      </c>
      <c r="S578" s="1383">
        <f>O578*R578</f>
        <v/>
      </c>
      <c r="T578" s="1383">
        <f>Q578-S578</f>
        <v/>
      </c>
      <c r="U578" s="458">
        <f>T578/Q578</f>
        <v/>
      </c>
      <c r="V578" s="362" t="n"/>
      <c r="W578" s="362" t="n"/>
      <c r="X578" s="362" t="n"/>
      <c r="Y578" s="362" t="n"/>
      <c r="Z578" s="362" t="n"/>
      <c r="AA578" s="362" t="inlineStr">
        <is>
          <t>7.6　×　4.8　× 7.6</t>
        </is>
      </c>
      <c r="AB578" s="1398" t="n">
        <v>0.1</v>
      </c>
      <c r="AC578" s="1387">
        <f>ROUND(O578*AB578,3)</f>
        <v/>
      </c>
      <c r="AD578" s="575"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79" t="inlineStr">
        <is>
          <t>ЕАЭС N RU Д-JP.АБ47.В.08747/20 от 08.09.2020 действует до 07.09.2025</t>
        </is>
      </c>
      <c r="AF578" s="279" t="inlineStr">
        <is>
          <t>CBS Cosmetics</t>
        </is>
      </c>
      <c r="AG578" s="279" t="inlineStr">
        <is>
          <t>Shoyaku Kenkyusho Inc</t>
        </is>
      </c>
    </row>
    <row r="579" hidden="1" ht="20.1" customFormat="1" customHeight="1" s="355" thickBot="1">
      <c r="A579" s="353" t="n"/>
      <c r="B579" s="721" t="n"/>
      <c r="C579" s="357" t="inlineStr">
        <is>
          <t>4544798102714</t>
        </is>
      </c>
      <c r="D579" s="366" t="n"/>
      <c r="E579" s="353" t="inlineStr">
        <is>
          <t>LABO+</t>
        </is>
      </c>
      <c r="F579" s="353" t="inlineStr">
        <is>
          <t>LB01</t>
        </is>
      </c>
      <c r="G579" s="368" t="n"/>
      <c r="H579" s="369" t="inlineStr">
        <is>
          <t>LABO+  Cleansing Cream</t>
        </is>
      </c>
      <c r="I579" s="369" t="inlineStr">
        <is>
          <t>LABO+ Cleansing Cream</t>
        </is>
      </c>
      <c r="J579" s="493" t="inlineStr">
        <is>
          <t>Очищающий крем для лица LABO+</t>
        </is>
      </c>
      <c r="K579" s="369" t="inlineStr">
        <is>
          <t>face cleansing</t>
        </is>
      </c>
      <c r="L579" s="369" t="n"/>
      <c r="M579" s="368" t="n"/>
      <c r="N579" s="368" t="n"/>
      <c r="O579" s="455" t="n"/>
      <c r="P579" s="1483" t="n">
        <v>2356</v>
      </c>
      <c r="Q579" s="1388">
        <f>O579*P579</f>
        <v/>
      </c>
      <c r="R579" s="335" t="n">
        <v>1885</v>
      </c>
      <c r="S579" s="1383">
        <f>O579*R579</f>
        <v/>
      </c>
      <c r="T579" s="1383">
        <f>Q579-S579</f>
        <v/>
      </c>
      <c r="U579" s="458">
        <f>T579/Q579</f>
        <v/>
      </c>
      <c r="V579" s="362" t="n"/>
      <c r="W579" s="362" t="n"/>
      <c r="X579" s="362" t="n"/>
      <c r="Y579" s="362" t="n"/>
      <c r="Z579" s="362" t="n"/>
      <c r="AA579" s="362" t="inlineStr">
        <is>
          <t>5.2　×　20　× 5.2</t>
        </is>
      </c>
      <c r="AB579" s="1203" t="n">
        <v>0.2</v>
      </c>
      <c r="AC579" s="1384">
        <f>ROUND(O579*AB579,3)</f>
        <v/>
      </c>
      <c r="AD579" s="575"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79" t="inlineStr">
        <is>
          <t>ЕАЭС N RU Д-JP.АБ47.В.08747/20 от 08.09.2020 действует до 07.09.2025</t>
        </is>
      </c>
      <c r="AF579" s="279" t="inlineStr">
        <is>
          <t>CBS Cosmetics</t>
        </is>
      </c>
      <c r="AG579" s="279" t="inlineStr">
        <is>
          <t>Shoyaku Kenkyusho Inc</t>
        </is>
      </c>
    </row>
    <row r="580" hidden="1" ht="20.1" customFormat="1" customHeight="1" s="355" thickBot="1">
      <c r="A580" s="1203" t="n"/>
      <c r="B580" s="714" t="n"/>
      <c r="C580" s="629" t="inlineStr">
        <is>
          <t>4544798102721</t>
        </is>
      </c>
      <c r="D580" s="842" t="n"/>
      <c r="E580" s="353" t="inlineStr">
        <is>
          <t>LABO+</t>
        </is>
      </c>
      <c r="F580" s="353" t="inlineStr">
        <is>
          <t>LB02</t>
        </is>
      </c>
      <c r="G580" s="368" t="inlineStr">
        <is>
          <t>ラボプラス　クリーミィーフォーム</t>
        </is>
      </c>
      <c r="H580" s="369" t="inlineStr">
        <is>
          <t>LABO+  Creamy Foam</t>
        </is>
      </c>
      <c r="I580" s="369" t="inlineStr">
        <is>
          <t>LABO+ Creamy Foam</t>
        </is>
      </c>
      <c r="J580" s="493" t="inlineStr">
        <is>
          <t>Очищающая крем пенка LABO+</t>
        </is>
      </c>
      <c r="K580" s="369" t="inlineStr">
        <is>
          <t>face wash</t>
        </is>
      </c>
      <c r="L580" s="369" t="n"/>
      <c r="M580" s="368" t="n"/>
      <c r="N580" s="368" t="n"/>
      <c r="O580" s="455" t="n"/>
      <c r="P580" s="1483" t="n">
        <v>2113</v>
      </c>
      <c r="Q580" s="1388">
        <f>O580*P580</f>
        <v/>
      </c>
      <c r="R580" s="335" t="n">
        <v>1690</v>
      </c>
      <c r="S580" s="1383">
        <f>O580*R580</f>
        <v/>
      </c>
      <c r="T580" s="1383">
        <f>Q580-S580</f>
        <v/>
      </c>
      <c r="U580" s="458">
        <f>T580/Q580</f>
        <v/>
      </c>
      <c r="V580" s="362" t="n"/>
      <c r="W580" s="362" t="n"/>
      <c r="X580" s="362" t="n"/>
      <c r="Y580" s="362" t="n"/>
      <c r="Z580" s="362">
        <f>W580*X580</f>
        <v/>
      </c>
      <c r="AA580" s="362" t="inlineStr">
        <is>
          <t>4.9　×　18.4　× 4.3</t>
        </is>
      </c>
      <c r="AB580" s="1419" t="n">
        <v>0.14</v>
      </c>
      <c r="AC580" s="1384">
        <f>ROUND(O580*AB580,3)</f>
        <v/>
      </c>
      <c r="AD580" s="575"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79" t="inlineStr">
        <is>
          <t>ЕАЭС N RU Д-JP.АБ47.В.08751/20 от 08.09.2020 действует до 07.09.2025</t>
        </is>
      </c>
      <c r="AF580" s="279" t="inlineStr">
        <is>
          <t>CBS Cosmetics</t>
        </is>
      </c>
      <c r="AG580" s="279" t="inlineStr">
        <is>
          <t>Shoyaku Kenkyusho Inc</t>
        </is>
      </c>
    </row>
    <row r="581" hidden="1" ht="20.1" customFormat="1" customHeight="1" s="355" thickBot="1">
      <c r="A581" s="353" t="n"/>
      <c r="B581" s="721" t="n"/>
      <c r="C581" s="357" t="inlineStr">
        <is>
          <t>4544798102738</t>
        </is>
      </c>
      <c r="D581" s="366" t="inlineStr">
        <is>
          <t>LB03</t>
        </is>
      </c>
      <c r="E581" s="353" t="inlineStr">
        <is>
          <t>LABO+</t>
        </is>
      </c>
      <c r="F581" s="353" t="inlineStr">
        <is>
          <t>LB03</t>
        </is>
      </c>
      <c r="G581" s="368" t="inlineStr">
        <is>
          <t>ラボプラス　Rローション</t>
        </is>
      </c>
      <c r="H581" s="369" t="inlineStr">
        <is>
          <t>LABO+  Re.pair Lotion</t>
        </is>
      </c>
      <c r="I581" s="369" t="inlineStr">
        <is>
          <t>LABO+ Re.pair Lotion</t>
        </is>
      </c>
      <c r="J581" s="493" t="inlineStr">
        <is>
          <t>Восстанавливающий лосьон LABO+</t>
        </is>
      </c>
      <c r="K581" s="369" t="inlineStr">
        <is>
          <t>face lotion</t>
        </is>
      </c>
      <c r="L581" s="369" t="n"/>
      <c r="M581" s="368" t="n"/>
      <c r="N581" s="368" t="n"/>
      <c r="O581" s="455" t="n"/>
      <c r="P581" s="1483" t="n">
        <v>3413</v>
      </c>
      <c r="Q581" s="1388">
        <f>O581*P581</f>
        <v/>
      </c>
      <c r="R581" s="335" t="n">
        <v>2730</v>
      </c>
      <c r="S581" s="1383">
        <f>O581*R581</f>
        <v/>
      </c>
      <c r="T581" s="1383">
        <f>Q581-S581</f>
        <v/>
      </c>
      <c r="U581" s="458">
        <f>T581/Q581</f>
        <v/>
      </c>
      <c r="V581" s="362" t="n"/>
      <c r="W581" s="362" t="n"/>
      <c r="X581" s="362" t="n"/>
      <c r="Y581" s="362" t="n"/>
      <c r="Z581" s="362" t="n"/>
      <c r="AA581" s="362" t="inlineStr">
        <is>
          <t>4.9　×　17　× 4.8</t>
        </is>
      </c>
      <c r="AB581" s="1419" t="n">
        <v>0.23</v>
      </c>
      <c r="AC581" s="1384">
        <f>ROUND(O581*AB581,3)</f>
        <v/>
      </c>
      <c r="AD581" s="57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79" t="inlineStr">
        <is>
          <t>ЕАЭС N RU Д-JP.АБ47.В.08734/20 от 08.09.2020 действует до 07.09.2025</t>
        </is>
      </c>
      <c r="AF581" s="279" t="inlineStr">
        <is>
          <t>CBS Cosmetics</t>
        </is>
      </c>
      <c r="AG581" s="279" t="inlineStr">
        <is>
          <t>Shoyaku Kenkyusho Inc</t>
        </is>
      </c>
    </row>
    <row r="582" hidden="1" ht="20.1" customFormat="1" customHeight="1" s="355" thickBot="1">
      <c r="A582" s="1203" t="n"/>
      <c r="B582" s="714" t="n"/>
      <c r="C582" s="357" t="inlineStr">
        <is>
          <t>4544798102745</t>
        </is>
      </c>
      <c r="D582" s="366" t="inlineStr">
        <is>
          <t>LB04</t>
        </is>
      </c>
      <c r="E582" s="353" t="inlineStr">
        <is>
          <t>LABO+</t>
        </is>
      </c>
      <c r="F582" s="353" t="inlineStr">
        <is>
          <t>LB04</t>
        </is>
      </c>
      <c r="G582" s="368" t="inlineStr">
        <is>
          <t>ラボプラス　Rミルク</t>
        </is>
      </c>
      <c r="H582" s="369" t="inlineStr">
        <is>
          <t>LABO+  Re.pair Milk</t>
        </is>
      </c>
      <c r="I582" s="369" t="inlineStr">
        <is>
          <t>LABO+ Re.pair Milk</t>
        </is>
      </c>
      <c r="J582" s="493" t="inlineStr">
        <is>
          <t>Восстанавливающая эмульсия LABO+</t>
        </is>
      </c>
      <c r="K582" s="369" t="inlineStr">
        <is>
          <t>face milk</t>
        </is>
      </c>
      <c r="L582" s="369" t="n"/>
      <c r="M582" s="368" t="n"/>
      <c r="N582" s="368" t="n"/>
      <c r="O582" s="455" t="n"/>
      <c r="P582" s="1382" t="n">
        <v>2973</v>
      </c>
      <c r="Q582" s="1388">
        <f>O582*P582</f>
        <v/>
      </c>
      <c r="R582" s="626" t="n">
        <v>2438</v>
      </c>
      <c r="S582" s="1383">
        <f>O582*R582</f>
        <v/>
      </c>
      <c r="T582" s="1383">
        <f>Q582-S582</f>
        <v/>
      </c>
      <c r="U582" s="458">
        <f>T582/Q582</f>
        <v/>
      </c>
      <c r="V582" s="362" t="n"/>
      <c r="W582" s="362" t="n"/>
      <c r="X582" s="362" t="n"/>
      <c r="Y582" s="362" t="n"/>
      <c r="Z582" s="362">
        <f>W582*X582</f>
        <v/>
      </c>
      <c r="AA582" s="362" t="inlineStr">
        <is>
          <t>3.3　×　14.6　× 3.2</t>
        </is>
      </c>
      <c r="AB582" s="1203" t="n">
        <v>0.09</v>
      </c>
      <c r="AC582" s="1384">
        <f>ROUND(O582*AB582,3)</f>
        <v/>
      </c>
      <c r="AD582" s="57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79" t="inlineStr">
        <is>
          <t>ЕАЭС N RU Д-JP.АБ47.В.08749/20 от 08.09.2020 действует до 07.09.2025</t>
        </is>
      </c>
      <c r="AF582" s="279" t="inlineStr">
        <is>
          <t>CBS Cosmetics</t>
        </is>
      </c>
      <c r="AG582" s="279" t="inlineStr">
        <is>
          <t>Shoyaku Kenkyusho Inc</t>
        </is>
      </c>
    </row>
    <row r="583" hidden="1" ht="20.1" customFormat="1" customHeight="1" s="355" thickBot="1">
      <c r="A583" s="1203" t="n"/>
      <c r="B583" s="714" t="n"/>
      <c r="C583" s="357" t="inlineStr">
        <is>
          <t>4544798102752</t>
        </is>
      </c>
      <c r="D583" s="366" t="inlineStr">
        <is>
          <t>LB05</t>
        </is>
      </c>
      <c r="E583" s="353" t="inlineStr">
        <is>
          <t>LABO+</t>
        </is>
      </c>
      <c r="F583" s="353" t="inlineStr">
        <is>
          <t>LB05</t>
        </is>
      </c>
      <c r="G583" s="368" t="inlineStr">
        <is>
          <t>ラボプラス　Rクリーム</t>
        </is>
      </c>
      <c r="H583" s="369" t="inlineStr">
        <is>
          <t>LABO+  Re.pair Cream</t>
        </is>
      </c>
      <c r="I583" s="369" t="inlineStr">
        <is>
          <t>LABO+ Re.pair Cream</t>
        </is>
      </c>
      <c r="J583" s="493" t="inlineStr">
        <is>
          <t>Восстанавливающий крем для лица LABO+</t>
        </is>
      </c>
      <c r="K583" s="369" t="inlineStr">
        <is>
          <t>face cream</t>
        </is>
      </c>
      <c r="L583" s="369" t="n"/>
      <c r="M583" s="368" t="n"/>
      <c r="N583" s="368" t="n"/>
      <c r="O583" s="455" t="n"/>
      <c r="P583" s="1382" t="n">
        <v>3369</v>
      </c>
      <c r="Q583" s="1388">
        <f>O583*P583</f>
        <v/>
      </c>
      <c r="R583" s="626" t="n">
        <v>2763</v>
      </c>
      <c r="S583" s="1383">
        <f>O583*R583</f>
        <v/>
      </c>
      <c r="T583" s="1383">
        <f>Q583-S583</f>
        <v/>
      </c>
      <c r="U583" s="458">
        <f>T583/Q583</f>
        <v/>
      </c>
      <c r="V583" s="362" t="n"/>
      <c r="W583" s="362" t="n"/>
      <c r="X583" s="362" t="n"/>
      <c r="Y583" s="362" t="n"/>
      <c r="Z583" s="362" t="n"/>
      <c r="AA583" s="362" t="inlineStr">
        <is>
          <t>6.5　×　5.1　× 6.4</t>
        </is>
      </c>
      <c r="AB583" s="1419" t="n">
        <v>0.16</v>
      </c>
      <c r="AC583" s="1384">
        <f>ROUND(O583*AB583,3)</f>
        <v/>
      </c>
      <c r="AD583" s="57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79" t="inlineStr">
        <is>
          <t>ЕАЭС N RU Д-JP.АБ47.В.08747/20 от 08.09.2020 действует до 07.09.2025</t>
        </is>
      </c>
      <c r="AF583" s="279" t="inlineStr">
        <is>
          <t>CBS Cosmetics</t>
        </is>
      </c>
      <c r="AG583" s="279" t="inlineStr">
        <is>
          <t>Shoyaku Kenkyusho Inc</t>
        </is>
      </c>
    </row>
    <row r="584" hidden="1" ht="20.1" customFormat="1" customHeight="1" s="355" thickBot="1">
      <c r="A584" s="353" t="n"/>
      <c r="B584" s="721" t="n"/>
      <c r="C584" s="842" t="inlineStr">
        <is>
          <t>4544798200069</t>
        </is>
      </c>
      <c r="D584" s="842" t="inlineStr">
        <is>
          <t>LB11</t>
        </is>
      </c>
      <c r="E584" s="353" t="inlineStr">
        <is>
          <t>LABO+</t>
        </is>
      </c>
      <c r="F584" s="353" t="inlineStr">
        <is>
          <t>LB11</t>
        </is>
      </c>
      <c r="G584" s="368" t="inlineStr">
        <is>
          <t>ラボプラス　ザファーストエッセンス</t>
        </is>
      </c>
      <c r="H584" s="369" t="inlineStr">
        <is>
          <t>LABO+  First Essence</t>
        </is>
      </c>
      <c r="I584" s="369" t="inlineStr">
        <is>
          <t>LABO+ First Essence</t>
        </is>
      </c>
      <c r="J584" s="493" t="inlineStr">
        <is>
          <t>Эссенция для лица LABO+ First Essence</t>
        </is>
      </c>
      <c r="K584" s="369" t="inlineStr">
        <is>
          <t>face serum</t>
        </is>
      </c>
      <c r="L584" s="369" t="n"/>
      <c r="M584" s="368" t="n"/>
      <c r="N584" s="368" t="n"/>
      <c r="O584" s="455" t="n"/>
      <c r="P584" s="1382" t="n">
        <v>3488</v>
      </c>
      <c r="Q584" s="1388">
        <f>O584*P584</f>
        <v/>
      </c>
      <c r="R584" s="626" t="n">
        <v>2860</v>
      </c>
      <c r="S584" s="1383">
        <f>O584*R584</f>
        <v/>
      </c>
      <c r="T584" s="1383">
        <f>Q584-S584</f>
        <v/>
      </c>
      <c r="U584" s="458">
        <f>T584/Q584</f>
        <v/>
      </c>
      <c r="V584" s="362" t="n"/>
      <c r="W584" s="362" t="n"/>
      <c r="X584" s="362" t="n"/>
      <c r="Y584" s="362" t="n"/>
      <c r="Z584" s="362" t="n"/>
      <c r="AA584" s="362" t="inlineStr">
        <is>
          <t>3.6　×　10.7　× 3.6</t>
        </is>
      </c>
      <c r="AB584" s="1395" t="n">
        <v>0.099</v>
      </c>
      <c r="AC584" s="1387">
        <f>ROUND(O584*AB584,3)</f>
        <v/>
      </c>
      <c r="AD584" s="575"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79" t="inlineStr">
        <is>
          <t>ЕАЭС N RU Д-JP.РА01.В.51306/21 от 16.03.2021 действует до 15.03.2026</t>
        </is>
      </c>
      <c r="AF584" s="279" t="inlineStr">
        <is>
          <t>CBS Cosmetics</t>
        </is>
      </c>
      <c r="AG584" s="279" t="inlineStr">
        <is>
          <t>Shoyaku Kenkyusho Inc</t>
        </is>
      </c>
    </row>
    <row r="585" hidden="1" ht="20.1" customFormat="1" customHeight="1" s="355" thickBot="1">
      <c r="A585" s="1203" t="n"/>
      <c r="B585" s="714" t="n"/>
      <c r="C585" s="366" t="inlineStr">
        <is>
          <t>4544798200120</t>
        </is>
      </c>
      <c r="D585" s="366" t="inlineStr">
        <is>
          <t>LB0011</t>
        </is>
      </c>
      <c r="E585" s="353" t="inlineStr">
        <is>
          <t>LABO+</t>
        </is>
      </c>
      <c r="F585" s="353" t="inlineStr">
        <is>
          <t>LB0011</t>
        </is>
      </c>
      <c r="G585" s="368" t="n"/>
      <c r="H585" s="369" t="inlineStr">
        <is>
          <t>LABO+  SP Stinger</t>
        </is>
      </c>
      <c r="I585" s="369" t="inlineStr">
        <is>
          <t>Lab Plus SP Stinger</t>
        </is>
      </c>
      <c r="J585" s="493" t="inlineStr">
        <is>
          <t>Крем для ухода за возрастной кожей</t>
        </is>
      </c>
      <c r="K585" s="369" t="inlineStr">
        <is>
          <t>face serum</t>
        </is>
      </c>
      <c r="L585" s="369" t="n"/>
      <c r="M585" s="368" t="n"/>
      <c r="N585" s="368" t="n"/>
      <c r="O585" s="455" t="n"/>
      <c r="P585" s="1483" t="n">
        <v>4956</v>
      </c>
      <c r="Q585" s="1388">
        <f>O585*P585</f>
        <v/>
      </c>
      <c r="R585" s="335" t="n">
        <v>3965</v>
      </c>
      <c r="S585" s="1383">
        <f>O585*R585</f>
        <v/>
      </c>
      <c r="T585" s="1383">
        <f>Q585-S585</f>
        <v/>
      </c>
      <c r="U585" s="458">
        <f>T585/Q585</f>
        <v/>
      </c>
      <c r="V585" s="362" t="n"/>
      <c r="W585" s="362" t="n"/>
      <c r="X585" s="362" t="n"/>
      <c r="Y585" s="362" t="n"/>
      <c r="Z585" s="362" t="n"/>
      <c r="AA585" s="362" t="inlineStr">
        <is>
          <t>3.5　×　14.7　× 3.4</t>
        </is>
      </c>
      <c r="AB585" s="1395" t="n">
        <v>0.118</v>
      </c>
      <c r="AC585" s="1384">
        <f>ROUND(O585*AB585,3)</f>
        <v/>
      </c>
      <c r="AD585" s="575"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79" t="inlineStr">
        <is>
          <t>ЕАЭС N RU Д-JP.РА06.В.31976/22 от 08.09.2022 действует до 07.09.2027</t>
        </is>
      </c>
      <c r="AF585" s="279" t="inlineStr">
        <is>
          <t>Lab Plus</t>
        </is>
      </c>
      <c r="AG585" s="279" t="inlineStr">
        <is>
          <t>Shoyaku Kenkyusho Inc</t>
        </is>
      </c>
    </row>
    <row r="586" hidden="1" ht="20.1" customFormat="1" customHeight="1" s="355" thickBot="1">
      <c r="A586" s="353" t="n"/>
      <c r="B586" s="721" t="n"/>
      <c r="C586" s="366" t="inlineStr">
        <is>
          <t>4544798102769</t>
        </is>
      </c>
      <c r="D586" s="366" t="inlineStr">
        <is>
          <t>LB06</t>
        </is>
      </c>
      <c r="E586" s="353" t="inlineStr">
        <is>
          <t>LABO+</t>
        </is>
      </c>
      <c r="F586" s="353" t="inlineStr">
        <is>
          <t>LB06</t>
        </is>
      </c>
      <c r="G586" s="368" t="n"/>
      <c r="H586" s="369" t="inlineStr">
        <is>
          <t>LABO+  Glamorous Lift Mask</t>
        </is>
      </c>
      <c r="I586" s="369" t="inlineStr">
        <is>
          <t>LABO+ Glamorous Lift Mask</t>
        </is>
      </c>
      <c r="J586" s="493" t="inlineStr">
        <is>
          <t>Высокоэффективная лифтинговая маска LABO+</t>
        </is>
      </c>
      <c r="K586" s="369" t="inlineStr">
        <is>
          <t>face mask</t>
        </is>
      </c>
      <c r="L586" s="369" t="n"/>
      <c r="M586" s="368" t="n"/>
      <c r="N586" s="368" t="n"/>
      <c r="O586" s="455" t="n"/>
      <c r="P586" s="1382" t="n">
        <v>4360</v>
      </c>
      <c r="Q586" s="1388">
        <f>O586*P586</f>
        <v/>
      </c>
      <c r="R586" s="626" t="n">
        <v>3575</v>
      </c>
      <c r="S586" s="1383">
        <f>O586*R586</f>
        <v/>
      </c>
      <c r="T586" s="1383">
        <f>Q586-S586</f>
        <v/>
      </c>
      <c r="U586" s="458">
        <f>T586/Q586</f>
        <v/>
      </c>
      <c r="V586" s="362" t="n"/>
      <c r="W586" s="362" t="n"/>
      <c r="X586" s="362" t="n"/>
      <c r="Y586" s="362" t="n"/>
      <c r="Z586" s="362" t="n"/>
      <c r="AA586" s="362" t="inlineStr">
        <is>
          <t>4.1　×　15.7　× 4.1</t>
        </is>
      </c>
      <c r="AB586" s="1395" t="n">
        <v>0.09</v>
      </c>
      <c r="AC586" s="1387">
        <f>ROUND(O586*AB586,3)</f>
        <v/>
      </c>
      <c r="AD586" s="575"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79" t="inlineStr">
        <is>
          <t>ЕАЭС N RU Д-JP.АБ47.В.08815/20 от 09.09.2020 действует до 08.09.2025</t>
        </is>
      </c>
      <c r="AF586" s="279" t="inlineStr">
        <is>
          <t>CBS Cosmetics</t>
        </is>
      </c>
      <c r="AG586" s="279" t="inlineStr">
        <is>
          <t>Shoyaku Kenkyusho Inc</t>
        </is>
      </c>
    </row>
    <row r="587" hidden="1" ht="20.1" customFormat="1" customHeight="1" s="355" thickBot="1">
      <c r="A587" s="353" t="n"/>
      <c r="B587" s="721" t="n"/>
      <c r="C587" s="366" t="inlineStr">
        <is>
          <t>4544798102370</t>
        </is>
      </c>
      <c r="D587" s="366" t="inlineStr">
        <is>
          <t>LBP01</t>
        </is>
      </c>
      <c r="E587" s="353" t="inlineStr">
        <is>
          <t>LABO+ PRO</t>
        </is>
      </c>
      <c r="F587" s="353" t="inlineStr">
        <is>
          <t>LBP01</t>
        </is>
      </c>
      <c r="G587" s="368" t="n"/>
      <c r="H587" s="369" t="inlineStr">
        <is>
          <t>LABO+  Cleansing Cream PROF</t>
        </is>
      </c>
      <c r="I587" s="369" t="inlineStr">
        <is>
          <t>LABO+ Cleansing Cream</t>
        </is>
      </c>
      <c r="J587" s="493" t="inlineStr">
        <is>
          <t>Очищающий крем для лица LABO+</t>
        </is>
      </c>
      <c r="K587" s="369" t="inlineStr">
        <is>
          <t>face cleansing</t>
        </is>
      </c>
      <c r="L587" s="369" t="n"/>
      <c r="M587" s="368" t="n"/>
      <c r="N587" s="368" t="n"/>
      <c r="O587" s="455" t="n"/>
      <c r="P587" s="1483" t="n">
        <v>3250</v>
      </c>
      <c r="Q587" s="1388">
        <f>O587*P587</f>
        <v/>
      </c>
      <c r="R587" s="335" t="n">
        <v>2600</v>
      </c>
      <c r="S587" s="1383">
        <f>O587*R587</f>
        <v/>
      </c>
      <c r="T587" s="1383">
        <f>Q587-S587</f>
        <v/>
      </c>
      <c r="U587" s="458">
        <f>T587/Q587</f>
        <v/>
      </c>
      <c r="V587" s="362" t="n"/>
      <c r="W587" s="362" t="n"/>
      <c r="X587" s="362" t="n"/>
      <c r="Y587" s="362" t="n"/>
      <c r="Z587" s="362" t="n"/>
      <c r="AA587" s="362" t="n"/>
      <c r="AB587" s="1203" t="n"/>
      <c r="AC587" s="1384">
        <f>ROUND(O587*AB587,3)</f>
        <v/>
      </c>
      <c r="AD587" s="575"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79" t="inlineStr">
        <is>
          <t>ЕАЭС N RU Д-JP.АБ47.В.08747/20 от 08.09.2020 действует до 07.09.2025</t>
        </is>
      </c>
      <c r="AF587" s="279" t="inlineStr">
        <is>
          <t>CBS Cosmetics</t>
        </is>
      </c>
      <c r="AG587" s="279" t="inlineStr">
        <is>
          <t>Shoyaku Kenkyusho Inc</t>
        </is>
      </c>
    </row>
    <row r="588" hidden="1" ht="20.1" customFormat="1" customHeight="1" s="355" thickBot="1">
      <c r="A588" s="353" t="n"/>
      <c r="B588" s="721" t="n"/>
      <c r="C588" s="366" t="inlineStr">
        <is>
          <t>4544798102387</t>
        </is>
      </c>
      <c r="D588" s="366" t="inlineStr">
        <is>
          <t>LBP02</t>
        </is>
      </c>
      <c r="E588" s="353" t="inlineStr">
        <is>
          <t>LABO+ PRO</t>
        </is>
      </c>
      <c r="F588" s="353" t="inlineStr">
        <is>
          <t>LBP02</t>
        </is>
      </c>
      <c r="G588" s="368" t="n"/>
      <c r="H588" s="369" t="inlineStr">
        <is>
          <t>LABO+  Creamy Foam  PROF</t>
        </is>
      </c>
      <c r="I588" s="369" t="inlineStr">
        <is>
          <t>LABO+ Creamy Foam</t>
        </is>
      </c>
      <c r="J588" s="493" t="inlineStr">
        <is>
          <t>Очищающая крем пенка LABO+</t>
        </is>
      </c>
      <c r="K588" s="369" t="inlineStr">
        <is>
          <t>face wash</t>
        </is>
      </c>
      <c r="L588" s="369" t="n"/>
      <c r="M588" s="368" t="n"/>
      <c r="N588" s="368" t="n"/>
      <c r="O588" s="455" t="n"/>
      <c r="P588" s="1483" t="n">
        <v>3169</v>
      </c>
      <c r="Q588" s="1388">
        <f>O588*P588</f>
        <v/>
      </c>
      <c r="R588" s="335" t="n">
        <v>2535</v>
      </c>
      <c r="S588" s="1383">
        <f>O588*R588</f>
        <v/>
      </c>
      <c r="T588" s="1383">
        <f>Q588-S588</f>
        <v/>
      </c>
      <c r="U588" s="458">
        <f>T588/Q588</f>
        <v/>
      </c>
      <c r="V588" s="362" t="n"/>
      <c r="W588" s="362" t="n"/>
      <c r="X588" s="362" t="n"/>
      <c r="Y588" s="362" t="n"/>
      <c r="Z588" s="362" t="n"/>
      <c r="AA588" s="362" t="n"/>
      <c r="AB588" s="1203" t="n">
        <v>0.26</v>
      </c>
      <c r="AC588" s="1384">
        <f>ROUND(O588*AB588,3)</f>
        <v/>
      </c>
      <c r="AD588" s="575"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79" t="inlineStr">
        <is>
          <t>ЕАЭС N RU Д-JP.АБ47.В.08751/20 от 08.09.2020 действует до 07.09.2025</t>
        </is>
      </c>
      <c r="AF588" s="279" t="inlineStr">
        <is>
          <t>CBS Cosmetics</t>
        </is>
      </c>
      <c r="AG588" s="279" t="inlineStr">
        <is>
          <t>Shoyaku Kenkyusho Inc</t>
        </is>
      </c>
    </row>
    <row r="589" hidden="1" ht="20.1" customFormat="1" customHeight="1" s="355" thickBot="1">
      <c r="A589" s="353" t="n"/>
      <c r="B589" s="721" t="n"/>
      <c r="C589" s="366" t="inlineStr">
        <is>
          <t>4544798102677</t>
        </is>
      </c>
      <c r="D589" s="366" t="inlineStr">
        <is>
          <t>LBP03</t>
        </is>
      </c>
      <c r="E589" s="353" t="inlineStr">
        <is>
          <t>LABO+ PRO</t>
        </is>
      </c>
      <c r="F589" s="353" t="inlineStr">
        <is>
          <t>LBP03</t>
        </is>
      </c>
      <c r="G589" s="368" t="n"/>
      <c r="H589" s="369" t="inlineStr">
        <is>
          <t>LABO+  Re.pair Lotion PROF</t>
        </is>
      </c>
      <c r="I589" s="369" t="inlineStr">
        <is>
          <t>LABO+ Re.pair Lotion</t>
        </is>
      </c>
      <c r="J589" s="493" t="inlineStr">
        <is>
          <t>Восстанавливающий лосьон LABO+</t>
        </is>
      </c>
      <c r="K589" s="369" t="inlineStr">
        <is>
          <t>face lotion</t>
        </is>
      </c>
      <c r="L589" s="369" t="n"/>
      <c r="M589" s="368" t="n"/>
      <c r="N589" s="368" t="n"/>
      <c r="O589" s="455" t="n"/>
      <c r="P589" s="1483" t="n">
        <v>5606</v>
      </c>
      <c r="Q589" s="1388">
        <f>O589*P589</f>
        <v/>
      </c>
      <c r="R589" s="335" t="n">
        <v>4485</v>
      </c>
      <c r="S589" s="1383">
        <f>O589*R589</f>
        <v/>
      </c>
      <c r="T589" s="1383">
        <f>Q589-S589</f>
        <v/>
      </c>
      <c r="U589" s="458">
        <f>T589/Q589</f>
        <v/>
      </c>
      <c r="V589" s="362" t="n"/>
      <c r="W589" s="362" t="n"/>
      <c r="X589" s="362" t="n"/>
      <c r="Y589" s="362" t="n"/>
      <c r="Z589" s="362" t="n"/>
      <c r="AA589" s="362" t="n"/>
      <c r="AB589" s="1203" t="n">
        <v>0.35</v>
      </c>
      <c r="AC589" s="1384">
        <f>ROUND(O589*AB589,3)</f>
        <v/>
      </c>
      <c r="AD589" s="575">
        <f>AD580</f>
        <v/>
      </c>
      <c r="AE589" s="279" t="inlineStr">
        <is>
          <t>ЕАЭС N RU Д-JP.АБ47.В.08734/20 от 08.09.2020 действует до 07.09.2025</t>
        </is>
      </c>
      <c r="AF589" s="279" t="inlineStr">
        <is>
          <t>CBS Cosmetics</t>
        </is>
      </c>
      <c r="AG589" s="279" t="inlineStr">
        <is>
          <t>Shoyaku Kenkyusho Inc</t>
        </is>
      </c>
    </row>
    <row r="590" hidden="1" ht="20.1" customFormat="1" customHeight="1" s="355" thickBot="1">
      <c r="A590" s="353" t="n"/>
      <c r="B590" s="721" t="n"/>
      <c r="C590" s="366" t="inlineStr">
        <is>
          <t>4544798102486</t>
        </is>
      </c>
      <c r="D590" s="366" t="inlineStr">
        <is>
          <t>LBP04</t>
        </is>
      </c>
      <c r="E590" s="353" t="inlineStr">
        <is>
          <t>LABO+ PRO</t>
        </is>
      </c>
      <c r="F590" s="353" t="inlineStr">
        <is>
          <t>LBP04</t>
        </is>
      </c>
      <c r="G590" s="368" t="n"/>
      <c r="H590" s="322" t="inlineStr">
        <is>
          <t>LABO+  Re.pair Milk  PROF</t>
        </is>
      </c>
      <c r="I590" s="322" t="inlineStr">
        <is>
          <t>LABO+ Re.pair Milk</t>
        </is>
      </c>
      <c r="J590" s="406" t="inlineStr">
        <is>
          <t>Восстанавливающая эмульсия LABO+</t>
        </is>
      </c>
      <c r="K590" s="369" t="inlineStr">
        <is>
          <t>face milk</t>
        </is>
      </c>
      <c r="L590" s="369" t="n"/>
      <c r="M590" s="368" t="n"/>
      <c r="N590" s="368" t="n"/>
      <c r="O590" s="455" t="n"/>
      <c r="P590" s="1483" t="n">
        <v>5200</v>
      </c>
      <c r="Q590" s="1388">
        <f>O590*P590</f>
        <v/>
      </c>
      <c r="R590" s="335" t="n">
        <v>4160</v>
      </c>
      <c r="S590" s="1383">
        <f>O590*R590</f>
        <v/>
      </c>
      <c r="T590" s="1383">
        <f>Q590-S590</f>
        <v/>
      </c>
      <c r="U590" s="458">
        <f>T590/Q590</f>
        <v/>
      </c>
      <c r="V590" s="362" t="n"/>
      <c r="W590" s="362" t="n"/>
      <c r="X590" s="362" t="n"/>
      <c r="Y590" s="362" t="n"/>
      <c r="Z590" s="362" t="n"/>
      <c r="AA590" s="362" t="n"/>
      <c r="AB590" s="1203" t="n">
        <v>0.19</v>
      </c>
      <c r="AC590" s="1384">
        <f>ROUND(O590*AB590,3)</f>
        <v/>
      </c>
      <c r="AD590" s="57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565" t="inlineStr">
        <is>
          <t>ЕАЭС N RU Д-JP.АБ47.В.08749/20 от 08.09.2020 действует до 07.09.2025</t>
        </is>
      </c>
      <c r="AF590" s="565" t="inlineStr">
        <is>
          <t>CBS Cosmetics</t>
        </is>
      </c>
      <c r="AG590" s="565" t="inlineStr">
        <is>
          <t>Shoyaku Kenkyusho Inc</t>
        </is>
      </c>
    </row>
    <row r="591" hidden="1" ht="20.1" customFormat="1" customHeight="1" s="355" thickBot="1">
      <c r="A591" s="1203" t="n"/>
      <c r="B591" s="714" t="n"/>
      <c r="C591" s="357" t="inlineStr">
        <is>
          <t>4544798102622</t>
        </is>
      </c>
      <c r="D591" s="357" t="inlineStr">
        <is>
          <t>LBP05</t>
        </is>
      </c>
      <c r="E591" s="365" t="inlineStr">
        <is>
          <t>LABO+ PRO</t>
        </is>
      </c>
      <c r="F591" s="365" t="inlineStr">
        <is>
          <t>LBP05</t>
        </is>
      </c>
      <c r="G591" s="573" t="n"/>
      <c r="H591" s="322" t="inlineStr">
        <is>
          <t>LABO+  Massage Cream Pack PROF</t>
        </is>
      </c>
      <c r="I591" s="322" t="inlineStr">
        <is>
          <t>LABO+ Massage Cream Pack</t>
        </is>
      </c>
      <c r="J591" s="406" t="inlineStr">
        <is>
          <t>Массажная кремообразная маска LABO+</t>
        </is>
      </c>
      <c r="K591" s="369" t="inlineStr">
        <is>
          <t>face pack</t>
        </is>
      </c>
      <c r="L591" s="369" t="n"/>
      <c r="M591" s="368" t="n"/>
      <c r="N591" s="368" t="n"/>
      <c r="O591" s="455" t="n"/>
      <c r="P591" s="1483" t="n">
        <v>9019</v>
      </c>
      <c r="Q591" s="1388">
        <f>O591*P591</f>
        <v/>
      </c>
      <c r="R591" s="335" t="n">
        <v>7215</v>
      </c>
      <c r="S591" s="1383">
        <f>O591*R591</f>
        <v/>
      </c>
      <c r="T591" s="1383">
        <f>Q591-S591</f>
        <v/>
      </c>
      <c r="U591" s="458">
        <f>T591/Q591</f>
        <v/>
      </c>
      <c r="V591" s="362" t="n"/>
      <c r="W591" s="362" t="n"/>
      <c r="X591" s="362" t="n"/>
      <c r="Y591" s="362" t="n"/>
      <c r="Z591" s="362" t="n"/>
      <c r="AA591" s="362" t="n"/>
      <c r="AB591" s="1203" t="n">
        <v>0.3</v>
      </c>
      <c r="AC591" s="1384">
        <f>ROUND(O591*AB591,3)</f>
        <v/>
      </c>
      <c r="AD591" s="575"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79" t="inlineStr">
        <is>
          <t>ЕАЭС N RU Д-JP.АБ47.В.08815/20 от 09.09.2020 действует до 08.09.2025</t>
        </is>
      </c>
      <c r="AF591" s="279" t="inlineStr">
        <is>
          <t>CBS Cosmetics</t>
        </is>
      </c>
      <c r="AG591" s="279" t="inlineStr">
        <is>
          <t>Shoyaku Kenkyusho Inc</t>
        </is>
      </c>
    </row>
    <row r="592" hidden="1" ht="20.1" customFormat="1" customHeight="1" s="355" thickBot="1">
      <c r="A592" s="1203" t="n"/>
      <c r="B592" s="714" t="n"/>
      <c r="C592" s="357" t="inlineStr">
        <is>
          <t>4544798200366</t>
        </is>
      </c>
      <c r="D592" s="357" t="n"/>
      <c r="E592" s="365" t="inlineStr">
        <is>
          <t>MOTHERMO</t>
        </is>
      </c>
      <c r="F592" s="365" t="inlineStr">
        <is>
          <t>LB12</t>
        </is>
      </c>
      <c r="G592" s="573" t="inlineStr">
        <is>
          <t>ラボプラス　ヘッドマッサージミスト</t>
        </is>
      </c>
      <c r="H592" s="322" t="inlineStr">
        <is>
          <t>MOTHERMO  Re.vive Hair Serum</t>
        </is>
      </c>
      <c r="I592" s="322" t="inlineStr">
        <is>
          <t>LABO + Mothermo GF RE.Vive Hair Serum</t>
        </is>
      </c>
      <c r="J592" s="406" t="inlineStr">
        <is>
          <t>LABO + Mothermo GF Восстанавливающий серум для волос</t>
        </is>
      </c>
      <c r="K592" s="369" t="inlineStr">
        <is>
          <t>hair serum</t>
        </is>
      </c>
      <c r="L592" s="369" t="n"/>
      <c r="M592" s="368" t="n"/>
      <c r="N592" s="368" t="n"/>
      <c r="O592" s="455" t="n"/>
      <c r="P592" s="1388" t="n">
        <v>3329</v>
      </c>
      <c r="Q592" s="1388">
        <f>O592*P592</f>
        <v/>
      </c>
      <c r="R592" s="626" t="n">
        <v>2730</v>
      </c>
      <c r="S592" s="1383">
        <f>O592*R592</f>
        <v/>
      </c>
      <c r="T592" s="1383">
        <f>Q592-S592</f>
        <v/>
      </c>
      <c r="U592" s="458">
        <f>T592/Q592</f>
        <v/>
      </c>
      <c r="V592" s="362" t="n"/>
      <c r="W592" s="362" t="n"/>
      <c r="X592" s="362" t="n"/>
      <c r="Y592" s="362" t="n"/>
      <c r="Z592" s="362" t="n"/>
      <c r="AA592" s="362" t="n"/>
      <c r="AB592" s="1419" t="n">
        <v>0.144</v>
      </c>
      <c r="AC592" s="1384">
        <f>ROUND(O592*AB592,3)</f>
        <v/>
      </c>
      <c r="AD592" s="575"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79" t="inlineStr">
        <is>
          <t>ЕАЭС N RU Д-JP.РА02.В.76955/23 от 27.03.2023 действует до 26.03.2028</t>
        </is>
      </c>
      <c r="AF592" s="279" t="n"/>
      <c r="AG592" s="279" t="inlineStr">
        <is>
          <t>C.B.S. Inc</t>
        </is>
      </c>
    </row>
    <row r="593" hidden="1" ht="20.1" customFormat="1" customHeight="1" s="355" thickBot="1">
      <c r="A593" s="1203" t="n"/>
      <c r="B593" s="714" t="n"/>
      <c r="C593" s="357" t="inlineStr">
        <is>
          <t>4544798320064</t>
        </is>
      </c>
      <c r="D593" s="357" t="n"/>
      <c r="E593" s="365" t="inlineStr">
        <is>
          <t>MOTHERMO</t>
        </is>
      </c>
      <c r="F593" s="365" t="inlineStr">
        <is>
          <t>LB14</t>
        </is>
      </c>
      <c r="G593" s="573" t="n"/>
      <c r="H593" s="322" t="inlineStr">
        <is>
          <t>MOTHERMO Tight&amp;Lift Serum NEW!!</t>
        </is>
      </c>
      <c r="I593" s="322" t="inlineStr">
        <is>
          <t>Mothermo T&amp;L Tight&amp;Lift Serum.</t>
        </is>
      </c>
      <c r="J593" s="406" t="inlineStr">
        <is>
          <t>Лифтинговая сыворотка T&amp;L Mothermo</t>
        </is>
      </c>
      <c r="K593" s="369" t="inlineStr">
        <is>
          <t>face serum</t>
        </is>
      </c>
      <c r="L593" s="369" t="n"/>
      <c r="M593" s="368" t="n"/>
      <c r="N593" s="368" t="n"/>
      <c r="O593" s="455" t="n"/>
      <c r="P593" s="1388" t="n">
        <v>2438</v>
      </c>
      <c r="Q593" s="1388">
        <f>O593*P593</f>
        <v/>
      </c>
      <c r="R593" s="626" t="n">
        <v>1950</v>
      </c>
      <c r="S593" s="1383">
        <f>O593*R593</f>
        <v/>
      </c>
      <c r="T593" s="1383">
        <f>Q593-S593</f>
        <v/>
      </c>
      <c r="U593" s="458">
        <f>T593/Q593</f>
        <v/>
      </c>
      <c r="V593" s="362" t="n"/>
      <c r="W593" s="362" t="n"/>
      <c r="X593" s="362" t="n"/>
      <c r="Y593" s="362" t="n"/>
      <c r="Z593" s="362" t="n"/>
      <c r="AA593" s="362" t="n"/>
      <c r="AB593" s="1419" t="n">
        <v>0.08</v>
      </c>
      <c r="AC593" s="1384">
        <f>ROUND(O593*AB593,3)</f>
        <v/>
      </c>
      <c r="AD593" s="575"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79" t="inlineStr">
        <is>
          <t xml:space="preserve">ЕАЭС N RU Д-JP.РА01.В.46552/24 от 26.01.24 до 25.01.2029 </t>
        </is>
      </c>
      <c r="AF593" s="279" t="inlineStr">
        <is>
          <t>CBS Cosmetics</t>
        </is>
      </c>
      <c r="AG593" s="279" t="inlineStr">
        <is>
          <t>Shoyaku Kenkyusho Inc</t>
        </is>
      </c>
    </row>
    <row r="594" hidden="1" ht="20.1" customFormat="1" customHeight="1" s="355" thickBot="1">
      <c r="A594" s="1203" t="n"/>
      <c r="B594" s="714" t="n"/>
      <c r="C594" s="357" t="inlineStr">
        <is>
          <t>4544798200380</t>
        </is>
      </c>
      <c r="D594" s="357" t="n"/>
      <c r="E594" s="365" t="inlineStr">
        <is>
          <t>MOTHERMO</t>
        </is>
      </c>
      <c r="F594" s="365" t="inlineStr">
        <is>
          <t>LB13</t>
        </is>
      </c>
      <c r="G594" s="573" t="n"/>
      <c r="H594" s="322" t="inlineStr">
        <is>
          <t>DENKIBRUSH MOTHERMO</t>
        </is>
      </c>
      <c r="I594" s="322" t="inlineStr">
        <is>
          <t>CBS cosmetics Denki Brush Mothermo</t>
        </is>
      </c>
      <c r="J594" s="406" t="inlineStr">
        <is>
          <t xml:space="preserve">Оборудование для парикмахерских и салонов красоты: CBS cosmetics Denki Brush Mothermo. Электрическая расческа Mothermo CBS cosmetics. </t>
        </is>
      </c>
      <c r="K594" s="369" t="inlineStr">
        <is>
          <t>hair brush</t>
        </is>
      </c>
      <c r="L594" s="369" t="n"/>
      <c r="M594" s="368" t="n">
        <v>10</v>
      </c>
      <c r="N594" s="368" t="n"/>
      <c r="O594" s="764" t="n"/>
      <c r="P594" s="1388" t="n">
        <v>20149</v>
      </c>
      <c r="Q594" s="1388">
        <f>O594*P594</f>
        <v/>
      </c>
      <c r="R594" s="626" t="n">
        <v>16724</v>
      </c>
      <c r="S594" s="1383">
        <f>O594*R594</f>
        <v/>
      </c>
      <c r="T594" s="1383">
        <f>Q594-S594</f>
        <v/>
      </c>
      <c r="U594" s="458">
        <f>T594/Q594</f>
        <v/>
      </c>
      <c r="V594" s="362" t="n">
        <v>0.043</v>
      </c>
      <c r="W594" s="362" t="n">
        <v>4.8</v>
      </c>
      <c r="X594" s="362">
        <f>O594/M594</f>
        <v/>
      </c>
      <c r="Y594" s="362">
        <f>V594*X594</f>
        <v/>
      </c>
      <c r="Z594" s="362">
        <f>W594*X594</f>
        <v/>
      </c>
      <c r="AA594" s="362" t="n"/>
      <c r="AB594" s="1387" t="n">
        <v>0.37</v>
      </c>
      <c r="AC594" s="1387">
        <f>ROUND(O594*AB594,3)</f>
        <v/>
      </c>
      <c r="AD594" s="575" t="n"/>
      <c r="AE594" s="279" t="inlineStr">
        <is>
          <t>ЕАЭС N RU Д-JP.РА08.В.41219/23 от 06.10.2023 действует до 05.10.2028</t>
        </is>
      </c>
      <c r="AF594" s="279" t="inlineStr">
        <is>
          <t>CBS cosmetics</t>
        </is>
      </c>
      <c r="AG594" s="279" t="inlineStr">
        <is>
          <t>CBS cosmetics</t>
        </is>
      </c>
    </row>
    <row r="595" hidden="1" ht="20.1" customFormat="1" customHeight="1" s="355" thickBot="1">
      <c r="A595" s="1203" t="n"/>
      <c r="B595" s="714" t="n"/>
      <c r="C595" s="357" t="inlineStr">
        <is>
          <t>4544798102547</t>
        </is>
      </c>
      <c r="D595" s="357" t="inlineStr">
        <is>
          <t>LB07</t>
        </is>
      </c>
      <c r="E595" s="365" t="inlineStr">
        <is>
          <t>LABO+</t>
        </is>
      </c>
      <c r="F595" s="365" t="inlineStr">
        <is>
          <t>LB07</t>
        </is>
      </c>
      <c r="G595" s="573" t="n"/>
      <c r="H595" s="322" t="inlineStr">
        <is>
          <t>LABO+  Re.pair UV Color natural</t>
        </is>
      </c>
      <c r="I595" s="322" t="inlineStr">
        <is>
          <t>LABO+ Re.pair UV Color</t>
        </is>
      </c>
      <c r="J595" s="406" t="inlineStr">
        <is>
          <t>Восстанавливающий солнцезащитный крем с цветовыравнивающим эффектом SPF50 PA4+ LABO+</t>
        </is>
      </c>
      <c r="K595" s="369" t="inlineStr">
        <is>
          <t>sunscreen</t>
        </is>
      </c>
      <c r="L595" s="369" t="n"/>
      <c r="M595" s="368" t="n"/>
      <c r="N595" s="368" t="n"/>
      <c r="O595" s="455" t="n"/>
      <c r="P595" s="1483" t="n">
        <v>2188</v>
      </c>
      <c r="Q595" s="1388">
        <f>O595*P595</f>
        <v/>
      </c>
      <c r="R595" s="335" t="n">
        <v>1750</v>
      </c>
      <c r="S595" s="1383">
        <f>O595*R595</f>
        <v/>
      </c>
      <c r="T595" s="1383">
        <f>Q595-S595</f>
        <v/>
      </c>
      <c r="U595" s="458">
        <f>T595/Q595</f>
        <v/>
      </c>
      <c r="V595" s="362" t="n"/>
      <c r="W595" s="362" t="n"/>
      <c r="X595" s="362" t="n"/>
      <c r="Y595" s="362">
        <f>V595*X595</f>
        <v/>
      </c>
      <c r="Z595" s="362">
        <f>W595*X595</f>
        <v/>
      </c>
      <c r="AA595" s="362" t="n"/>
      <c r="AB595" s="1487" t="n">
        <v>0.04</v>
      </c>
      <c r="AC595" s="1384">
        <f>ROUND(O595*AB595,3)</f>
        <v/>
      </c>
      <c r="AD595" s="577"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79" t="inlineStr">
        <is>
          <t>ЕАЭС N RU Д-JP.АБ47.В.08750/20 от 08.09.2020 действует до 07.09.2025</t>
        </is>
      </c>
      <c r="AF595" s="279" t="inlineStr">
        <is>
          <t>CBS Cosmetics</t>
        </is>
      </c>
      <c r="AG595" s="279" t="inlineStr">
        <is>
          <t>Shoyaku Kenkyusho Inc</t>
        </is>
      </c>
    </row>
    <row r="596" hidden="1" ht="20.1" customFormat="1" customHeight="1" s="355" thickBot="1">
      <c r="A596" s="353" t="n"/>
      <c r="B596" s="721" t="n"/>
      <c r="C596" s="357" t="inlineStr">
        <is>
          <t>4544798200052</t>
        </is>
      </c>
      <c r="D596" s="357" t="inlineStr">
        <is>
          <t>LB09</t>
        </is>
      </c>
      <c r="E596" s="365" t="inlineStr">
        <is>
          <t>LABO+</t>
        </is>
      </c>
      <c r="F596" s="365" t="inlineStr">
        <is>
          <t>LB09</t>
        </is>
      </c>
      <c r="G596" s="573" t="n"/>
      <c r="H596" s="322" t="inlineStr">
        <is>
          <t>LABO+  Re.pair UV Color pink natural</t>
        </is>
      </c>
      <c r="I596" s="322" t="inlineStr">
        <is>
          <t>LABO+ Re.pair UV Color</t>
        </is>
      </c>
      <c r="J596" s="406" t="inlineStr">
        <is>
          <t>Восстанавливающий солнцезащитный крем с цветовыравнивающим эффектом SPF50 PA4+ LABO+</t>
        </is>
      </c>
      <c r="K596" s="369" t="inlineStr">
        <is>
          <t>sunscreen</t>
        </is>
      </c>
      <c r="L596" s="369" t="n"/>
      <c r="M596" s="368" t="n"/>
      <c r="N596" s="368" t="n"/>
      <c r="O596" s="455" t="n"/>
      <c r="P596" s="1483" t="n">
        <v>2188</v>
      </c>
      <c r="Q596" s="1388">
        <f>O596*P596</f>
        <v/>
      </c>
      <c r="R596" s="335" t="n">
        <v>1750</v>
      </c>
      <c r="S596" s="1383">
        <f>O596*R596</f>
        <v/>
      </c>
      <c r="T596" s="1383">
        <f>Q596-S596</f>
        <v/>
      </c>
      <c r="U596" s="458">
        <f>T596/Q596</f>
        <v/>
      </c>
      <c r="V596" s="362" t="n"/>
      <c r="W596" s="362" t="n"/>
      <c r="X596" s="362" t="n"/>
      <c r="Y596" s="362">
        <f>V596*X596</f>
        <v/>
      </c>
      <c r="Z596" s="362">
        <f>W596*X596</f>
        <v/>
      </c>
      <c r="AA596" s="362" t="n"/>
      <c r="AB596" s="1419" t="n">
        <v>0.04</v>
      </c>
      <c r="AC596" s="1384">
        <f>ROUND(O596*AB596,3)</f>
        <v/>
      </c>
      <c r="AD596" s="577"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79" t="inlineStr">
        <is>
          <t>ЕАЭС N RU Д-JP.АБ47.В.08750/20 от 08.09.2020 действует до 07.09.2025</t>
        </is>
      </c>
      <c r="AF596" s="279" t="inlineStr">
        <is>
          <t>CBS Cosmetics</t>
        </is>
      </c>
      <c r="AG596" s="279" t="inlineStr">
        <is>
          <t>Shoyaku Kenkyusho Inc</t>
        </is>
      </c>
    </row>
    <row r="597" hidden="1" ht="20.1" customFormat="1" customHeight="1" s="355" thickBot="1">
      <c r="A597" s="1203" t="n"/>
      <c r="B597" s="714" t="n"/>
      <c r="C597" s="357" t="inlineStr">
        <is>
          <t>4544798102554</t>
        </is>
      </c>
      <c r="D597" s="357" t="n"/>
      <c r="E597" s="365" t="inlineStr">
        <is>
          <t>LABO+</t>
        </is>
      </c>
      <c r="F597" s="365" t="inlineStr">
        <is>
          <t>LB08</t>
        </is>
      </c>
      <c r="G597" s="573" t="n"/>
      <c r="H597" s="322" t="inlineStr">
        <is>
          <t>LABO+  Re.pair Loose Powder</t>
        </is>
      </c>
      <c r="I597" s="322" t="inlineStr">
        <is>
          <t>LABO+ Re.pair Loose Powder</t>
        </is>
      </c>
      <c r="J597" s="406" t="inlineStr">
        <is>
          <t>Восстанавливающая рассыпчатая пудра LABO+</t>
        </is>
      </c>
      <c r="K597" s="369" t="inlineStr">
        <is>
          <t>foundation</t>
        </is>
      </c>
      <c r="L597" s="369" t="n"/>
      <c r="M597" s="368" t="n"/>
      <c r="N597" s="368" t="n"/>
      <c r="O597" s="455" t="n"/>
      <c r="P597" s="1483" t="n">
        <v>2188</v>
      </c>
      <c r="Q597" s="1388">
        <f>O597*P597</f>
        <v/>
      </c>
      <c r="R597" s="335" t="n">
        <v>1750</v>
      </c>
      <c r="S597" s="1383">
        <f>O597*R597</f>
        <v/>
      </c>
      <c r="T597" s="1383">
        <f>Q597-S597</f>
        <v/>
      </c>
      <c r="U597" s="458">
        <f>T597/Q597</f>
        <v/>
      </c>
      <c r="V597" s="362" t="n"/>
      <c r="W597" s="362" t="n"/>
      <c r="X597" s="362" t="n"/>
      <c r="Y597" s="362" t="n"/>
      <c r="Z597" s="362" t="n"/>
      <c r="AA597" s="362" t="n"/>
      <c r="AB597" s="1419" t="n">
        <v>0.04</v>
      </c>
      <c r="AC597" s="1384">
        <f>ROUND(O597*AB597,3)</f>
        <v/>
      </c>
      <c r="AD597" s="575"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79" t="inlineStr">
        <is>
          <t>ЕАЭС N RU Д-JP.АБ47.В.08748/20 от 08.09.2020 действует до 07.09.2025</t>
        </is>
      </c>
      <c r="AF597" s="279" t="inlineStr">
        <is>
          <t>CBS Cosmetics</t>
        </is>
      </c>
      <c r="AG597" s="279" t="inlineStr">
        <is>
          <t>Shoyaku Kenkyusho Inc</t>
        </is>
      </c>
    </row>
    <row r="598" hidden="1" ht="20.1" customFormat="1" customHeight="1" s="355" thickBot="1">
      <c r="A598" s="1203" t="n"/>
      <c r="B598" s="714" t="n"/>
      <c r="C598" s="357" t="inlineStr">
        <is>
          <t>4544798200076</t>
        </is>
      </c>
      <c r="D598" s="357" t="n"/>
      <c r="E598" s="365" t="inlineStr">
        <is>
          <t>LABO+</t>
        </is>
      </c>
      <c r="F598" s="365" t="inlineStr">
        <is>
          <t>LB001S</t>
        </is>
      </c>
      <c r="G598" s="573" t="inlineStr">
        <is>
          <t>ラボプラス　サンプルミスト</t>
        </is>
      </c>
      <c r="H598" s="322" t="inlineStr">
        <is>
          <t>LABO+  Sample Set</t>
        </is>
      </c>
      <c r="I598" s="322" t="inlineStr">
        <is>
          <t>LABO+  Sample Set(Cleansing Cream/ Creamy Foam/ /Re.pair Lotion/ Glamorous Lift Mask/Re.pair Milk/First Essence/ Re.pair Cream</t>
        </is>
      </c>
      <c r="J598" s="406"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69" t="inlineStr">
        <is>
          <t>cleansing,lotion,serum,milk,cream</t>
        </is>
      </c>
      <c r="L598" s="369" t="n"/>
      <c r="M598" s="368" t="n"/>
      <c r="N598" s="368" t="n"/>
      <c r="O598" s="455" t="n"/>
      <c r="P598" s="1388" t="n">
        <v>500</v>
      </c>
      <c r="Q598" s="1388">
        <f>O598*P598</f>
        <v/>
      </c>
      <c r="R598" s="626" t="n">
        <v>480</v>
      </c>
      <c r="S598" s="1383">
        <f>O598*R598</f>
        <v/>
      </c>
      <c r="T598" s="1383">
        <f>Q598-S598</f>
        <v/>
      </c>
      <c r="U598" s="458">
        <f>T598/Q598</f>
        <v/>
      </c>
      <c r="V598" s="362" t="n"/>
      <c r="W598" s="362" t="n"/>
      <c r="X598" s="362" t="n"/>
      <c r="Y598" s="362">
        <f>V598*X598</f>
        <v/>
      </c>
      <c r="Z598" s="362">
        <f>W598*X598</f>
        <v/>
      </c>
      <c r="AA598" s="362" t="n"/>
      <c r="AB598" s="1419" t="n">
        <v>0.01</v>
      </c>
      <c r="AC598" s="1384">
        <f>ROUND(O598*AB598,3)</f>
        <v/>
      </c>
      <c r="AD598" s="575"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79"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79" t="inlineStr">
        <is>
          <t>CBS Cosmetics</t>
        </is>
      </c>
      <c r="AG598" s="279" t="inlineStr">
        <is>
          <t>Shoyaku Kenkyusho Inc</t>
        </is>
      </c>
    </row>
    <row r="599" hidden="1" ht="20.1" customFormat="1" customHeight="1" s="756" thickBot="1">
      <c r="A599" s="705" t="n"/>
      <c r="B599" s="706" t="n"/>
      <c r="C599" s="836" t="inlineStr">
        <is>
          <t>4550084686028</t>
        </is>
      </c>
      <c r="D599" s="836" t="n"/>
      <c r="E599" s="705" t="inlineStr">
        <is>
          <t>Ajuste</t>
        </is>
      </c>
      <c r="F599" s="705" t="inlineStr">
        <is>
          <t>NF100</t>
        </is>
      </c>
      <c r="G599" s="688" t="n"/>
      <c r="H599" s="844" t="inlineStr">
        <is>
          <t>Airytouch UV SPRAY SUN PROTECT «Clear Type»　100g</t>
        </is>
      </c>
      <c r="I599" s="844" t="inlineStr">
        <is>
          <t>Airytouch UV SPRAY SUN PROTECT «Clear Type»</t>
        </is>
      </c>
      <c r="J599" s="845" t="inlineStr">
        <is>
          <t>Солнцезащитный спрей для лица «Без запаха»</t>
        </is>
      </c>
      <c r="K599" s="799" t="inlineStr">
        <is>
          <t>sunscreen</t>
        </is>
      </c>
      <c r="L599" s="799" t="n"/>
      <c r="M599" s="710" t="n">
        <v>24</v>
      </c>
      <c r="N599" s="688" t="n"/>
      <c r="O599" s="455" t="n"/>
      <c r="P599" s="1403" t="n">
        <v>456</v>
      </c>
      <c r="Q599" s="1403">
        <f>O599*P599</f>
        <v/>
      </c>
      <c r="R599" s="840" t="n">
        <v>365</v>
      </c>
      <c r="S599" s="1403">
        <f>O599*R599</f>
        <v/>
      </c>
      <c r="T599" s="1403">
        <f>Q599-S599</f>
        <v/>
      </c>
      <c r="U599" s="691">
        <f>T599/Q599</f>
        <v/>
      </c>
      <c r="V599" s="711">
        <f>ROUND(0.209*0.307*0.213,3)</f>
        <v/>
      </c>
      <c r="W599" s="711" t="n">
        <v>3.6</v>
      </c>
      <c r="X599" s="711">
        <f>O599/M599</f>
        <v/>
      </c>
      <c r="Y599" s="711">
        <f>V599*X599</f>
        <v/>
      </c>
      <c r="Z599" s="711">
        <f>W599*X599</f>
        <v/>
      </c>
      <c r="AA599" s="711" t="n"/>
      <c r="AB599" s="710" t="n">
        <v>0.013</v>
      </c>
      <c r="AC599" s="1441">
        <f>ROUND(O599*AB599,3)</f>
        <v/>
      </c>
      <c r="AD599" s="755" t="n"/>
      <c r="AE599" s="581" t="inlineStr">
        <is>
          <t>ЕАЭС N RU Д-JP.НВ32.В.10631/20 от 16.07.2020 действует до 15.07.2025</t>
        </is>
      </c>
      <c r="AF599" s="581" t="inlineStr">
        <is>
          <t>Ajuste</t>
        </is>
      </c>
      <c r="AG599" s="581" t="inlineStr">
        <is>
          <t>LM Co., Ltd</t>
        </is>
      </c>
    </row>
    <row r="600" hidden="1" ht="20.1" customFormat="1" customHeight="1" s="756" thickBot="1">
      <c r="A600" s="705" t="n"/>
      <c r="B600" s="706" t="n"/>
      <c r="C600" s="836" t="inlineStr">
        <is>
          <t>4550084686059</t>
        </is>
      </c>
      <c r="D600" s="836" t="n"/>
      <c r="E600" s="705" t="inlineStr">
        <is>
          <t>Ajuste</t>
        </is>
      </c>
      <c r="F600" s="705" t="inlineStr">
        <is>
          <t>PF100</t>
        </is>
      </c>
      <c r="G600" s="688" t="n"/>
      <c r="H600" s="844" t="inlineStr">
        <is>
          <t>Airytouch UV SPRAY SUN PROTECT «Prism Fleur A» 100g</t>
        </is>
      </c>
      <c r="I600" s="844" t="inlineStr">
        <is>
          <t>Airytouch UV SPRAY SUN PROTECT «Prism Fleur A»</t>
        </is>
      </c>
      <c r="J600" s="845" t="inlineStr">
        <is>
          <t>Солнцезащитный спрей для лица «Цветочный A»</t>
        </is>
      </c>
      <c r="K600" s="799" t="inlineStr">
        <is>
          <t>sunscreen</t>
        </is>
      </c>
      <c r="L600" s="799" t="n"/>
      <c r="M600" s="710" t="n">
        <v>24</v>
      </c>
      <c r="N600" s="688" t="n"/>
      <c r="O600" s="455" t="n"/>
      <c r="P600" s="1403" t="n">
        <v>456</v>
      </c>
      <c r="Q600" s="1403">
        <f>O600*P600</f>
        <v/>
      </c>
      <c r="R600" s="840" t="n">
        <v>365</v>
      </c>
      <c r="S600" s="1403">
        <f>O600*R600</f>
        <v/>
      </c>
      <c r="T600" s="1403">
        <f>Q600-S600</f>
        <v/>
      </c>
      <c r="U600" s="691">
        <f>T600/Q600</f>
        <v/>
      </c>
      <c r="V600" s="711" t="n"/>
      <c r="W600" s="711" t="n"/>
      <c r="X600" s="711">
        <f>O600/M600</f>
        <v/>
      </c>
      <c r="Y600" s="711">
        <f>V600*X600</f>
        <v/>
      </c>
      <c r="Z600" s="711">
        <f>W600*X600</f>
        <v/>
      </c>
      <c r="AA600" s="711" t="n"/>
      <c r="AB600" s="710" t="n"/>
      <c r="AC600" s="1441">
        <f>ROUND(O600*AB600,3)</f>
        <v/>
      </c>
      <c r="AD600" s="755" t="n"/>
      <c r="AE600" s="581" t="inlineStr">
        <is>
          <t>ЕАЭС N RU Д-JP.НВ32.В.10631/20 от 16.07.2020 действует до 15.07.2025</t>
        </is>
      </c>
      <c r="AF600" s="581" t="inlineStr">
        <is>
          <t>Ajuste</t>
        </is>
      </c>
      <c r="AG600" s="581" t="inlineStr">
        <is>
          <t>LM Co., Ltd</t>
        </is>
      </c>
    </row>
    <row r="601" hidden="1" ht="20.1" customFormat="1" customHeight="1" s="756" thickBot="1">
      <c r="A601" s="705" t="n"/>
      <c r="B601" s="706" t="n"/>
      <c r="C601" s="836" t="n"/>
      <c r="D601" s="836" t="n"/>
      <c r="E601" s="705" t="inlineStr">
        <is>
          <t>Ajuste</t>
        </is>
      </c>
      <c r="F601" s="705" t="n"/>
      <c r="G601" s="688" t="n"/>
      <c r="H601" s="844" t="inlineStr">
        <is>
          <t>Airytouch UV SPRAY SUN PROTECT «Clean Savon А» １00g</t>
        </is>
      </c>
      <c r="I601" s="844" t="inlineStr">
        <is>
          <t>Airytouch UV SPRAY SUN PROTECT «Clean Savon А»</t>
        </is>
      </c>
      <c r="J601" s="845" t="inlineStr">
        <is>
          <t>Солнцезащитный спрей для лица «Чистое мыло А»</t>
        </is>
      </c>
      <c r="K601" s="799" t="inlineStr">
        <is>
          <t>sunscreen</t>
        </is>
      </c>
      <c r="L601" s="799" t="n"/>
      <c r="M601" s="710" t="n">
        <v>24</v>
      </c>
      <c r="N601" s="688" t="n"/>
      <c r="O601" s="455" t="n"/>
      <c r="P601" s="1403" t="n">
        <v>457</v>
      </c>
      <c r="Q601" s="1403">
        <f>O601*P601</f>
        <v/>
      </c>
      <c r="R601" s="840" t="n">
        <v>366</v>
      </c>
      <c r="S601" s="1403">
        <f>O601*R601</f>
        <v/>
      </c>
      <c r="T601" s="1403">
        <f>Q601-S601</f>
        <v/>
      </c>
      <c r="U601" s="691">
        <f>T601/Q601</f>
        <v/>
      </c>
      <c r="V601" s="711" t="n"/>
      <c r="W601" s="711" t="n"/>
      <c r="X601" s="711">
        <f>O601/M601</f>
        <v/>
      </c>
      <c r="Y601" s="711">
        <f>V601*X601</f>
        <v/>
      </c>
      <c r="Z601" s="711">
        <f>W601*X601</f>
        <v/>
      </c>
      <c r="AA601" s="711" t="n"/>
      <c r="AB601" s="710" t="n"/>
      <c r="AC601" s="1441">
        <f>ROUND(O601*AB601,3)</f>
        <v/>
      </c>
      <c r="AD601" s="755" t="n"/>
      <c r="AE601" s="581" t="inlineStr">
        <is>
          <t>ЕАЭС N RU Д-JP.НВ32.В.10631/20 от 16.07.2020 действует до 15.07.2025</t>
        </is>
      </c>
      <c r="AF601" s="581" t="inlineStr">
        <is>
          <t>Ajuste</t>
        </is>
      </c>
      <c r="AG601" s="581" t="inlineStr">
        <is>
          <t>LM Co., Ltd</t>
        </is>
      </c>
    </row>
    <row r="602" hidden="1" ht="29.25" customFormat="1" customHeight="1" s="756" thickBot="1">
      <c r="A602" s="705" t="n"/>
      <c r="B602" s="706" t="n"/>
      <c r="C602" s="836" t="n"/>
      <c r="D602" s="836" t="n"/>
      <c r="E602" s="705" t="inlineStr">
        <is>
          <t>Ajuste</t>
        </is>
      </c>
      <c r="F602" s="705" t="inlineStr">
        <is>
          <t>CT200</t>
        </is>
      </c>
      <c r="G602" s="688" t="n"/>
      <c r="H602" s="844" t="inlineStr">
        <is>
          <t>Airytouch UV SPRAY SUN PROTECT «Clear Type»　200g</t>
        </is>
      </c>
      <c r="I602" s="844" t="inlineStr">
        <is>
          <t>Airytouch UV SPRAY SUN PROTECT «Clear Type»</t>
        </is>
      </c>
      <c r="J602" s="845" t="inlineStr">
        <is>
          <t>Солнцезащитный спрей для лица «Без запаха»</t>
        </is>
      </c>
      <c r="K602" s="799" t="inlineStr">
        <is>
          <t>sunscreen</t>
        </is>
      </c>
      <c r="L602" s="799" t="n"/>
      <c r="M602" s="710" t="n">
        <v>12</v>
      </c>
      <c r="N602" s="688" t="n"/>
      <c r="O602" s="455" t="n"/>
      <c r="P602" s="1403" t="n">
        <v>775</v>
      </c>
      <c r="Q602" s="1403">
        <f>O602*P602</f>
        <v/>
      </c>
      <c r="R602" s="840" t="n">
        <v>620</v>
      </c>
      <c r="S602" s="1403">
        <f>O602*R602</f>
        <v/>
      </c>
      <c r="T602" s="1403">
        <f>Q602-S602</f>
        <v/>
      </c>
      <c r="U602" s="691">
        <f>T602/Q602</f>
        <v/>
      </c>
      <c r="V602" s="711">
        <f>ROUND(0.246*0.186*0.252,3)</f>
        <v/>
      </c>
      <c r="W602" s="711" t="n">
        <v>3.5</v>
      </c>
      <c r="X602" s="711">
        <f>O602/M602</f>
        <v/>
      </c>
      <c r="Y602" s="711">
        <f>V602*X602</f>
        <v/>
      </c>
      <c r="Z602" s="711">
        <f>W602*X602</f>
        <v/>
      </c>
      <c r="AA602" s="711" t="n"/>
      <c r="AB602" s="710" t="n">
        <v>0.27</v>
      </c>
      <c r="AC602" s="1441">
        <f>ROUND(O602*AB602,3)</f>
        <v/>
      </c>
      <c r="AD602" s="755" t="n"/>
      <c r="AE602" s="584" t="inlineStr">
        <is>
          <t>ЕАЭС N RU Д-JP.НВ32.В.10631/20 от 16.07.2020 действует до 15.07.2025</t>
        </is>
      </c>
      <c r="AF602" s="584" t="inlineStr">
        <is>
          <t>Ajuste</t>
        </is>
      </c>
      <c r="AG602" s="584" t="inlineStr">
        <is>
          <t>LM Co., Ltd</t>
        </is>
      </c>
    </row>
    <row r="603" hidden="1" ht="29.25" customFormat="1" customHeight="1" s="756" thickBot="1">
      <c r="A603" s="705" t="n"/>
      <c r="B603" s="706" t="n"/>
      <c r="C603" s="836" t="inlineStr">
        <is>
          <t>4549813039808</t>
        </is>
      </c>
      <c r="D603" s="836" t="n"/>
      <c r="E603" s="705" t="inlineStr">
        <is>
          <t>Ajuste</t>
        </is>
      </c>
      <c r="F603" s="705" t="inlineStr">
        <is>
          <t>GH200</t>
        </is>
      </c>
      <c r="G603" s="688" t="n"/>
      <c r="H603" s="844" t="inlineStr">
        <is>
          <t xml:space="preserve">AJUSTE Airytouch UV SPRAY SUN PROTECT «Gardening Herbs A» 200g </t>
        </is>
      </c>
      <c r="I603" s="844" t="inlineStr">
        <is>
          <t xml:space="preserve">AJUSTE Airytouch UV SPRAY SUN PROTECT «Gardening Herbs A» </t>
        </is>
      </c>
      <c r="J603" s="845" t="inlineStr">
        <is>
          <t>Солнцезащитный спрей для лица "Садовые травы".AJUSTE</t>
        </is>
      </c>
      <c r="K603" s="799" t="inlineStr">
        <is>
          <t>sunscreen</t>
        </is>
      </c>
      <c r="L603" s="799" t="n"/>
      <c r="M603" s="710" t="n">
        <v>36</v>
      </c>
      <c r="N603" s="688" t="n"/>
      <c r="O603" s="1020" t="n"/>
      <c r="P603" s="1403" t="n">
        <v>775</v>
      </c>
      <c r="Q603" s="1403">
        <f>O603*P603</f>
        <v/>
      </c>
      <c r="R603" s="840" t="n">
        <v>620</v>
      </c>
      <c r="S603" s="1403">
        <f>O603*R603</f>
        <v/>
      </c>
      <c r="T603" s="1403">
        <f>Q603-S603</f>
        <v/>
      </c>
      <c r="U603" s="691">
        <f>T603/Q603</f>
        <v/>
      </c>
      <c r="V603" s="711">
        <f>ROUND(0.246*0.186*0.252,3)</f>
        <v/>
      </c>
      <c r="W603" s="711" t="n">
        <v>3.5</v>
      </c>
      <c r="X603" s="711">
        <f>O603/M603</f>
        <v/>
      </c>
      <c r="Y603" s="711">
        <f>V603*X603</f>
        <v/>
      </c>
      <c r="Z603" s="711">
        <f>W603*X603</f>
        <v/>
      </c>
      <c r="AA603" s="711" t="n"/>
      <c r="AB603" s="710" t="n">
        <v>0.27</v>
      </c>
      <c r="AC603" s="1441">
        <f>ROUND(O603*AB603,3)</f>
        <v/>
      </c>
      <c r="AD603" s="755" t="n"/>
      <c r="AE603" s="584" t="n"/>
      <c r="AF603" s="584" t="inlineStr">
        <is>
          <t>Ajuste</t>
        </is>
      </c>
      <c r="AG603" s="584" t="inlineStr">
        <is>
          <t>LM Co., Ltd</t>
        </is>
      </c>
    </row>
    <row r="604" hidden="1" ht="29.25" customFormat="1" customHeight="1" s="756" thickBot="1">
      <c r="A604" s="705" t="n"/>
      <c r="B604" s="706" t="n"/>
      <c r="C604" s="836" t="inlineStr">
        <is>
          <t>4549813039785</t>
        </is>
      </c>
      <c r="D604" s="836" t="n"/>
      <c r="E604" s="705" t="inlineStr">
        <is>
          <t>Ajuste</t>
        </is>
      </c>
      <c r="F604" s="705" t="inlineStr">
        <is>
          <t>NF200</t>
        </is>
      </c>
      <c r="G604" s="688" t="n"/>
      <c r="H604" s="844" t="inlineStr">
        <is>
          <t>Airytouch UV SPRAY SUN PROTECT «Non Fragrance A» 200g</t>
        </is>
      </c>
      <c r="I604" s="844" t="n"/>
      <c r="J604" s="845" t="n"/>
      <c r="K604" s="799" t="inlineStr">
        <is>
          <t>sunscreen</t>
        </is>
      </c>
      <c r="L604" s="799" t="n"/>
      <c r="M604" s="710" t="n">
        <v>12</v>
      </c>
      <c r="N604" s="688" t="n"/>
      <c r="O604" s="1020" t="n"/>
      <c r="P604" s="1403" t="n">
        <v>775</v>
      </c>
      <c r="Q604" s="1403">
        <f>O604*P604</f>
        <v/>
      </c>
      <c r="R604" s="840" t="n">
        <v>620</v>
      </c>
      <c r="S604" s="1403">
        <f>O604*R604</f>
        <v/>
      </c>
      <c r="T604" s="1403">
        <f>Q604-S604</f>
        <v/>
      </c>
      <c r="U604" s="691">
        <f>T604/Q604</f>
        <v/>
      </c>
      <c r="V604" s="711">
        <f>ROUND(0.253*0.563*0.256,3)</f>
        <v/>
      </c>
      <c r="W604" s="711" t="n">
        <v>11</v>
      </c>
      <c r="X604" s="711">
        <f>O604/M604</f>
        <v/>
      </c>
      <c r="Y604" s="711">
        <f>V604*X604</f>
        <v/>
      </c>
      <c r="Z604" s="711">
        <f>W604*X604</f>
        <v/>
      </c>
      <c r="AA604" s="711" t="n"/>
      <c r="AB604" s="710" t="n">
        <v>0.27</v>
      </c>
      <c r="AC604" s="1441">
        <f>ROUND(O604*AB604,3)</f>
        <v/>
      </c>
      <c r="AD604" s="755" t="n"/>
      <c r="AE604" s="584" t="n"/>
      <c r="AF604" s="584" t="inlineStr">
        <is>
          <t>Ajuste</t>
        </is>
      </c>
      <c r="AG604" s="584" t="inlineStr">
        <is>
          <t>LM Co., Ltd</t>
        </is>
      </c>
    </row>
    <row r="605" hidden="1" ht="29.25" customFormat="1" customHeight="1" s="756" thickBot="1">
      <c r="A605" s="705" t="n"/>
      <c r="B605" s="706" t="n"/>
      <c r="C605" s="836" t="inlineStr">
        <is>
          <t xml:space="preserve">4550084129518　</t>
        </is>
      </c>
      <c r="D605" s="836" t="n"/>
      <c r="E605" s="705" t="inlineStr">
        <is>
          <t>Ajuste</t>
        </is>
      </c>
      <c r="F605" s="705" t="inlineStr">
        <is>
          <t>PF200</t>
        </is>
      </c>
      <c r="G605" s="688" t="n"/>
      <c r="H605" s="844" t="inlineStr">
        <is>
          <t>Airytouch UV SPRAY SUN PROTECT «Prism Fleur A» 200g</t>
        </is>
      </c>
      <c r="I605" s="844" t="inlineStr">
        <is>
          <t>Airytouch UV SPRAY SUN PROTECT «Prism Fleur A»</t>
        </is>
      </c>
      <c r="J605" s="845" t="inlineStr">
        <is>
          <t>Солнцезащитный спрей для лица «Цветочный A»</t>
        </is>
      </c>
      <c r="K605" s="799" t="inlineStr">
        <is>
          <t>sunscreen</t>
        </is>
      </c>
      <c r="L605" s="799" t="n"/>
      <c r="M605" s="710" t="n">
        <v>12</v>
      </c>
      <c r="N605" s="688" t="n"/>
      <c r="O605" s="455" t="n"/>
      <c r="P605" s="1403" t="n">
        <v>775</v>
      </c>
      <c r="Q605" s="1403">
        <f>O605*P605</f>
        <v/>
      </c>
      <c r="R605" s="840" t="n">
        <v>620</v>
      </c>
      <c r="S605" s="1403">
        <f>O605*R605</f>
        <v/>
      </c>
      <c r="T605" s="1403">
        <f>Q605-S605</f>
        <v/>
      </c>
      <c r="U605" s="691">
        <f>T605/Q605</f>
        <v/>
      </c>
      <c r="V605" s="711">
        <f>ROUND(0.246*0.186*0.252,3)</f>
        <v/>
      </c>
      <c r="W605" s="711" t="n">
        <v>3.5</v>
      </c>
      <c r="X605" s="711">
        <f>O605/M605</f>
        <v/>
      </c>
      <c r="Y605" s="711">
        <f>V605*X605</f>
        <v/>
      </c>
      <c r="Z605" s="711">
        <f>W605*X605</f>
        <v/>
      </c>
      <c r="AA605" s="711" t="n"/>
      <c r="AB605" s="710" t="n"/>
      <c r="AC605" s="1441">
        <f>ROUND(O605*AB605,3)</f>
        <v/>
      </c>
      <c r="AD605" s="755" t="n"/>
      <c r="AE605" s="584" t="inlineStr">
        <is>
          <t>ЕАЭС N RU Д-JP.НВ32.В.10631/20 от 16.07.2020 действует до 15.07.2025</t>
        </is>
      </c>
      <c r="AF605" s="584" t="inlineStr">
        <is>
          <t>Ajuste</t>
        </is>
      </c>
      <c r="AG605" s="584" t="inlineStr">
        <is>
          <t>LM Co., Ltd</t>
        </is>
      </c>
    </row>
    <row r="606" hidden="1" ht="26.25" customFormat="1" customHeight="1" s="756" thickBot="1">
      <c r="A606" s="705" t="n"/>
      <c r="B606" s="706" t="n"/>
      <c r="C606" s="836" t="inlineStr">
        <is>
          <t>4549813039792</t>
        </is>
      </c>
      <c r="D606" s="836" t="n"/>
      <c r="E606" s="705" t="inlineStr">
        <is>
          <t>Ajuste</t>
        </is>
      </c>
      <c r="F606" s="705" t="inlineStr">
        <is>
          <t>CS200</t>
        </is>
      </c>
      <c r="G606" s="688" t="n"/>
      <c r="H606" s="844" t="inlineStr">
        <is>
          <t>Airytouch UV SPRAY SUN PROTECT «Clean Savon А» 200g</t>
        </is>
      </c>
      <c r="I606" s="844" t="inlineStr">
        <is>
          <t>Airytouch UV SPRAY SUN PROTECT «Clean Savon А»</t>
        </is>
      </c>
      <c r="J606" s="845" t="inlineStr">
        <is>
          <t>Солнцезащитный спрей для лица «Чистое мыло А»</t>
        </is>
      </c>
      <c r="K606" s="799" t="inlineStr">
        <is>
          <t>sunscreen</t>
        </is>
      </c>
      <c r="L606" s="799" t="n"/>
      <c r="M606" s="710" t="n">
        <v>12</v>
      </c>
      <c r="N606" s="688" t="n"/>
      <c r="O606" s="1020" t="n"/>
      <c r="P606" s="1403" t="n">
        <v>775</v>
      </c>
      <c r="Q606" s="1403">
        <f>O606*P606</f>
        <v/>
      </c>
      <c r="R606" s="840" t="n">
        <v>620</v>
      </c>
      <c r="S606" s="1403">
        <f>O606*R606</f>
        <v/>
      </c>
      <c r="T606" s="1403">
        <f>Q606-S606</f>
        <v/>
      </c>
      <c r="U606" s="691">
        <f>T606/Q606</f>
        <v/>
      </c>
      <c r="V606" s="711">
        <f>ROUND(0.246*0.186*0.252,3)</f>
        <v/>
      </c>
      <c r="W606" s="711" t="n">
        <v>3.5</v>
      </c>
      <c r="X606" s="711">
        <f>O606/M606</f>
        <v/>
      </c>
      <c r="Y606" s="711">
        <f>V606*X606</f>
        <v/>
      </c>
      <c r="Z606" s="711">
        <f>W606*X606</f>
        <v/>
      </c>
      <c r="AA606" s="711" t="n"/>
      <c r="AB606" s="710" t="n">
        <v>0.27</v>
      </c>
      <c r="AC606" s="1441">
        <f>ROUND(O606*AB606,3)</f>
        <v/>
      </c>
      <c r="AD606" s="755">
        <f>ROUND(0.9*0.42*1.6,3)</f>
        <v/>
      </c>
      <c r="AE606" s="584" t="inlineStr">
        <is>
          <t>ЕАЭС N RU Д-JP.НВ32.В.10631/20 от 16.07.2020 действует до 15.07.2025</t>
        </is>
      </c>
      <c r="AF606" s="584" t="inlineStr">
        <is>
          <t>Ajuste</t>
        </is>
      </c>
      <c r="AG606" s="584" t="inlineStr">
        <is>
          <t>LM Co., Ltd</t>
        </is>
      </c>
    </row>
    <row r="607" hidden="1" ht="20.1" customFormat="1" customHeight="1" s="756" thickBot="1">
      <c r="A607" s="705" t="n"/>
      <c r="B607" s="706" t="n"/>
      <c r="C607" s="836" t="inlineStr">
        <is>
          <t xml:space="preserve">4549813014379 </t>
        </is>
      </c>
      <c r="D607" s="836" t="n"/>
      <c r="E607" s="705" t="inlineStr">
        <is>
          <t>Ajuste</t>
        </is>
      </c>
      <c r="F607" s="705" t="inlineStr">
        <is>
          <t>CI200</t>
        </is>
      </c>
      <c r="G607" s="688" t="n"/>
      <c r="H607" s="844" t="inlineStr">
        <is>
          <t>UV Spray CICA «Clear Type»　200g</t>
        </is>
      </c>
      <c r="I607" s="844" t="inlineStr">
        <is>
          <t>CICA UV SPRAY SUN PROTECT CLEAR TYPE SPF 50/PA++++</t>
        </is>
      </c>
      <c r="J607" s="845" t="inlineStr">
        <is>
          <t>Защита от солнца с центеллой азиатской без запаха SPF50/PA++++</t>
        </is>
      </c>
      <c r="K607" s="799" t="inlineStr">
        <is>
          <t>sunscreen</t>
        </is>
      </c>
      <c r="L607" s="799" t="n"/>
      <c r="M607" s="710" t="n">
        <v>12</v>
      </c>
      <c r="N607" s="688" t="n"/>
      <c r="O607" s="1020" t="n"/>
      <c r="P607" s="1403" t="n">
        <v>856</v>
      </c>
      <c r="Q607" s="1403">
        <f>O607*P607</f>
        <v/>
      </c>
      <c r="R607" s="840" t="n">
        <v>685</v>
      </c>
      <c r="S607" s="1403">
        <f>O607*R607</f>
        <v/>
      </c>
      <c r="T607" s="1403">
        <f>Q607-S607</f>
        <v/>
      </c>
      <c r="U607" s="691">
        <f>T607/Q607</f>
        <v/>
      </c>
      <c r="V607" s="711">
        <f>ROUND(0.246*0.186*0.252,3)</f>
        <v/>
      </c>
      <c r="W607" s="711" t="n">
        <v>3.5</v>
      </c>
      <c r="X607" s="711">
        <f>O607/M607</f>
        <v/>
      </c>
      <c r="Y607" s="711">
        <f>V607*X607</f>
        <v/>
      </c>
      <c r="Z607" s="711">
        <f>W607*X607</f>
        <v/>
      </c>
      <c r="AA607" s="711" t="n"/>
      <c r="AB607" s="710" t="n">
        <v>0.27</v>
      </c>
      <c r="AC607" s="1441">
        <f>ROUND(O607*AB607,3)</f>
        <v/>
      </c>
      <c r="AD607" s="755"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84" t="inlineStr">
        <is>
          <t>ВП RU Д-JP.РА01.А.32696/24 от 19.04.2024 действует до 18.10.2024</t>
        </is>
      </c>
      <c r="AF607" s="584" t="inlineStr">
        <is>
          <t>Ajuste</t>
        </is>
      </c>
      <c r="AG607" s="584" t="inlineStr">
        <is>
          <t>LM Co., Ltd</t>
        </is>
      </c>
    </row>
    <row r="608" hidden="1" ht="20.1" customFormat="1" customHeight="1" s="756" thickBot="1">
      <c r="A608" s="705" t="n"/>
      <c r="B608" s="706" t="n"/>
      <c r="C608" s="836" t="inlineStr">
        <is>
          <t>4549813014386</t>
        </is>
      </c>
      <c r="D608" s="836" t="n"/>
      <c r="E608" s="705" t="inlineStr">
        <is>
          <t>Ajuste</t>
        </is>
      </c>
      <c r="F608" s="688" t="inlineStr">
        <is>
          <t>VC200</t>
        </is>
      </c>
      <c r="G608" s="688" t="n"/>
      <c r="H608" s="844" t="inlineStr">
        <is>
          <t>VC UV Spray «Clear Type»　200g</t>
        </is>
      </c>
      <c r="I608" s="844" t="inlineStr">
        <is>
          <t>VC UV SPRAY SUN PROTECT CLEAR TYPE SPF 50/PA++++</t>
        </is>
      </c>
      <c r="J608" s="845" t="inlineStr">
        <is>
          <t>Защита от солнца с витамином С без запаха SPF50/PA++++</t>
        </is>
      </c>
      <c r="K608" s="799" t="inlineStr">
        <is>
          <t>sunscreen</t>
        </is>
      </c>
      <c r="L608" s="799" t="n"/>
      <c r="M608" s="710" t="n">
        <v>12</v>
      </c>
      <c r="N608" s="688" t="n"/>
      <c r="O608" s="1020" t="n"/>
      <c r="P608" s="1403" t="n">
        <v>856</v>
      </c>
      <c r="Q608" s="1403">
        <f>O608*P608</f>
        <v/>
      </c>
      <c r="R608" s="840" t="n">
        <v>685</v>
      </c>
      <c r="S608" s="1403">
        <f>O608*R608</f>
        <v/>
      </c>
      <c r="T608" s="1403">
        <f>Q608-S608</f>
        <v/>
      </c>
      <c r="U608" s="691">
        <f>T608/Q608</f>
        <v/>
      </c>
      <c r="V608" s="711">
        <f>ROUND(0.246*0.186*0.252,3)</f>
        <v/>
      </c>
      <c r="W608" s="711" t="n">
        <v>3.5</v>
      </c>
      <c r="X608" s="711">
        <f>O608/M608</f>
        <v/>
      </c>
      <c r="Y608" s="711">
        <f>V608*X608</f>
        <v/>
      </c>
      <c r="Z608" s="711">
        <f>W608*X608</f>
        <v/>
      </c>
      <c r="AA608" s="711" t="n"/>
      <c r="AB608" s="710" t="n">
        <v>0.27</v>
      </c>
      <c r="AC608" s="1441">
        <f>ROUND(O608*AB608,3)</f>
        <v/>
      </c>
      <c r="AD608" s="755"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84" t="inlineStr">
        <is>
          <t>ВП RU Д-JP.РА01.А.32696/24 от 19.04.2024 действует до 18.10.2024</t>
        </is>
      </c>
      <c r="AF608" s="584" t="inlineStr">
        <is>
          <t>Ajuste</t>
        </is>
      </c>
      <c r="AG608" s="584" t="inlineStr">
        <is>
          <t>LM Co., Ltd</t>
        </is>
      </c>
    </row>
    <row r="609" hidden="1" ht="20.1" customFormat="1" customHeight="1" s="756" thickBot="1">
      <c r="A609" s="705" t="n"/>
      <c r="B609" s="706" t="n"/>
      <c r="C609" s="836" t="inlineStr">
        <is>
          <t>4550557749311</t>
        </is>
      </c>
      <c r="D609" s="836" t="n"/>
      <c r="E609" s="705" t="inlineStr">
        <is>
          <t>Ajuste</t>
        </is>
      </c>
      <c r="F609" s="705" t="n"/>
      <c r="G609" s="688" t="n"/>
      <c r="H609" s="844" t="inlineStr">
        <is>
          <t>UV Spray Niacinamide «Clear Type»　200g</t>
        </is>
      </c>
      <c r="I609" s="844" t="inlineStr">
        <is>
          <t>Niacinamide UV SPRAY SUN PROTECT CLEAR TYPE SPF 50/PA++++</t>
        </is>
      </c>
      <c r="J609" s="845" t="inlineStr">
        <is>
          <t>Защита от солнца с ниацинамидом без запаха SPF50/PA++++</t>
        </is>
      </c>
      <c r="K609" s="799" t="inlineStr">
        <is>
          <t>sunscreen</t>
        </is>
      </c>
      <c r="L609" s="799" t="n"/>
      <c r="M609" s="710" t="n">
        <v>12</v>
      </c>
      <c r="N609" s="688" t="n"/>
      <c r="O609" s="1020" t="n"/>
      <c r="P609" s="1403" t="n">
        <v>856</v>
      </c>
      <c r="Q609" s="1403">
        <f>O609*P609</f>
        <v/>
      </c>
      <c r="R609" s="840" t="n">
        <v>685</v>
      </c>
      <c r="S609" s="1403">
        <f>O609*R609</f>
        <v/>
      </c>
      <c r="T609" s="1403">
        <f>Q609-S609</f>
        <v/>
      </c>
      <c r="U609" s="691">
        <f>T609/Q609</f>
        <v/>
      </c>
      <c r="V609" s="711">
        <f>ROUND(0.246*0.186*0.252,3)</f>
        <v/>
      </c>
      <c r="W609" s="711" t="n">
        <v>3.5</v>
      </c>
      <c r="X609" s="711">
        <f>O609/M609</f>
        <v/>
      </c>
      <c r="Y609" s="711">
        <f>V609*X609</f>
        <v/>
      </c>
      <c r="Z609" s="711">
        <f>W609*X609</f>
        <v/>
      </c>
      <c r="AA609" s="711" t="n"/>
      <c r="AB609" s="710" t="n">
        <v>0.27</v>
      </c>
      <c r="AC609" s="1441">
        <f>ROUND(O609*AB609,3)</f>
        <v/>
      </c>
      <c r="AD609" s="755"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84" t="n"/>
      <c r="AF609" s="584" t="inlineStr">
        <is>
          <t>Ajuste</t>
        </is>
      </c>
      <c r="AG609" s="584" t="inlineStr">
        <is>
          <t>LM Co., Ltd</t>
        </is>
      </c>
    </row>
    <row r="610" hidden="1" ht="20.1" customFormat="1" customHeight="1" s="756" thickBot="1">
      <c r="A610" s="705" t="n"/>
      <c r="B610" s="706" t="n"/>
      <c r="C610" s="1488" t="n">
        <v>4582425684721</v>
      </c>
      <c r="D610" s="836" t="n"/>
      <c r="E610" s="705" t="inlineStr">
        <is>
          <t>Lishan</t>
        </is>
      </c>
      <c r="F610" s="705" t="inlineStr">
        <is>
          <t>LS01</t>
        </is>
      </c>
      <c r="G610" s="688" t="n"/>
      <c r="H610" s="844" t="inlineStr">
        <is>
          <t>Lishan UV Protection Spray 200g</t>
        </is>
      </c>
      <c r="I610" s="844" t="inlineStr">
        <is>
          <t>Lishan UV Protection Spray 50+PA++++</t>
        </is>
      </c>
      <c r="J610" s="845" t="inlineStr">
        <is>
          <t>Солнцезащитный спрей Лишан SPF 50+PA++++ с запахом мыла</t>
        </is>
      </c>
      <c r="K610" s="799" t="inlineStr">
        <is>
          <t>sunscreen</t>
        </is>
      </c>
      <c r="L610" s="799" t="n"/>
      <c r="M610" s="710" t="n">
        <v>24</v>
      </c>
      <c r="N610" s="688" t="n"/>
      <c r="O610" s="1020" t="n"/>
      <c r="P610" s="1403" t="n">
        <v>663</v>
      </c>
      <c r="Q610" s="1403">
        <f>O610*P610</f>
        <v/>
      </c>
      <c r="R610" s="840" t="n">
        <v>530</v>
      </c>
      <c r="S610" s="1403">
        <f>O610*R610</f>
        <v/>
      </c>
      <c r="T610" s="1403">
        <f>Q610-S610</f>
        <v/>
      </c>
      <c r="U610" s="691">
        <f>T610/Q610</f>
        <v/>
      </c>
      <c r="V610" s="711">
        <f>ROUND(0.41*0.258*0.26,3)</f>
        <v/>
      </c>
      <c r="W610" s="711" t="n">
        <v>7</v>
      </c>
      <c r="X610" s="711">
        <f>O610/M610</f>
        <v/>
      </c>
      <c r="Y610" s="711">
        <f>V610*X610</f>
        <v/>
      </c>
      <c r="Z610" s="711">
        <f>W610*X610</f>
        <v/>
      </c>
      <c r="AA610" s="711" t="n"/>
      <c r="AB610" s="710" t="n">
        <v>0.27</v>
      </c>
      <c r="AC610" s="1441">
        <f>ROUND(O610*AB610,3)</f>
        <v/>
      </c>
      <c r="AD610" s="755"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84" t="inlineStr">
        <is>
          <t>ВП RU Д-JP.РА01.А.32709/24 от 19.04.2024 действует до 18.10.2024</t>
        </is>
      </c>
      <c r="AF610" s="584" t="inlineStr">
        <is>
          <t>LISHAN</t>
        </is>
      </c>
      <c r="AG610" s="584" t="inlineStr">
        <is>
          <t>ISTYLE CO.,LTD</t>
        </is>
      </c>
    </row>
    <row r="611" hidden="1" ht="20.1" customFormat="1" customHeight="1" s="355" thickBot="1">
      <c r="A611" s="353" t="n"/>
      <c r="B611" s="721" t="n"/>
      <c r="C611" s="1381" t="n">
        <v>4582425684059</v>
      </c>
      <c r="D611" s="366" t="n"/>
      <c r="E611" s="353" t="inlineStr">
        <is>
          <t>Lishan</t>
        </is>
      </c>
      <c r="F611" s="353" t="n"/>
      <c r="G611" s="368" t="n"/>
      <c r="H611" s="846" t="inlineStr">
        <is>
          <t>Lishan Protection UV  Spray VC 200g</t>
        </is>
      </c>
      <c r="I611" s="846" t="inlineStr">
        <is>
          <t>Lishan Protection UV  Spray VC SPF 50+PA++++</t>
        </is>
      </c>
      <c r="J611" s="847" t="inlineStr">
        <is>
          <t>Солнцезащитный спрей с витамином С Лишан без запаха SPF 50+PA++++</t>
        </is>
      </c>
      <c r="K611" s="369" t="inlineStr">
        <is>
          <t>sunscreen</t>
        </is>
      </c>
      <c r="L611" s="369" t="n"/>
      <c r="M611" s="1203" t="n">
        <v>24</v>
      </c>
      <c r="N611" s="368" t="n"/>
      <c r="O611" s="455" t="n"/>
      <c r="P611" s="1388" t="n">
        <v>663</v>
      </c>
      <c r="Q611" s="1388">
        <f>O611*P611</f>
        <v/>
      </c>
      <c r="R611" s="626" t="n">
        <v>530</v>
      </c>
      <c r="S611" s="1383">
        <f>O611*R611</f>
        <v/>
      </c>
      <c r="T611" s="1383">
        <f>Q611-S611</f>
        <v/>
      </c>
      <c r="U611" s="458">
        <f>T611/Q611</f>
        <v/>
      </c>
      <c r="V611" s="362">
        <f>ROUND(0.41*0.258*0.26,3)</f>
        <v/>
      </c>
      <c r="W611" s="362" t="n">
        <v>7</v>
      </c>
      <c r="X611" s="362">
        <f>O611/M611</f>
        <v/>
      </c>
      <c r="Y611" s="362">
        <f>V611*X611</f>
        <v/>
      </c>
      <c r="Z611" s="362">
        <f>W611*X611</f>
        <v/>
      </c>
      <c r="AA611" s="362" t="n"/>
      <c r="AB611" s="1203" t="n">
        <v>0.27</v>
      </c>
      <c r="AC611" s="1384">
        <f>ROUND(O611*AB611,3)</f>
        <v/>
      </c>
      <c r="AD611" s="575"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565" t="n"/>
      <c r="AF611" s="565" t="inlineStr">
        <is>
          <t>LISHAN</t>
        </is>
      </c>
      <c r="AG611" s="565" t="inlineStr">
        <is>
          <t>ISTYLE CO.,LTD</t>
        </is>
      </c>
    </row>
    <row r="612" hidden="1" ht="20.1" customFormat="1" customHeight="1" s="756" thickBot="1">
      <c r="A612" s="705" t="n"/>
      <c r="B612" s="706" t="n"/>
      <c r="C612" s="1488" t="n">
        <v>4582425689856</v>
      </c>
      <c r="D612" s="836" t="n"/>
      <c r="E612" s="705" t="inlineStr">
        <is>
          <t>Lishan</t>
        </is>
      </c>
      <c r="F612" s="705" t="inlineStr">
        <is>
          <t>LS03</t>
        </is>
      </c>
      <c r="G612" s="688" t="n"/>
      <c r="H612" s="844" t="inlineStr">
        <is>
          <t>Lishan Make Keep UV Spray 100g</t>
        </is>
      </c>
      <c r="I612" s="844" t="inlineStr">
        <is>
          <t>Lishan Make Keep UV Spray SPF 50+PA++++</t>
        </is>
      </c>
      <c r="J612" s="845" t="inlineStr">
        <is>
          <t>Солнцезащитный спрей с эффектом защиты макияжа без запаха Лишан SPF 50+PA++++</t>
        </is>
      </c>
      <c r="K612" s="799" t="inlineStr">
        <is>
          <t>sunscreen</t>
        </is>
      </c>
      <c r="L612" s="799" t="n"/>
      <c r="M612" s="710" t="n">
        <v>72</v>
      </c>
      <c r="N612" s="688" t="n"/>
      <c r="O612" s="1020" t="n"/>
      <c r="P612" s="1403" t="n">
        <v>663</v>
      </c>
      <c r="Q612" s="1403">
        <f>O612*P612</f>
        <v/>
      </c>
      <c r="R612" s="840" t="n">
        <v>530</v>
      </c>
      <c r="S612" s="1403">
        <f>O612*R612</f>
        <v/>
      </c>
      <c r="T612" s="1403">
        <f>Q612-S612</f>
        <v/>
      </c>
      <c r="U612" s="691">
        <f>T612/Q612</f>
        <v/>
      </c>
      <c r="V612" s="711">
        <f>ROUND(0.297*0.554*0.2,3)</f>
        <v/>
      </c>
      <c r="W612" s="711" t="n">
        <v>12</v>
      </c>
      <c r="X612" s="711">
        <f>O612/M612</f>
        <v/>
      </c>
      <c r="Y612" s="1489">
        <f>V612*X612</f>
        <v/>
      </c>
      <c r="Z612" s="711">
        <f>W612*X612</f>
        <v/>
      </c>
      <c r="AA612" s="711" t="n"/>
      <c r="AB612" s="710" t="n">
        <v>0.15</v>
      </c>
      <c r="AC612" s="1441">
        <f>ROUND(O612*AB612,3)</f>
        <v/>
      </c>
      <c r="AD612" s="755"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84" t="inlineStr">
        <is>
          <t>ВП RU Д-JP.РА01.А.32709/24 от 19.04.2024 действует до 18.10.2024</t>
        </is>
      </c>
      <c r="AF612" s="584" t="inlineStr">
        <is>
          <t>LISHAN</t>
        </is>
      </c>
      <c r="AG612" s="584" t="inlineStr">
        <is>
          <t>ISTYLE CO.,LTD</t>
        </is>
      </c>
    </row>
    <row r="613" hidden="1" ht="20.1" customFormat="1" customHeight="1" s="756" thickBot="1">
      <c r="A613" s="705" t="n"/>
      <c r="B613" s="706" t="n"/>
      <c r="C613" s="1488" t="n">
        <v>4582425685858</v>
      </c>
      <c r="D613" s="836" t="n"/>
      <c r="E613" s="705" t="inlineStr">
        <is>
          <t>Lishan</t>
        </is>
      </c>
      <c r="F613" s="705" t="inlineStr">
        <is>
          <t>LS04</t>
        </is>
      </c>
      <c r="G613" s="688" t="n"/>
      <c r="H613" s="844" t="inlineStr">
        <is>
          <t>Lishan UV Protection Spray (Additive-free) 200g</t>
        </is>
      </c>
      <c r="I613" s="844" t="inlineStr">
        <is>
          <t>Lishan UV Protection Spray (Additive-frее) SPF 50+PA++++</t>
        </is>
      </c>
      <c r="J613" s="845" t="inlineStr">
        <is>
          <t>Солнцезащитный спрей без добавок без запаха Лишан SPF 50+PA++++</t>
        </is>
      </c>
      <c r="K613" s="799" t="inlineStr">
        <is>
          <t>sunscreen</t>
        </is>
      </c>
      <c r="L613" s="799" t="n"/>
      <c r="M613" s="710" t="n">
        <v>24</v>
      </c>
      <c r="N613" s="688" t="n"/>
      <c r="O613" s="1020" t="n"/>
      <c r="P613" s="1403" t="n">
        <v>690</v>
      </c>
      <c r="Q613" s="1403">
        <f>O613*P613</f>
        <v/>
      </c>
      <c r="R613" s="840" t="n">
        <v>530</v>
      </c>
      <c r="S613" s="1403">
        <f>O613*R613</f>
        <v/>
      </c>
      <c r="T613" s="1403">
        <f>Q613-S613</f>
        <v/>
      </c>
      <c r="U613" s="691">
        <f>T613/Q613</f>
        <v/>
      </c>
      <c r="V613" s="711">
        <f>ROUND(0.41*0.258*0.26,3)</f>
        <v/>
      </c>
      <c r="W613" s="711" t="n">
        <v>7</v>
      </c>
      <c r="X613" s="711">
        <f>O613/M613</f>
        <v/>
      </c>
      <c r="Y613" s="711">
        <f>V613*X613</f>
        <v/>
      </c>
      <c r="Z613" s="711">
        <f>W613*X613</f>
        <v/>
      </c>
      <c r="AA613" s="711" t="n"/>
      <c r="AB613" s="710" t="n">
        <v>0.27</v>
      </c>
      <c r="AC613" s="1441">
        <f>ROUND(O613*AB613,3)</f>
        <v/>
      </c>
      <c r="AD613" s="755"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84" t="inlineStr">
        <is>
          <t>ВП RU Д-JP.РА01.А.32709/24 от 19.04.2024 действует до 18.10.2024</t>
        </is>
      </c>
      <c r="AF613" s="584" t="inlineStr">
        <is>
          <t>LISHAN</t>
        </is>
      </c>
      <c r="AG613" s="584" t="inlineStr">
        <is>
          <t>ISTYLE CO.,LTD</t>
        </is>
      </c>
    </row>
    <row r="614" hidden="1" ht="20.1" customFormat="1" customHeight="1" s="355" thickBot="1">
      <c r="A614" s="353" t="n"/>
      <c r="B614" s="721" t="n"/>
      <c r="C614" s="1381" t="n">
        <v>4582425685056</v>
      </c>
      <c r="D614" s="366" t="n"/>
      <c r="E614" s="353" t="inlineStr">
        <is>
          <t>Lishan</t>
        </is>
      </c>
      <c r="F614" s="353" t="n"/>
      <c r="G614" s="368" t="n"/>
      <c r="H614" s="846" t="inlineStr">
        <is>
          <t>Lishan Make Keep UV Spray 250g</t>
        </is>
      </c>
      <c r="I614" s="846" t="inlineStr">
        <is>
          <t>Lishan Make Keep UV Spray SPF 50+PA++++</t>
        </is>
      </c>
      <c r="J614" s="847" t="inlineStr">
        <is>
          <t>Солнцезащитный спрей с эффектом защиты макияжа без запаха Лишан SPF 50+PA++++</t>
        </is>
      </c>
      <c r="K614" s="369" t="inlineStr">
        <is>
          <t>sunscreen</t>
        </is>
      </c>
      <c r="L614" s="369" t="n"/>
      <c r="M614" s="1203" t="n">
        <v>24</v>
      </c>
      <c r="N614" s="368" t="n"/>
      <c r="O614" s="455" t="n"/>
      <c r="P614" s="1388" t="n">
        <v>750</v>
      </c>
      <c r="Q614" s="1388">
        <f>O614*P614</f>
        <v/>
      </c>
      <c r="R614" s="626" t="n">
        <v>600</v>
      </c>
      <c r="S614" s="1383">
        <f>O614*R614</f>
        <v/>
      </c>
      <c r="T614" s="1383">
        <f>Q614-S614</f>
        <v/>
      </c>
      <c r="U614" s="458">
        <f>T614/Q614</f>
        <v/>
      </c>
      <c r="V614" s="362">
        <f>ROUND(0.41*0.258*0.26,3)</f>
        <v/>
      </c>
      <c r="W614" s="362" t="n">
        <v>8.5</v>
      </c>
      <c r="X614" s="362">
        <f>O614/M614</f>
        <v/>
      </c>
      <c r="Y614" s="362">
        <f>V614*X614</f>
        <v/>
      </c>
      <c r="Z614" s="362">
        <f>W614*X614</f>
        <v/>
      </c>
      <c r="AA614" s="362" t="n"/>
      <c r="AB614" s="1203" t="n">
        <v>0.32</v>
      </c>
      <c r="AC614" s="1384">
        <f>ROUND(O614*AB614,3)</f>
        <v/>
      </c>
      <c r="AD614" s="575"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565" t="n"/>
      <c r="AF614" s="565" t="inlineStr">
        <is>
          <t>LISHAN</t>
        </is>
      </c>
      <c r="AG614" s="565" t="inlineStr">
        <is>
          <t>ISTYLE CO.,LTD</t>
        </is>
      </c>
    </row>
    <row r="615" hidden="1" ht="20.1" customFormat="1" customHeight="1" s="355" thickBot="1">
      <c r="A615" s="353" t="n"/>
      <c r="B615" s="721" t="n"/>
      <c r="C615" s="1381" t="n">
        <v>4582425688408</v>
      </c>
      <c r="D615" s="366" t="n"/>
      <c r="E615" s="353" t="inlineStr">
        <is>
          <t>Lishan</t>
        </is>
      </c>
      <c r="F615" s="353" t="inlineStr">
        <is>
          <t>LS05</t>
        </is>
      </c>
      <c r="G615" s="368" t="n"/>
      <c r="H615" s="846" t="inlineStr">
        <is>
          <t>Lishan ecoral UV Protection Spray 200g</t>
        </is>
      </c>
      <c r="I615" s="846" t="inlineStr">
        <is>
          <t>Lishan ecoral UV Protection Spray SPF 50+PA++++</t>
        </is>
      </c>
      <c r="J615" s="847" t="inlineStr">
        <is>
          <t>Солнцезащитный спрей водостойкий на основе кораллов Лишан SPF 50+PA++++</t>
        </is>
      </c>
      <c r="K615" s="369" t="inlineStr">
        <is>
          <t>sunscreen</t>
        </is>
      </c>
      <c r="L615" s="369" t="n"/>
      <c r="M615" s="1203" t="n">
        <v>24</v>
      </c>
      <c r="N615" s="368" t="n"/>
      <c r="O615" s="455" t="n"/>
      <c r="P615" s="1388" t="n">
        <v>738</v>
      </c>
      <c r="Q615" s="1388">
        <f>O615*P615</f>
        <v/>
      </c>
      <c r="R615" s="626" t="n"/>
      <c r="S615" s="1394">
        <f>O615*R615</f>
        <v/>
      </c>
      <c r="T615" s="1394">
        <f>Q615-S615</f>
        <v/>
      </c>
      <c r="U615" s="700">
        <f>T615/Q615</f>
        <v/>
      </c>
      <c r="V615" s="362">
        <f>ROUND(0.38*0.265*0.26,3)</f>
        <v/>
      </c>
      <c r="W615" s="362" t="n">
        <v>7</v>
      </c>
      <c r="X615" s="362">
        <f>O615/M615</f>
        <v/>
      </c>
      <c r="Y615" s="362">
        <f>V615*X615</f>
        <v/>
      </c>
      <c r="Z615" s="362">
        <f>W615*X615</f>
        <v/>
      </c>
      <c r="AA615" s="362" t="n"/>
      <c r="AB615" s="1203" t="n">
        <v>0.27</v>
      </c>
      <c r="AC615" s="1384">
        <f>ROUND(O615*AB615,3)</f>
        <v/>
      </c>
      <c r="AD615" s="575"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565" t="inlineStr">
        <is>
          <t>ВП RU Д-JP.РА01.А.32709/24 от 19.04.2024 действует до 18.10.2024</t>
        </is>
      </c>
      <c r="AF615" s="565" t="inlineStr">
        <is>
          <t>LISHAN</t>
        </is>
      </c>
      <c r="AG615" s="565" t="inlineStr">
        <is>
          <t>ISTYLE CO.,LTD</t>
        </is>
      </c>
    </row>
    <row r="616" hidden="1" ht="20.1" customFormat="1" customHeight="1" s="355" thickBot="1">
      <c r="A616" s="1021" t="n"/>
      <c r="B616" s="1021" t="n"/>
      <c r="C616" s="1451" t="n">
        <v>4582425683656</v>
      </c>
      <c r="D616" s="1036" t="n"/>
      <c r="E616" s="353" t="inlineStr">
        <is>
          <t>Lishan</t>
        </is>
      </c>
      <c r="F616" s="1021" t="inlineStr">
        <is>
          <t>LS06</t>
        </is>
      </c>
      <c r="G616" s="1028" t="n"/>
      <c r="H616" s="1064" t="inlineStr">
        <is>
          <t>《Lishan》Moisture Face Pack</t>
        </is>
      </c>
      <c r="I616" s="1064" t="n"/>
      <c r="J616" s="1065" t="n"/>
      <c r="K616" s="1037" t="inlineStr">
        <is>
          <t>face pack</t>
        </is>
      </c>
      <c r="L616" s="1037" t="n"/>
      <c r="M616" s="1039" t="n">
        <v>24</v>
      </c>
      <c r="N616" s="1028" t="n"/>
      <c r="O616" s="1029" t="n"/>
      <c r="P616" s="1490" t="n">
        <v>458</v>
      </c>
      <c r="Q616" s="1388">
        <f>O616*P616</f>
        <v/>
      </c>
      <c r="R616" s="1044" t="n">
        <v>366</v>
      </c>
      <c r="S616" s="1394">
        <f>O616*R616</f>
        <v/>
      </c>
      <c r="T616" s="1394">
        <f>Q616-S616</f>
        <v/>
      </c>
      <c r="U616" s="700">
        <f>T616/Q616</f>
        <v/>
      </c>
      <c r="V616" s="1032" t="n"/>
      <c r="W616" s="1032" t="n"/>
      <c r="X616" s="1032">
        <f>O616/M616</f>
        <v/>
      </c>
      <c r="Y616" s="1032" t="n"/>
      <c r="Z616" s="1032" t="n"/>
      <c r="AA616" s="1032" t="n"/>
      <c r="AB616" s="1039" t="n">
        <v>0.5</v>
      </c>
      <c r="AC616" s="1491">
        <f>ROUND(O616*AB616,3)</f>
        <v/>
      </c>
      <c r="AD616" s="1034"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565" t="inlineStr">
        <is>
          <t>письмо № 530/25 от 25.07.2025 г.</t>
        </is>
      </c>
      <c r="AF616" s="565" t="inlineStr">
        <is>
          <t>Lishan</t>
        </is>
      </c>
      <c r="AG616" s="565" t="inlineStr">
        <is>
          <t>ISTYLE CO.,LTD</t>
        </is>
      </c>
    </row>
    <row r="617" hidden="1" ht="20.1" customFormat="1" customHeight="1" s="355" thickBot="1">
      <c r="A617" s="353" t="n"/>
      <c r="B617" s="721" t="n"/>
      <c r="C617" s="366" t="n"/>
      <c r="D617" s="366" t="n"/>
      <c r="E617" s="353" t="inlineStr">
        <is>
          <t>MEROS</t>
        </is>
      </c>
      <c r="F617" s="353" t="inlineStr">
        <is>
          <t>ID17</t>
        </is>
      </c>
      <c r="G617" s="368" t="n"/>
      <c r="H617" s="369" t="inlineStr">
        <is>
          <t>ID CARE HAIR COLOR SHAMPOO 700ml</t>
        </is>
      </c>
      <c r="I617" s="369" t="inlineStr">
        <is>
          <t>ID CARE HAIR COLOR SHAMPOO</t>
        </is>
      </c>
      <c r="J617" s="493" t="inlineStr">
        <is>
          <t>Восстанавливающий шампунь для окрашенных волос</t>
        </is>
      </c>
      <c r="K617" s="369" t="inlineStr">
        <is>
          <t>shampoo</t>
        </is>
      </c>
      <c r="L617" s="369" t="n"/>
      <c r="M617" s="1203" t="n">
        <v>12</v>
      </c>
      <c r="N617" s="368" t="n"/>
      <c r="O617" s="455" t="n"/>
      <c r="P617" s="1388" t="n">
        <v>1221</v>
      </c>
      <c r="Q617" s="1388">
        <f>O617*P617</f>
        <v/>
      </c>
      <c r="R617" s="626" t="n">
        <v>1001</v>
      </c>
      <c r="S617" s="1394">
        <f>O617*R617</f>
        <v/>
      </c>
      <c r="T617" s="1394">
        <f>Q617-S617</f>
        <v/>
      </c>
      <c r="U617" s="700">
        <f>T617/Q617</f>
        <v/>
      </c>
      <c r="V617" s="362" t="n">
        <v>0.019</v>
      </c>
      <c r="W617" s="362" t="n">
        <v>9.1</v>
      </c>
      <c r="X617" s="362">
        <f>O617/M617</f>
        <v/>
      </c>
      <c r="Y617" s="362">
        <f>V617*X617</f>
        <v/>
      </c>
      <c r="Z617" s="362">
        <f>W617*X617</f>
        <v/>
      </c>
      <c r="AA617" s="362" t="n"/>
      <c r="AB617" s="1203" t="n">
        <v>0.75</v>
      </c>
      <c r="AC617" s="1384">
        <f>ROUND(O617*AB617,3)</f>
        <v/>
      </c>
      <c r="AD617" s="575" t="inlineStr">
        <is>
          <t>別添</t>
        </is>
      </c>
      <c r="AE617" s="565" t="inlineStr">
        <is>
          <t>ЕАЭС N RU Д-JP.НВ42.В.10723/20 от 03.11.2020 действует до 02.11.2025</t>
        </is>
      </c>
      <c r="AF617" s="565" t="inlineStr">
        <is>
          <t>Meros Cosmetics</t>
        </is>
      </c>
      <c r="AG617" s="565" t="inlineStr">
        <is>
          <t>Fine Chemetics Inc.</t>
        </is>
      </c>
    </row>
    <row r="618" hidden="1" ht="20.1" customFormat="1" customHeight="1" s="355" thickBot="1">
      <c r="A618" s="353" t="n"/>
      <c r="B618" s="721" t="n"/>
      <c r="C618" s="366" t="n"/>
      <c r="D618" s="366" t="n"/>
      <c r="E618" s="353" t="inlineStr">
        <is>
          <t>MEROS</t>
        </is>
      </c>
      <c r="F618" s="353" t="inlineStr">
        <is>
          <t>ID18</t>
        </is>
      </c>
      <c r="G618" s="368" t="n"/>
      <c r="H618" s="369" t="inlineStr">
        <is>
          <t>ID CARE HAIR COLOR TREATMENT 700ml</t>
        </is>
      </c>
      <c r="I618" s="369" t="inlineStr">
        <is>
          <t>ID CARE HAIR COLOR TREATMENT</t>
        </is>
      </c>
      <c r="J618" s="493" t="inlineStr">
        <is>
          <t>Кондиционер восстанавливающий для окрашенных волос</t>
        </is>
      </c>
      <c r="K618" s="369" t="inlineStr">
        <is>
          <t>treatment</t>
        </is>
      </c>
      <c r="L618" s="369" t="n"/>
      <c r="M618" s="1203" t="n">
        <v>12</v>
      </c>
      <c r="N618" s="368" t="n"/>
      <c r="O618" s="455" t="n"/>
      <c r="P618" s="1388" t="n">
        <v>1943</v>
      </c>
      <c r="Q618" s="1388">
        <f>O618*P618</f>
        <v/>
      </c>
      <c r="R618" s="626" t="n">
        <v>1593</v>
      </c>
      <c r="S618" s="1394">
        <f>O618*R618</f>
        <v/>
      </c>
      <c r="T618" s="1394">
        <f>Q618-S618</f>
        <v/>
      </c>
      <c r="U618" s="700">
        <f>T618/Q618</f>
        <v/>
      </c>
      <c r="V618" s="362" t="n">
        <v>0.019</v>
      </c>
      <c r="W618" s="362" t="n">
        <v>9.1</v>
      </c>
      <c r="X618" s="362">
        <f>O618/M618</f>
        <v/>
      </c>
      <c r="Y618" s="362">
        <f>X618*V618</f>
        <v/>
      </c>
      <c r="Z618" s="362">
        <f>W618*X618</f>
        <v/>
      </c>
      <c r="AA618" s="362" t="n"/>
      <c r="AB618" s="1203" t="n">
        <v>0.72</v>
      </c>
      <c r="AC618" s="1384">
        <f>ROUND(O618*AB618,3)</f>
        <v/>
      </c>
      <c r="AD618" s="575" t="inlineStr">
        <is>
          <t>別添</t>
        </is>
      </c>
      <c r="AE618" s="565" t="inlineStr">
        <is>
          <t>ЕАЭС N RU Д-JP.НВ42.В.10734/20 от 03.11.2020 действует до 02.11.2025</t>
        </is>
      </c>
      <c r="AF618" s="565" t="inlineStr">
        <is>
          <t>Meros Cosmetics</t>
        </is>
      </c>
      <c r="AG618" s="565" t="inlineStr">
        <is>
          <t>Fine Chemetics Inc.</t>
        </is>
      </c>
    </row>
    <row r="619" hidden="1" ht="20.1" customFormat="1" customHeight="1" s="355" thickBot="1">
      <c r="A619" s="353" t="n"/>
      <c r="B619" s="721" t="n"/>
      <c r="C619" s="366" t="n"/>
      <c r="D619" s="366" t="n"/>
      <c r="E619" s="353" t="inlineStr">
        <is>
          <t>MEROS</t>
        </is>
      </c>
      <c r="F619" s="353" t="inlineStr">
        <is>
          <t>ID12</t>
        </is>
      </c>
      <c r="G619" s="368" t="n"/>
      <c r="H619" s="369" t="inlineStr">
        <is>
          <t>ID CARE HEAT REPAIR SHAMPOO 700ml</t>
        </is>
      </c>
      <c r="I619" s="369" t="inlineStr">
        <is>
          <t>ID CARE HEAT REPAIR SHAMPOO</t>
        </is>
      </c>
      <c r="J619" s="493" t="inlineStr">
        <is>
          <t>Восстанавливающий шампунь для волос</t>
        </is>
      </c>
      <c r="K619" s="369" t="inlineStr">
        <is>
          <t>shampoo</t>
        </is>
      </c>
      <c r="L619" s="369" t="n"/>
      <c r="M619" s="1203" t="n">
        <v>12</v>
      </c>
      <c r="N619" s="368" t="n"/>
      <c r="O619" s="455" t="n"/>
      <c r="P619" s="1388" t="n">
        <v>1278</v>
      </c>
      <c r="Q619" s="1388">
        <f>O619*P619</f>
        <v/>
      </c>
      <c r="R619" s="626" t="n">
        <v>1047</v>
      </c>
      <c r="S619" s="1394">
        <f>O619*R619</f>
        <v/>
      </c>
      <c r="T619" s="1394">
        <f>Q619-S619</f>
        <v/>
      </c>
      <c r="U619" s="700">
        <f>T619/Q619</f>
        <v/>
      </c>
      <c r="V619" s="362" t="n">
        <v>0.019</v>
      </c>
      <c r="W619" s="362" t="n">
        <v>9.1</v>
      </c>
      <c r="X619" s="362">
        <f>O619/M619</f>
        <v/>
      </c>
      <c r="Y619" s="362">
        <f>X619*V619</f>
        <v/>
      </c>
      <c r="Z619" s="362">
        <f>W619*X619</f>
        <v/>
      </c>
      <c r="AA619" s="362" t="n"/>
      <c r="AB619" s="1203" t="n">
        <v>0.75</v>
      </c>
      <c r="AC619" s="1384">
        <f>ROUND(O619*AB619,3)</f>
        <v/>
      </c>
      <c r="AD619" s="575" t="inlineStr">
        <is>
          <t>別添</t>
        </is>
      </c>
      <c r="AE619" s="565" t="inlineStr">
        <is>
          <t>ЕАЭС N RU Д-JP.НВ42.В.10723/20 от 03.11.2020 действует до 02.11.2025</t>
        </is>
      </c>
      <c r="AF619" s="565" t="inlineStr">
        <is>
          <t>Meros Cosmetics</t>
        </is>
      </c>
      <c r="AG619" s="565" t="inlineStr">
        <is>
          <t>Fine Chemetics Inc.</t>
        </is>
      </c>
    </row>
    <row r="620" hidden="1" ht="20.1" customFormat="1" customHeight="1" s="355" thickBot="1">
      <c r="A620" s="353" t="n"/>
      <c r="B620" s="721" t="n"/>
      <c r="C620" s="366" t="n"/>
      <c r="D620" s="366" t="n"/>
      <c r="E620" s="353" t="inlineStr">
        <is>
          <t>MEROS</t>
        </is>
      </c>
      <c r="F620" s="353" t="inlineStr">
        <is>
          <t>ID13</t>
        </is>
      </c>
      <c r="G620" s="368" t="n"/>
      <c r="H620" s="369" t="inlineStr">
        <is>
          <t>ID CARE HEAT REPAIR TREATMENT 700ml</t>
        </is>
      </c>
      <c r="I620" s="369" t="inlineStr">
        <is>
          <t>ID CARE HEAT REPAIR TREATMENT</t>
        </is>
      </c>
      <c r="J620" s="493" t="inlineStr">
        <is>
          <t>Кондиционер восстанавливающий для волос</t>
        </is>
      </c>
      <c r="K620" s="369" t="inlineStr">
        <is>
          <t>treatment</t>
        </is>
      </c>
      <c r="L620" s="369" t="n"/>
      <c r="M620" s="1203" t="n">
        <v>12</v>
      </c>
      <c r="N620" s="368" t="n"/>
      <c r="O620" s="455" t="n"/>
      <c r="P620" s="1388" t="n">
        <v>2109</v>
      </c>
      <c r="Q620" s="1388">
        <f>O620*P620</f>
        <v/>
      </c>
      <c r="R620" s="626" t="n">
        <v>1729</v>
      </c>
      <c r="S620" s="1394">
        <f>O620*R620</f>
        <v/>
      </c>
      <c r="T620" s="1394">
        <f>Q620-S620</f>
        <v/>
      </c>
      <c r="U620" s="700">
        <f>T620/Q620</f>
        <v/>
      </c>
      <c r="V620" s="362" t="n">
        <v>0.019</v>
      </c>
      <c r="W620" s="362" t="n">
        <v>9.1</v>
      </c>
      <c r="X620" s="362">
        <f>O620/M620</f>
        <v/>
      </c>
      <c r="Y620" s="362">
        <f>X620*V620</f>
        <v/>
      </c>
      <c r="Z620" s="362">
        <f>W620*X620</f>
        <v/>
      </c>
      <c r="AA620" s="362" t="n"/>
      <c r="AB620" s="1203" t="n">
        <v>0.72</v>
      </c>
      <c r="AC620" s="1384">
        <f>ROUND(O620*AB620,3)</f>
        <v/>
      </c>
      <c r="AD620" s="575" t="inlineStr">
        <is>
          <t>別添</t>
        </is>
      </c>
      <c r="AE620" s="565" t="inlineStr">
        <is>
          <t>ЕАЭС N RU Д-JP.НВ42.В.10734/20 от 03.11.2020 действует до 02.11.2025</t>
        </is>
      </c>
      <c r="AF620" s="565" t="inlineStr">
        <is>
          <t>Meros Cosmetics</t>
        </is>
      </c>
      <c r="AG620" s="565" t="inlineStr">
        <is>
          <t>Fine Chemetics Inc.</t>
        </is>
      </c>
    </row>
    <row r="621" hidden="1" ht="20.1" customFormat="1" customHeight="1" s="355" thickBot="1">
      <c r="A621" s="353" t="n"/>
      <c r="B621" s="721" t="n"/>
      <c r="C621" s="366" t="inlineStr">
        <is>
          <t>4959005014795</t>
        </is>
      </c>
      <c r="D621" s="366" t="n"/>
      <c r="E621" s="353" t="inlineStr">
        <is>
          <t>MEROS</t>
        </is>
      </c>
      <c r="F621" s="353" t="inlineStr">
        <is>
          <t>ID08</t>
        </is>
      </c>
      <c r="G621" s="368" t="n"/>
      <c r="H621" s="369" t="inlineStr">
        <is>
          <t>ID CARE HEAT SILK LOTION 200ml</t>
        </is>
      </c>
      <c r="I621" s="369" t="inlineStr">
        <is>
          <t>ID CARE HEAT SILK LOTION</t>
        </is>
      </c>
      <c r="J621" s="493" t="inlineStr">
        <is>
          <t>Лосьон для волос "ГОРЯЧИЙ ШЁЛК"</t>
        </is>
      </c>
      <c r="K621" s="369" t="inlineStr">
        <is>
          <t>hair lotion</t>
        </is>
      </c>
      <c r="L621" s="369" t="n"/>
      <c r="M621" s="1203" t="n">
        <v>48</v>
      </c>
      <c r="N621" s="368" t="n"/>
      <c r="O621" s="455" t="n"/>
      <c r="P621" s="1388">
        <f>790+50</f>
        <v/>
      </c>
      <c r="Q621" s="1388">
        <f>O621*P621</f>
        <v/>
      </c>
      <c r="R621" s="626">
        <f>637+50</f>
        <v/>
      </c>
      <c r="S621" s="1394">
        <f>O621*R621</f>
        <v/>
      </c>
      <c r="T621" s="1394">
        <f>Q621-S621</f>
        <v/>
      </c>
      <c r="U621" s="700">
        <f>T621/Q621</f>
        <v/>
      </c>
      <c r="V621" s="362" t="n">
        <v>0.017</v>
      </c>
      <c r="W621" s="362" t="n">
        <v>11.65</v>
      </c>
      <c r="X621" s="362">
        <f>O621/M621</f>
        <v/>
      </c>
      <c r="Y621" s="362">
        <f>X621*V621</f>
        <v/>
      </c>
      <c r="Z621" s="362">
        <f>W621*X621</f>
        <v/>
      </c>
      <c r="AA621" s="362" t="n"/>
      <c r="AB621" s="1203" t="n">
        <v>0.22</v>
      </c>
      <c r="AC621" s="1384">
        <f>ROUND(O621*AB621,3)</f>
        <v/>
      </c>
      <c r="AD621" s="575" t="inlineStr">
        <is>
          <t>別添</t>
        </is>
      </c>
      <c r="AE621" s="565" t="inlineStr">
        <is>
          <t>ЕАЭС N RU Д-JP.НВ42.В.10735/20 от 03.11.2020 действует до 02.11.2025</t>
        </is>
      </c>
      <c r="AF621" s="565" t="inlineStr">
        <is>
          <t>Meros Cosmetics</t>
        </is>
      </c>
      <c r="AG621" s="565" t="inlineStr">
        <is>
          <t>Fine Chemetics Inc.</t>
        </is>
      </c>
    </row>
    <row r="622" hidden="1" ht="20.1" customFormat="1" customHeight="1" s="355" thickBot="1">
      <c r="A622" s="353" t="n"/>
      <c r="B622" s="721" t="n"/>
      <c r="C622" s="366" t="n"/>
      <c r="D622" s="366" t="n"/>
      <c r="E622" s="353" t="inlineStr">
        <is>
          <t>MEROS</t>
        </is>
      </c>
      <c r="F622" s="353" t="inlineStr">
        <is>
          <t>ID16</t>
        </is>
      </c>
      <c r="G622" s="368" t="n"/>
      <c r="H622" s="369" t="inlineStr">
        <is>
          <t>ID CARE HEAT SILK LOTION 500ml (REFILL)</t>
        </is>
      </c>
      <c r="I622" s="369" t="inlineStr">
        <is>
          <t>ID CARE HEAT SILK LOTION</t>
        </is>
      </c>
      <c r="J622" s="493" t="inlineStr">
        <is>
          <t>Лосьон для волос "ГОРЯЧИЙ ШЁЛК"</t>
        </is>
      </c>
      <c r="K622" s="369" t="inlineStr">
        <is>
          <t>hair lotion</t>
        </is>
      </c>
      <c r="L622" s="369" t="n"/>
      <c r="M622" s="1203" t="n">
        <v>24</v>
      </c>
      <c r="N622" s="368" t="n"/>
      <c r="O622" s="455" t="n"/>
      <c r="P622" s="1388" t="n">
        <v>1434</v>
      </c>
      <c r="Q622" s="1388">
        <f>O622*P622</f>
        <v/>
      </c>
      <c r="R622" s="626" t="n">
        <v>1176</v>
      </c>
      <c r="S622" s="1394">
        <f>O622*R622</f>
        <v/>
      </c>
      <c r="T622" s="1394">
        <f>Q622-S622</f>
        <v/>
      </c>
      <c r="U622" s="700">
        <f>T622/Q622</f>
        <v/>
      </c>
      <c r="V622" s="362" t="n">
        <v>0.034</v>
      </c>
      <c r="W622" s="362" t="n">
        <v>13.13</v>
      </c>
      <c r="X622" s="362">
        <f>O622/M622</f>
        <v/>
      </c>
      <c r="Y622" s="362">
        <f>X622*V622</f>
        <v/>
      </c>
      <c r="Z622" s="362">
        <f>W622*X622</f>
        <v/>
      </c>
      <c r="AA622" s="362" t="n"/>
      <c r="AB622" s="1203" t="n">
        <v>0.51</v>
      </c>
      <c r="AC622" s="1384">
        <f>ROUND(O622*AB622,3)</f>
        <v/>
      </c>
      <c r="AD622" s="575" t="inlineStr">
        <is>
          <t>別添</t>
        </is>
      </c>
      <c r="AE622" s="565" t="inlineStr">
        <is>
          <t>ЕАЭС N RU Д-JP.НВ42.В.10735/20 от 03.11.2020 действует до 02.11.2025</t>
        </is>
      </c>
      <c r="AF622" s="565" t="inlineStr">
        <is>
          <t>Meros Cosmetics</t>
        </is>
      </c>
      <c r="AG622" s="565" t="inlineStr">
        <is>
          <t>Fine Chemetics Inc.</t>
        </is>
      </c>
    </row>
    <row r="623" hidden="1" ht="20.1" customFormat="1" customHeight="1" s="355" thickBot="1">
      <c r="A623" s="353" t="n"/>
      <c r="B623" s="721" t="n"/>
      <c r="C623" s="366" t="n"/>
      <c r="D623" s="366" t="n"/>
      <c r="E623" s="353" t="inlineStr">
        <is>
          <t>MEROS</t>
        </is>
      </c>
      <c r="F623" s="353" t="inlineStr">
        <is>
          <t>ID24</t>
        </is>
      </c>
      <c r="G623" s="368" t="n"/>
      <c r="H623" s="322" t="inlineStr">
        <is>
          <t>BASAL REFRESH CLAY PACK 140ml</t>
        </is>
      </c>
      <c r="I623" s="322" t="inlineStr">
        <is>
          <t>Basal Clay Pack</t>
        </is>
      </c>
      <c r="J623" s="493" t="inlineStr">
        <is>
          <t>Маска-глина для глубокого очищения кожи головы Базал</t>
        </is>
      </c>
      <c r="K623" s="369" t="inlineStr">
        <is>
          <t>hair pack</t>
        </is>
      </c>
      <c r="L623" s="369" t="n"/>
      <c r="M623" s="1203" t="n">
        <v>24</v>
      </c>
      <c r="N623" s="368" t="n"/>
      <c r="O623" s="455" t="n"/>
      <c r="P623" s="1388" t="n">
        <v>777</v>
      </c>
      <c r="Q623" s="1388">
        <f>O623*P623</f>
        <v/>
      </c>
      <c r="R623" s="626" t="n">
        <v>637</v>
      </c>
      <c r="S623" s="1394">
        <f>O623*R623</f>
        <v/>
      </c>
      <c r="T623" s="1394">
        <f>Q623-S623</f>
        <v/>
      </c>
      <c r="U623" s="700">
        <f>T623/Q623</f>
        <v/>
      </c>
      <c r="V623" s="362" t="n"/>
      <c r="W623" s="362" t="n"/>
      <c r="X623" s="362">
        <f>O623/M623</f>
        <v/>
      </c>
      <c r="Y623" s="362">
        <f>X623*V623</f>
        <v/>
      </c>
      <c r="Z623" s="362">
        <f>W623*X623</f>
        <v/>
      </c>
      <c r="AA623" s="362" t="n"/>
      <c r="AB623" s="1203" t="n"/>
      <c r="AC623" s="1384">
        <f>ROUND(O623*AB623,3)</f>
        <v/>
      </c>
      <c r="AD623" s="575" t="inlineStr">
        <is>
          <t>別添</t>
        </is>
      </c>
      <c r="AE623" s="565" t="inlineStr">
        <is>
          <t>ЕАЭС N RU Д-JP.РА01.В.71067/21 от 11.08.2021 действует до 10.08.2026</t>
        </is>
      </c>
      <c r="AF623" s="565" t="inlineStr">
        <is>
          <t>Meros Cosmetics</t>
        </is>
      </c>
      <c r="AG623" s="565" t="inlineStr">
        <is>
          <t>Fine Chemetics Inc.</t>
        </is>
      </c>
    </row>
    <row r="624" hidden="1" ht="20.1" customFormat="1" customHeight="1" s="355" thickBot="1">
      <c r="A624" s="353" t="n"/>
      <c r="B624" s="721" t="n"/>
      <c r="C624" s="366" t="n"/>
      <c r="D624" s="366" t="n"/>
      <c r="E624" s="353" t="inlineStr">
        <is>
          <t>MEROS</t>
        </is>
      </c>
      <c r="F624" s="353" t="inlineStr">
        <is>
          <t>ID21</t>
        </is>
      </c>
      <c r="G624" s="368" t="n"/>
      <c r="H624" s="322" t="inlineStr">
        <is>
          <t>BASAL REFRESH CLAY PACK 700ml</t>
        </is>
      </c>
      <c r="I624" s="322" t="inlineStr">
        <is>
          <t>Basal Clay Pack</t>
        </is>
      </c>
      <c r="J624" s="493" t="inlineStr">
        <is>
          <t>Маска-глина для глубокого очищения кожи головы Базал</t>
        </is>
      </c>
      <c r="K624" s="369" t="inlineStr">
        <is>
          <t>hair pack</t>
        </is>
      </c>
      <c r="L624" s="369" t="n"/>
      <c r="M624" s="1203" t="n">
        <v>12</v>
      </c>
      <c r="N624" s="368" t="n"/>
      <c r="O624" s="455" t="n"/>
      <c r="P624" s="1388" t="n">
        <v>2091</v>
      </c>
      <c r="Q624" s="1388">
        <f>O624*P624</f>
        <v/>
      </c>
      <c r="R624" s="626" t="n">
        <v>1715</v>
      </c>
      <c r="S624" s="1394">
        <f>O624*R624</f>
        <v/>
      </c>
      <c r="T624" s="1394">
        <f>Q624-S624</f>
        <v/>
      </c>
      <c r="U624" s="700">
        <f>T624/Q624</f>
        <v/>
      </c>
      <c r="V624" s="362" t="n"/>
      <c r="W624" s="362" t="n"/>
      <c r="X624" s="362">
        <f>O624/M624</f>
        <v/>
      </c>
      <c r="Y624" s="362">
        <f>X624*V624</f>
        <v/>
      </c>
      <c r="Z624" s="362">
        <f>W624*X624</f>
        <v/>
      </c>
      <c r="AA624" s="362" t="n"/>
      <c r="AB624" s="1203" t="n"/>
      <c r="AC624" s="1384">
        <f>ROUND(O624*AB624,3)</f>
        <v/>
      </c>
      <c r="AD624" s="575" t="inlineStr">
        <is>
          <t>別添</t>
        </is>
      </c>
      <c r="AE624" s="565" t="inlineStr">
        <is>
          <t>ЕАЭС N RU Д-JP.РА01.В.71067/21 от 11.08.2021 действует до 10.08.2026</t>
        </is>
      </c>
      <c r="AF624" s="565" t="inlineStr">
        <is>
          <t>Meros Cosmetics</t>
        </is>
      </c>
      <c r="AG624" s="565" t="inlineStr">
        <is>
          <t>Fine Chemetics Inc.</t>
        </is>
      </c>
    </row>
    <row r="625" hidden="1" ht="20.1" customFormat="1" customHeight="1" s="355" thickBot="1">
      <c r="A625" s="1021" t="n"/>
      <c r="B625" s="1021" t="n"/>
      <c r="C625" s="1036" t="n"/>
      <c r="D625" s="1036" t="n"/>
      <c r="E625" s="353" t="inlineStr">
        <is>
          <t>MEROS</t>
        </is>
      </c>
      <c r="F625" s="1021" t="inlineStr">
        <is>
          <t>ID27</t>
        </is>
      </c>
      <c r="G625" s="1028" t="n"/>
      <c r="H625" s="1025" t="inlineStr">
        <is>
          <t>Zephyrien Mask Seal</t>
        </is>
      </c>
      <c r="I625" s="1025" t="inlineStr">
        <is>
          <t>Zephyrien Mask Seal</t>
        </is>
      </c>
      <c r="J625" s="1038" t="inlineStr">
        <is>
          <t>Термомоделирующая гипсовая маска MEROS</t>
        </is>
      </c>
      <c r="K625" s="1037" t="inlineStr">
        <is>
          <t>face pack</t>
        </is>
      </c>
      <c r="L625" s="1037" t="n"/>
      <c r="M625" s="1039" t="n"/>
      <c r="N625" s="1028" t="n"/>
      <c r="O625" s="1029" t="n"/>
      <c r="P625" s="1490" t="n">
        <v>1250</v>
      </c>
      <c r="Q625" s="1490">
        <f>O625*P625</f>
        <v/>
      </c>
      <c r="R625" s="1044" t="n">
        <v>1000</v>
      </c>
      <c r="S625" s="1492">
        <f>O625*R625</f>
        <v/>
      </c>
      <c r="T625" s="1492">
        <f>Q625-S625</f>
        <v/>
      </c>
      <c r="U625" s="1045">
        <f>T625/Q625</f>
        <v/>
      </c>
      <c r="V625" s="1032" t="n"/>
      <c r="W625" s="1032" t="n"/>
      <c r="X625" s="1032" t="n"/>
      <c r="Y625" s="1032" t="n"/>
      <c r="Z625" s="1032" t="n"/>
      <c r="AA625" s="1032" t="n"/>
      <c r="AB625" s="1039" t="n">
        <v>0.516</v>
      </c>
      <c r="AC625" s="1384">
        <f>ROUND(O625*AB625,3)</f>
        <v/>
      </c>
      <c r="AD625" s="1034" t="n"/>
      <c r="AE625" s="1118" t="inlineStr">
        <is>
          <t>письмо № 529/25 от 25.07.2025 г.</t>
        </is>
      </c>
      <c r="AF625" s="1114" t="inlineStr">
        <is>
          <t>MEROS</t>
        </is>
      </c>
      <c r="AG625" s="1114" t="inlineStr">
        <is>
          <t>MEROS COSMETICS Co.,Ltd.</t>
        </is>
      </c>
    </row>
    <row r="626" hidden="1" ht="20.1" customFormat="1" customHeight="1" s="948" thickBot="1">
      <c r="A626" s="854" t="n"/>
      <c r="B626" s="941" t="n"/>
      <c r="C626" s="942" t="n"/>
      <c r="D626" s="942" t="n"/>
      <c r="E626" s="854" t="inlineStr">
        <is>
          <t>MEROS</t>
        </is>
      </c>
      <c r="F626" s="854" t="inlineStr">
        <is>
          <t>ID22</t>
        </is>
      </c>
      <c r="G626" s="1119" t="n"/>
      <c r="H626" s="855" t="inlineStr">
        <is>
          <t>ID CARE POLYMER BOTTLES</t>
        </is>
      </c>
      <c r="I626" s="855" t="n">
        <v>0</v>
      </c>
      <c r="J626" s="943" t="inlineStr">
        <is>
          <t>Флаконы</t>
        </is>
      </c>
      <c r="K626" s="855" t="inlineStr">
        <is>
          <t>empty bottle</t>
        </is>
      </c>
      <c r="L626" s="855" t="n"/>
      <c r="M626" s="944" t="n"/>
      <c r="N626" s="1119" t="n"/>
      <c r="O626" s="704" t="n"/>
      <c r="P626" s="1493" t="n">
        <v>374</v>
      </c>
      <c r="Q626" s="1493">
        <f>O626*P626</f>
        <v/>
      </c>
      <c r="R626" s="1121" t="n">
        <v>374</v>
      </c>
      <c r="S626" s="1494">
        <f>O626*R626</f>
        <v/>
      </c>
      <c r="T626" s="1494">
        <f>Q626-S626</f>
        <v/>
      </c>
      <c r="U626" s="1122">
        <f>T626/Q626</f>
        <v/>
      </c>
      <c r="V626" s="947" t="n"/>
      <c r="W626" s="947" t="n"/>
      <c r="X626" s="947" t="n"/>
      <c r="Y626" s="947" t="n"/>
      <c r="Z626" s="947" t="n"/>
      <c r="AA626" s="947" t="n"/>
      <c r="AB626" s="944" t="n"/>
      <c r="AC626" s="1495">
        <f>ROUND(O626*AB626,3)</f>
        <v/>
      </c>
      <c r="AD626" s="859" t="inlineStr">
        <is>
          <t>PP（ポリプロピレン）</t>
        </is>
      </c>
      <c r="AE626" s="674" t="inlineStr">
        <is>
          <t>ЕАЭС N RU Д-JP.РА01.В.66635/21 от 09.08.2021 действует до 08.08.2026</t>
        </is>
      </c>
      <c r="AF626" s="674" t="inlineStr">
        <is>
          <t>Meros Cosmetics</t>
        </is>
      </c>
      <c r="AG626" s="674" t="inlineStr">
        <is>
          <t>Fine Chemetics Inc.</t>
        </is>
      </c>
    </row>
    <row r="627" hidden="1" ht="20.1" customFormat="1" customHeight="1" s="355" thickBot="1">
      <c r="A627" s="1203" t="n"/>
      <c r="B627" s="714" t="n"/>
      <c r="C627" s="366" t="n"/>
      <c r="D627" s="366" t="n"/>
      <c r="E627" s="353" t="inlineStr">
        <is>
          <t>Star Lab Cosmetics</t>
        </is>
      </c>
      <c r="F627" s="353" t="inlineStr">
        <is>
          <t>GL25</t>
        </is>
      </c>
      <c r="G627" s="368" t="n"/>
      <c r="H627" s="369" t="inlineStr">
        <is>
          <t>STAR LAB HAND MASK</t>
        </is>
      </c>
      <c r="I627" s="369" t="inlineStr">
        <is>
          <t>Beauty World Hand Mask</t>
        </is>
      </c>
      <c r="J627" s="493" t="inlineStr">
        <is>
          <t>Маска для рук</t>
        </is>
      </c>
      <c r="K627" s="369" t="inlineStr">
        <is>
          <t>hand mask</t>
        </is>
      </c>
      <c r="L627" s="369" t="n"/>
      <c r="M627" s="1203" t="n">
        <v>6</v>
      </c>
      <c r="N627" s="368" t="n"/>
      <c r="O627" s="455" t="n"/>
      <c r="P627" s="1388" t="n">
        <v>198</v>
      </c>
      <c r="Q627" s="1388">
        <f>O627*P627</f>
        <v/>
      </c>
      <c r="R627" s="626" t="n">
        <v>158</v>
      </c>
      <c r="S627" s="1394">
        <f>O627*R627</f>
        <v/>
      </c>
      <c r="T627" s="1394">
        <f>Q627-S627</f>
        <v/>
      </c>
      <c r="U627" s="700">
        <f>T627/Q627</f>
        <v/>
      </c>
      <c r="V627" s="362">
        <f>ROUND(0.37*0.37*0.38,3)</f>
        <v/>
      </c>
      <c r="W627" s="630" t="n">
        <v>11</v>
      </c>
      <c r="X627" s="630" t="n">
        <v>1</v>
      </c>
      <c r="Y627" s="362">
        <f>V627*X627</f>
        <v/>
      </c>
      <c r="Z627" s="362">
        <f>W627*X627</f>
        <v/>
      </c>
      <c r="AA627" s="362" t="n"/>
      <c r="AB627" s="1203" t="n">
        <v>0.03</v>
      </c>
      <c r="AC627" s="1384">
        <f>ROUND(O627*AB627,3)</f>
        <v/>
      </c>
      <c r="AD627" s="575"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565" t="inlineStr">
        <is>
          <t>ЕАЭС N RU Д-JP.РА01.В.50984/21 от 16.03.2021 действует до 15.03.2026</t>
        </is>
      </c>
      <c r="AF627" s="565" t="inlineStr">
        <is>
          <t>Beauty World</t>
        </is>
      </c>
      <c r="AG627" s="565" t="inlineStr">
        <is>
          <t>STAR LAB COSMETICS CO.,LTD.</t>
        </is>
      </c>
    </row>
    <row r="628" hidden="1" ht="20.1" customFormat="1" customHeight="1" s="355" thickBot="1">
      <c r="A628" s="353" t="n"/>
      <c r="B628" s="721" t="n"/>
      <c r="C628" s="1381" t="n">
        <v>4580330761193</v>
      </c>
      <c r="D628" s="1381" t="inlineStr">
        <is>
          <t>TM02</t>
        </is>
      </c>
      <c r="E628" s="353" t="inlineStr">
        <is>
          <t>Beaty Conexion</t>
        </is>
      </c>
      <c r="F628" s="353" t="inlineStr">
        <is>
          <t>TM02</t>
        </is>
      </c>
      <c r="G628" s="368" t="n"/>
      <c r="H628" s="369" t="inlineStr">
        <is>
          <t>TOKYO MATSUGE Mascara</t>
        </is>
      </c>
      <c r="I628" s="369" t="inlineStr">
        <is>
          <t>Tokyo Matsuge Mascara</t>
        </is>
      </c>
      <c r="J628" s="493" t="inlineStr">
        <is>
          <t>Тушь для ресниц удлинение и подкручивание, тон интенсивный черный</t>
        </is>
      </c>
      <c r="K628" s="369" t="inlineStr">
        <is>
          <t>Mascara</t>
        </is>
      </c>
      <c r="L628" s="369" t="n"/>
      <c r="M628" s="1203" t="n">
        <v>96</v>
      </c>
      <c r="N628" s="1203" t="n">
        <v>96</v>
      </c>
      <c r="O628" s="455" t="n">
        <v>650</v>
      </c>
      <c r="P628" s="1388" t="n">
        <v>1165</v>
      </c>
      <c r="Q628" s="1388">
        <f>O628*P628</f>
        <v/>
      </c>
      <c r="R628" s="626" t="n">
        <v>990</v>
      </c>
      <c r="S628" s="1394">
        <f>O628*R628</f>
        <v/>
      </c>
      <c r="T628" s="1394">
        <f>Q628-S628</f>
        <v/>
      </c>
      <c r="U628" s="700">
        <f>T628/Q628</f>
        <v/>
      </c>
      <c r="V628" s="362" t="n">
        <v>0.017</v>
      </c>
      <c r="W628" s="362" t="n">
        <v>3.45</v>
      </c>
      <c r="X628" s="362">
        <f>O628/M628</f>
        <v/>
      </c>
      <c r="Y628" s="362">
        <f>V628*X628</f>
        <v/>
      </c>
      <c r="Z628" s="362">
        <f>W628*X628</f>
        <v/>
      </c>
      <c r="AA628" s="362" t="inlineStr">
        <is>
          <t>4x1.8x12</t>
        </is>
      </c>
      <c r="AB628" s="1398" t="n">
        <v>0.027</v>
      </c>
      <c r="AC628" s="1387">
        <f>ROUND(O628*AB628,3)</f>
        <v/>
      </c>
      <c r="AD628" s="575" t="inlineStr">
        <is>
          <t>別添</t>
        </is>
      </c>
      <c r="AE628" s="565" t="inlineStr">
        <is>
          <t>ЕАЭС N RU Д-JP.РА03.В.91565/22 от 31.05.2022 действует до 30.05.2027</t>
        </is>
      </c>
      <c r="AF628" s="565" t="inlineStr">
        <is>
          <t>Tokyo Matsuge</t>
        </is>
      </c>
      <c r="AG628" s="565" t="inlineStr">
        <is>
          <t>Beauty Conexion K.K.</t>
        </is>
      </c>
    </row>
    <row r="629" hidden="1" ht="20.1" customFormat="1" customHeight="1" s="355" thickBot="1">
      <c r="A629" s="353" t="n"/>
      <c r="B629" s="721" t="n"/>
      <c r="C629" s="1381" t="n">
        <v>4580551840110</v>
      </c>
      <c r="D629" s="1381" t="inlineStr">
        <is>
          <t>OM01</t>
        </is>
      </c>
      <c r="E629" s="353" t="inlineStr">
        <is>
          <t>Beaty Conexion</t>
        </is>
      </c>
      <c r="F629" s="353" t="inlineStr">
        <is>
          <t>OM01</t>
        </is>
      </c>
      <c r="G629" s="368" t="n"/>
      <c r="H629" s="369" t="inlineStr">
        <is>
          <t>OSAKA MATSUGE Mascara</t>
        </is>
      </c>
      <c r="I629" s="369" t="inlineStr">
        <is>
          <t>Osaka Matsuge Mascara</t>
        </is>
      </c>
      <c r="J629" s="493" t="inlineStr">
        <is>
          <t>Тушь для ресниц объем и подкручивание, тон черный</t>
        </is>
      </c>
      <c r="K629" s="369" t="inlineStr">
        <is>
          <t>Mascara</t>
        </is>
      </c>
      <c r="L629" s="369" t="n"/>
      <c r="M629" s="1203" t="n">
        <v>96</v>
      </c>
      <c r="N629" s="1203" t="n">
        <v>96</v>
      </c>
      <c r="O629" s="455" t="n">
        <v>350</v>
      </c>
      <c r="P629" s="1388" t="n">
        <v>1165</v>
      </c>
      <c r="Q629" s="1388">
        <f>O629*P629</f>
        <v/>
      </c>
      <c r="R629" s="626" t="n">
        <v>990</v>
      </c>
      <c r="S629" s="1394">
        <f>O629*R629</f>
        <v/>
      </c>
      <c r="T629" s="1394">
        <f>Q629-S629</f>
        <v/>
      </c>
      <c r="U629" s="700">
        <f>T629/Q629</f>
        <v/>
      </c>
      <c r="V629" s="362" t="n">
        <v>0.017</v>
      </c>
      <c r="W629" s="362" t="n">
        <v>3.45</v>
      </c>
      <c r="X629" s="362">
        <f>O629/M629</f>
        <v/>
      </c>
      <c r="Y629" s="362">
        <f>V629*X629</f>
        <v/>
      </c>
      <c r="Z629" s="362">
        <f>W629*X629</f>
        <v/>
      </c>
      <c r="AA629" s="362" t="inlineStr">
        <is>
          <t>4x1.8x12</t>
        </is>
      </c>
      <c r="AB629" s="1398" t="n">
        <v>0.027</v>
      </c>
      <c r="AC629" s="1387">
        <f>ROUND(O629*AB629,3)</f>
        <v/>
      </c>
      <c r="AD629" s="575" t="inlineStr">
        <is>
          <t>別添</t>
        </is>
      </c>
      <c r="AE629" s="565" t="inlineStr">
        <is>
          <t>ЕАЭС N RU Д-JP.РА03.В.91565/22 от 31.05.2022 действует до 30.05.2027</t>
        </is>
      </c>
      <c r="AF629" s="565" t="inlineStr">
        <is>
          <t>Tokyo Matsuge</t>
        </is>
      </c>
      <c r="AG629" s="565" t="inlineStr">
        <is>
          <t>Beauty Conexion K.K.</t>
        </is>
      </c>
    </row>
    <row r="630" hidden="1" ht="20.1" customFormat="1" customHeight="1" s="355" thickBot="1">
      <c r="A630" s="1203" t="n"/>
      <c r="B630" s="714" t="n"/>
      <c r="C630" s="366" t="inlineStr">
        <is>
          <t>4512442006961</t>
        </is>
      </c>
      <c r="D630" s="366" t="n"/>
      <c r="E630" s="353" t="inlineStr">
        <is>
          <t>Cosmepro</t>
        </is>
      </c>
      <c r="F630" s="353" t="inlineStr">
        <is>
          <t>CP0001</t>
        </is>
      </c>
      <c r="G630" s="368" t="inlineStr">
        <is>
          <t>クーフォースゲルパックCGSB</t>
        </is>
      </c>
      <c r="H630" s="369" t="inlineStr">
        <is>
          <t>《Cosmepro》COO FORCE CO2 GEL PACK</t>
        </is>
      </c>
      <c r="I630" s="369" t="n"/>
      <c r="J630" s="493" t="inlineStr">
        <is>
          <t>Гелевая Карбоксимаска для лица</t>
        </is>
      </c>
      <c r="K630" s="369" t="inlineStr">
        <is>
          <t>gel pack</t>
        </is>
      </c>
      <c r="L630" s="369" t="n"/>
      <c r="M630" s="1203" t="n">
        <v>24</v>
      </c>
      <c r="N630" s="1203" t="n">
        <v>24</v>
      </c>
      <c r="O630" s="455" t="n"/>
      <c r="P630" s="1388" t="n">
        <v>4390</v>
      </c>
      <c r="Q630" s="1388">
        <f>O630*P630</f>
        <v/>
      </c>
      <c r="R630" s="626" t="n">
        <v>3600</v>
      </c>
      <c r="S630" s="1394">
        <f>O630*R630</f>
        <v/>
      </c>
      <c r="T630" s="1394">
        <f>Q630-S630</f>
        <v/>
      </c>
      <c r="U630" s="700">
        <f>T630/Q630</f>
        <v/>
      </c>
      <c r="V630" s="1445">
        <f>ROUND(0.475*0.193*0.324,3)</f>
        <v/>
      </c>
      <c r="W630" s="362" t="n">
        <v>5.7</v>
      </c>
      <c r="X630" s="362">
        <f>O630/M630</f>
        <v/>
      </c>
      <c r="Y630" s="362">
        <f>V630*X630</f>
        <v/>
      </c>
      <c r="Z630" s="362">
        <f>W630*X630</f>
        <v/>
      </c>
      <c r="AA630" s="362" t="inlineStr">
        <is>
          <t>W228.5×H27×D153.5（㎜）</t>
        </is>
      </c>
      <c r="AB630" s="1393" t="n">
        <v>0.125</v>
      </c>
      <c r="AC630" s="1384">
        <f>ROUND(O630*AB630,3)</f>
        <v/>
      </c>
      <c r="AD630" s="575"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565" t="inlineStr">
        <is>
          <t>ЕАЭС N RU Д-JP.РА09.В.08635/22 от 14.12.2022 действует до 13.12.2027</t>
        </is>
      </c>
      <c r="AF630" s="565" t="inlineStr">
        <is>
          <t>COSME PRO</t>
        </is>
      </c>
      <c r="AG630" s="565" t="inlineStr">
        <is>
          <t>COSMEPRO CO., LTD</t>
        </is>
      </c>
    </row>
    <row r="631" hidden="1" ht="20.1" customFormat="1" customHeight="1" s="355" thickBot="1">
      <c r="A631" s="1203" t="n"/>
      <c r="B631" s="714" t="n"/>
      <c r="C631" s="366" t="n"/>
      <c r="D631" s="366" t="n"/>
      <c r="E631" s="353" t="inlineStr">
        <is>
          <t>Cosmepro PRO</t>
        </is>
      </c>
      <c r="F631" s="353" t="n"/>
      <c r="G631" s="368" t="n"/>
      <c r="H631" s="369" t="inlineStr">
        <is>
          <t>《Cosmepro PRO》COO FORCE CO2 GEL PACK 400g</t>
        </is>
      </c>
      <c r="I631" s="369" t="n"/>
      <c r="J631" s="493" t="inlineStr">
        <is>
          <t>Гелевая Карбоксимаска для лица</t>
        </is>
      </c>
      <c r="K631" s="369" t="inlineStr">
        <is>
          <t>gel pack</t>
        </is>
      </c>
      <c r="L631" s="369" t="n"/>
      <c r="M631" s="1203" t="n">
        <v>12</v>
      </c>
      <c r="N631" s="1203" t="n">
        <v>12</v>
      </c>
      <c r="O631" s="455" t="n"/>
      <c r="P631" s="1388" t="n">
        <v>6750</v>
      </c>
      <c r="Q631" s="1388">
        <f>O631*P631</f>
        <v/>
      </c>
      <c r="R631" s="626" t="n">
        <v>5400</v>
      </c>
      <c r="S631" s="1394">
        <f>O631*R631</f>
        <v/>
      </c>
      <c r="T631" s="1394">
        <f>Q631-S631</f>
        <v/>
      </c>
      <c r="U631" s="700">
        <f>T631/Q631</f>
        <v/>
      </c>
      <c r="V631" s="362">
        <f>ROUND(0.405*0.34*0.265,3)</f>
        <v/>
      </c>
      <c r="W631" s="362" t="n">
        <v>8.1</v>
      </c>
      <c r="X631" s="362">
        <f>O631/M631</f>
        <v/>
      </c>
      <c r="Y631" s="362">
        <f>V631*X631</f>
        <v/>
      </c>
      <c r="Z631" s="362">
        <f>W631*X631</f>
        <v/>
      </c>
      <c r="AA631" s="362" t="n"/>
      <c r="AB631" s="1393" t="n">
        <v>0.63</v>
      </c>
      <c r="AC631" s="1421">
        <f>ROUND(O631*AB631,3)</f>
        <v/>
      </c>
      <c r="AD631" s="575"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565" t="inlineStr">
        <is>
          <t>ЕАЭС N RU Д-JP.РА09.В.08635/22 от 14.12.2022 действует до 13.12.2028</t>
        </is>
      </c>
      <c r="AF631" s="565" t="inlineStr">
        <is>
          <t>COSME PRO</t>
        </is>
      </c>
      <c r="AG631" s="565" t="inlineStr">
        <is>
          <t>COSMEPRO CO., LTD</t>
        </is>
      </c>
    </row>
    <row r="632" hidden="1" ht="30" customFormat="1" customHeight="1" s="355" thickBot="1">
      <c r="A632" s="1203" t="n"/>
      <c r="B632" s="714" t="n"/>
      <c r="C632" s="366" t="n"/>
      <c r="D632" s="366" t="n"/>
      <c r="E632" s="353" t="inlineStr">
        <is>
          <t>Cosmepro</t>
        </is>
      </c>
      <c r="F632" s="353" t="inlineStr">
        <is>
          <t>CP0002</t>
        </is>
      </c>
      <c r="G632" s="368" t="n"/>
      <c r="H632" s="322" t="inlineStr">
        <is>
          <t xml:space="preserve">《Cosmepro》Premium Fruit Sorbet Body Massage Salt Aloe. </t>
        </is>
      </c>
      <c r="I632" s="322" t="inlineStr">
        <is>
          <t>Premium Fruit Sorbet Body Massage Salt Aloe</t>
        </is>
      </c>
      <c r="J632" s="493" t="inlineStr">
        <is>
          <t>Премиальный фруктовый скраб-сорбет для тела на основе соли «Алоэ»</t>
        </is>
      </c>
      <c r="K632" s="369" t="inlineStr">
        <is>
          <t>body scrub</t>
        </is>
      </c>
      <c r="L632" s="369" t="n"/>
      <c r="M632" s="1203" t="n">
        <v>24</v>
      </c>
      <c r="N632" s="1203" t="n">
        <v>24</v>
      </c>
      <c r="O632" s="455" t="n">
        <v>72</v>
      </c>
      <c r="P632" s="1388" t="n">
        <v>732</v>
      </c>
      <c r="Q632" s="1388">
        <f>O632*P632</f>
        <v/>
      </c>
      <c r="R632" s="626" t="n">
        <v>600</v>
      </c>
      <c r="S632" s="1394">
        <f>O632*R632</f>
        <v/>
      </c>
      <c r="T632" s="1394">
        <f>Q632-S632</f>
        <v/>
      </c>
      <c r="U632" s="700">
        <f>T632/Q632</f>
        <v/>
      </c>
      <c r="V632" s="362" t="n">
        <v>0.028</v>
      </c>
      <c r="W632" s="362" t="n">
        <v>13</v>
      </c>
      <c r="X632" s="362">
        <f>O632/N632</f>
        <v/>
      </c>
      <c r="Y632" s="362">
        <f>V632*X632</f>
        <v/>
      </c>
      <c r="Z632" s="362" t="n">
        <v>13</v>
      </c>
      <c r="AA632" s="362" t="n"/>
      <c r="AB632" s="1393" t="n">
        <v>0.52</v>
      </c>
      <c r="AC632" s="1421">
        <f>ROUND(O632*AB632,3)</f>
        <v/>
      </c>
      <c r="AD632" s="575" t="inlineStr">
        <is>
          <t>別添</t>
        </is>
      </c>
      <c r="AE632" s="565" t="inlineStr">
        <is>
          <t>ЕАЭС N RU Д-JP.РА02.В.76814/23 от 27.03.2023 действует до 26.03.2028</t>
        </is>
      </c>
      <c r="AF632" s="565" t="inlineStr">
        <is>
          <t>COSMEPRO</t>
        </is>
      </c>
      <c r="AG632" s="565" t="inlineStr">
        <is>
          <t>COSMEPRO CO., LTD.</t>
        </is>
      </c>
    </row>
    <row r="633" hidden="1" ht="30" customFormat="1" customHeight="1" s="355" thickBot="1">
      <c r="A633" s="1203" t="n"/>
      <c r="B633" s="714" t="n"/>
      <c r="C633" s="366" t="n"/>
      <c r="D633" s="366" t="n"/>
      <c r="E633" s="353" t="inlineStr">
        <is>
          <t>Cosmepro</t>
        </is>
      </c>
      <c r="F633" s="353" t="inlineStr">
        <is>
          <t>CP0003</t>
        </is>
      </c>
      <c r="G633" s="368" t="n"/>
      <c r="H633" s="322" t="inlineStr">
        <is>
          <t>《Cosmepro》Premium Fruit Sorbet Body Massage Salt Papaya.</t>
        </is>
      </c>
      <c r="I633" s="322" t="inlineStr">
        <is>
          <t>Premium Fruit Sorbet Body Massage Salt Papaya</t>
        </is>
      </c>
      <c r="J633" s="493" t="inlineStr">
        <is>
          <t>Премиальный фруктовый скраб - сорбет для тела на основе соли «Папайя»</t>
        </is>
      </c>
      <c r="K633" s="369" t="inlineStr">
        <is>
          <t>body scrub</t>
        </is>
      </c>
      <c r="L633" s="369" t="n"/>
      <c r="M633" s="1203" t="n">
        <v>24</v>
      </c>
      <c r="N633" s="1203" t="n">
        <v>24</v>
      </c>
      <c r="O633" s="455" t="n">
        <v>72</v>
      </c>
      <c r="P633" s="1388" t="n">
        <v>732</v>
      </c>
      <c r="Q633" s="1388">
        <f>O633*P633</f>
        <v/>
      </c>
      <c r="R633" s="626" t="n">
        <v>600</v>
      </c>
      <c r="S633" s="1394">
        <f>O633*R633</f>
        <v/>
      </c>
      <c r="T633" s="1394">
        <f>Q633-S633</f>
        <v/>
      </c>
      <c r="U633" s="700">
        <f>T633/Q633</f>
        <v/>
      </c>
      <c r="V633" s="362" t="n">
        <v>0.028</v>
      </c>
      <c r="W633" s="362" t="n">
        <v>13</v>
      </c>
      <c r="X633" s="362" t="n">
        <v>1</v>
      </c>
      <c r="Y633" s="362">
        <f>V633*X633</f>
        <v/>
      </c>
      <c r="Z633" s="362" t="n">
        <v>13</v>
      </c>
      <c r="AA633" s="362" t="n"/>
      <c r="AB633" s="1393" t="n">
        <v>0.52</v>
      </c>
      <c r="AC633" s="1397">
        <f>ROUND(O633*AB633,3)</f>
        <v/>
      </c>
      <c r="AD633" s="575" t="inlineStr">
        <is>
          <t>別添</t>
        </is>
      </c>
      <c r="AE633" s="565" t="inlineStr">
        <is>
          <t>ЕАЭС N RU Д-JP.РА02.В.76814/23 от 27.03.2023 действует до 26.03.2028</t>
        </is>
      </c>
      <c r="AF633" s="565" t="inlineStr">
        <is>
          <t xml:space="preserve">COSMEPRO </t>
        </is>
      </c>
      <c r="AG633" s="565" t="inlineStr">
        <is>
          <t>COSMEPRO CO., LTD.</t>
        </is>
      </c>
    </row>
    <row r="634" hidden="1" ht="30" customFormat="1" customHeight="1" s="355" thickBot="1">
      <c r="A634" s="353" t="n"/>
      <c r="B634" s="721" t="n"/>
      <c r="C634" s="366" t="n"/>
      <c r="D634" s="366" t="n"/>
      <c r="E634" s="353" t="inlineStr">
        <is>
          <t>Cosmepro</t>
        </is>
      </c>
      <c r="F634" s="353" t="inlineStr">
        <is>
          <t>CP0004</t>
        </is>
      </c>
      <c r="G634" s="368" t="n"/>
      <c r="H634" s="322" t="inlineStr">
        <is>
          <t xml:space="preserve">《Cosmepro》Premium Fruit Sorbet Body Massage Salt Grape Fruits.. </t>
        </is>
      </c>
      <c r="I634" s="322" t="inlineStr">
        <is>
          <t>Premium Fruit Sorbet Body Massage Salt Grape fruits</t>
        </is>
      </c>
      <c r="J634" s="493" t="inlineStr">
        <is>
          <t>Премиальный фруктовый скраб - сорбет для тела на основе соли «Грейпфрут»</t>
        </is>
      </c>
      <c r="K634" s="369" t="inlineStr">
        <is>
          <t>body scrub</t>
        </is>
      </c>
      <c r="L634" s="369" t="n"/>
      <c r="M634" s="1203" t="n">
        <v>24</v>
      </c>
      <c r="N634" s="1203" t="n">
        <v>24</v>
      </c>
      <c r="O634" s="455" t="n">
        <v>72</v>
      </c>
      <c r="P634" s="1388" t="n">
        <v>732</v>
      </c>
      <c r="Q634" s="1388">
        <f>O634*P634</f>
        <v/>
      </c>
      <c r="R634" s="626" t="n">
        <v>600</v>
      </c>
      <c r="S634" s="1394">
        <f>O634*R634</f>
        <v/>
      </c>
      <c r="T634" s="1394">
        <f>Q634-S634</f>
        <v/>
      </c>
      <c r="U634" s="700">
        <f>T634/Q634</f>
        <v/>
      </c>
      <c r="V634" s="362" t="n">
        <v>0.028</v>
      </c>
      <c r="W634" s="362" t="n">
        <v>13</v>
      </c>
      <c r="X634" s="362" t="n">
        <v>1</v>
      </c>
      <c r="Y634" s="362">
        <f>V634*X634</f>
        <v/>
      </c>
      <c r="Z634" s="362" t="n">
        <v>13</v>
      </c>
      <c r="AA634" s="362" t="n"/>
      <c r="AB634" s="1393" t="n">
        <v>0.52</v>
      </c>
      <c r="AC634" s="1387">
        <f>ROUND(O634*AB634,3)</f>
        <v/>
      </c>
      <c r="AD634" s="575" t="inlineStr">
        <is>
          <t>別添</t>
        </is>
      </c>
      <c r="AE634" s="565" t="inlineStr">
        <is>
          <t>ЕАЭС N RU Д-JP.РА02.В.76814/23 от 27.03.2023 действует до 26.03.2028</t>
        </is>
      </c>
      <c r="AF634" s="565" t="inlineStr">
        <is>
          <t>COSMEPRO</t>
        </is>
      </c>
      <c r="AG634" s="565" t="inlineStr">
        <is>
          <t>COSMEPRO CO., LTD.</t>
        </is>
      </c>
    </row>
    <row r="635" hidden="1" ht="30" customFormat="1" customHeight="1" s="355" thickBot="1">
      <c r="A635" s="1203" t="n"/>
      <c r="B635" s="714" t="n"/>
      <c r="C635" s="366" t="n"/>
      <c r="D635" s="366" t="n"/>
      <c r="E635" s="353" t="inlineStr">
        <is>
          <t>Cosmepro</t>
        </is>
      </c>
      <c r="F635" s="353" t="inlineStr">
        <is>
          <t>CP0005</t>
        </is>
      </c>
      <c r="G635" s="368" t="n"/>
      <c r="H635" s="322" t="inlineStr">
        <is>
          <t>《Cosmepro》Premium Fruit Sorbet Body Massage Salt Raspberry.</t>
        </is>
      </c>
      <c r="I635" s="322" t="inlineStr">
        <is>
          <t>Premium Fruit Sorbet Body Massage Salt Raspberry</t>
        </is>
      </c>
      <c r="J635" s="493" t="inlineStr">
        <is>
          <t>Премиальный фруктовый скраб - сорбет для тела на основе соли «Малина»</t>
        </is>
      </c>
      <c r="K635" s="369" t="inlineStr">
        <is>
          <t>body scrub</t>
        </is>
      </c>
      <c r="L635" s="369" t="n"/>
      <c r="M635" s="1203" t="n">
        <v>24</v>
      </c>
      <c r="N635" s="1203" t="n">
        <v>24</v>
      </c>
      <c r="O635" s="455" t="n">
        <v>48</v>
      </c>
      <c r="P635" s="1388" t="n">
        <v>732</v>
      </c>
      <c r="Q635" s="1388">
        <f>O635*P635</f>
        <v/>
      </c>
      <c r="R635" s="626" t="n">
        <v>600</v>
      </c>
      <c r="S635" s="1383">
        <f>O635*R635</f>
        <v/>
      </c>
      <c r="T635" s="1383">
        <f>Q635-S635</f>
        <v/>
      </c>
      <c r="U635" s="458">
        <f>T635/Q635</f>
        <v/>
      </c>
      <c r="V635" s="362" t="n">
        <v>0.028</v>
      </c>
      <c r="W635" s="362" t="n">
        <v>13</v>
      </c>
      <c r="X635" s="362" t="n">
        <v>1</v>
      </c>
      <c r="Y635" s="362">
        <f>V635*X635</f>
        <v/>
      </c>
      <c r="Z635" s="362" t="n">
        <v>13</v>
      </c>
      <c r="AA635" s="362" t="n"/>
      <c r="AB635" s="1393" t="n">
        <v>0.52</v>
      </c>
      <c r="AC635" s="1387">
        <f>ROUND(O635*AB635,3)</f>
        <v/>
      </c>
      <c r="AD635" s="575" t="inlineStr">
        <is>
          <t>別添</t>
        </is>
      </c>
      <c r="AE635" s="565" t="inlineStr">
        <is>
          <t>ЕАЭС N RU Д-JP.РА02.В.76814/23 от 27.03.2023 действует до 26.03.2028</t>
        </is>
      </c>
      <c r="AF635" s="565" t="inlineStr">
        <is>
          <t>COSMEPRO</t>
        </is>
      </c>
      <c r="AG635" s="565" t="inlineStr">
        <is>
          <t>COSMEPRO CO., LTD.</t>
        </is>
      </c>
    </row>
    <row r="636" hidden="1" ht="30" customFormat="1" customHeight="1" s="355" thickBot="1">
      <c r="A636" s="1203" t="n"/>
      <c r="B636" s="714" t="n"/>
      <c r="C636" s="366" t="n"/>
      <c r="D636" s="366" t="n"/>
      <c r="E636" s="353" t="inlineStr">
        <is>
          <t>Cosmepro</t>
        </is>
      </c>
      <c r="F636" s="353" t="inlineStr">
        <is>
          <t>CP0006</t>
        </is>
      </c>
      <c r="G636" s="368" t="n"/>
      <c r="H636" s="322" t="inlineStr">
        <is>
          <t xml:space="preserve">《Cosmepro》Premium Fruit Sorbet Body Massage Blueberry. </t>
        </is>
      </c>
      <c r="I636" s="322" t="inlineStr">
        <is>
          <t>Premium Fruit Sorbet Body Massage Blueberry</t>
        </is>
      </c>
      <c r="J636" s="493" t="inlineStr">
        <is>
          <t>Премиальный фруктовый скраб - сорбет для тела на основе соли «Черника»</t>
        </is>
      </c>
      <c r="K636" s="369" t="inlineStr">
        <is>
          <t>body scrub</t>
        </is>
      </c>
      <c r="L636" s="369" t="n"/>
      <c r="M636" s="1203" t="n">
        <v>24</v>
      </c>
      <c r="N636" s="1203" t="n">
        <v>24</v>
      </c>
      <c r="O636" s="455" t="n">
        <v>48</v>
      </c>
      <c r="P636" s="1388" t="n">
        <v>732</v>
      </c>
      <c r="Q636" s="1388">
        <f>O636*P636</f>
        <v/>
      </c>
      <c r="R636" s="626" t="n">
        <v>600</v>
      </c>
      <c r="S636" s="1383">
        <f>O636*R636</f>
        <v/>
      </c>
      <c r="T636" s="1383">
        <f>Q636-S636</f>
        <v/>
      </c>
      <c r="U636" s="458">
        <f>T636/Q636</f>
        <v/>
      </c>
      <c r="V636" s="362" t="n">
        <v>0.028</v>
      </c>
      <c r="W636" s="362" t="n">
        <v>13</v>
      </c>
      <c r="X636" s="362">
        <f>O636/N636</f>
        <v/>
      </c>
      <c r="Y636" s="362">
        <f>V636*X636</f>
        <v/>
      </c>
      <c r="Z636" s="362" t="n">
        <v>13</v>
      </c>
      <c r="AA636" s="362" t="n"/>
      <c r="AB636" s="1393" t="n">
        <v>0.5</v>
      </c>
      <c r="AC636" s="1384">
        <f>ROUND(O636*AB636,3)</f>
        <v/>
      </c>
      <c r="AD636" s="575" t="inlineStr">
        <is>
          <t>別添</t>
        </is>
      </c>
      <c r="AE636" s="565" t="inlineStr">
        <is>
          <t>ЕАЭС N RU Д-JP.РА02.В.76814/23 от 27.03.2023 действует до 26.03.2028</t>
        </is>
      </c>
      <c r="AF636" s="565" t="n"/>
      <c r="AG636" s="565" t="inlineStr">
        <is>
          <t>COSMEPRO CO., LTD.</t>
        </is>
      </c>
    </row>
    <row r="637" hidden="1" ht="30" customFormat="1" customHeight="1" s="355" thickBot="1">
      <c r="A637" s="1203" t="n"/>
      <c r="B637" s="714" t="n"/>
      <c r="C637" s="366" t="n"/>
      <c r="D637" s="366" t="n"/>
      <c r="E637" s="353" t="inlineStr">
        <is>
          <t>Cosmepro</t>
        </is>
      </c>
      <c r="F637" s="353" t="inlineStr">
        <is>
          <t>CP0007</t>
        </is>
      </c>
      <c r="G637" s="368" t="n"/>
      <c r="H637" s="322" t="inlineStr">
        <is>
          <t xml:space="preserve">《Cosmepro》Premium Fruit Sorbet Body Massage Salt Honey. </t>
        </is>
      </c>
      <c r="I637" s="322" t="inlineStr">
        <is>
          <t>Premium Fruit Sorbet Body Massage Salt Honey</t>
        </is>
      </c>
      <c r="J637" s="493" t="inlineStr">
        <is>
          <t>Премиальный фруктовый скраб - сорбет для тела на основе соли «Мёд»</t>
        </is>
      </c>
      <c r="K637" s="369" t="inlineStr">
        <is>
          <t>body scrub</t>
        </is>
      </c>
      <c r="L637" s="369" t="n"/>
      <c r="M637" s="1203" t="n">
        <v>24</v>
      </c>
      <c r="N637" s="1203" t="n">
        <v>24</v>
      </c>
      <c r="O637" s="455" t="n">
        <v>48</v>
      </c>
      <c r="P637" s="1388" t="n">
        <v>732</v>
      </c>
      <c r="Q637" s="1388">
        <f>O637*P637</f>
        <v/>
      </c>
      <c r="R637" s="626" t="n">
        <v>600</v>
      </c>
      <c r="S637" s="1383">
        <f>O637*R637</f>
        <v/>
      </c>
      <c r="T637" s="1383">
        <f>Q637-S637</f>
        <v/>
      </c>
      <c r="U637" s="458">
        <f>T637/Q637</f>
        <v/>
      </c>
      <c r="V637" s="362" t="n">
        <v>0.028</v>
      </c>
      <c r="W637" s="362" t="n">
        <v>13</v>
      </c>
      <c r="X637" s="362" t="n">
        <v>1</v>
      </c>
      <c r="Y637" s="362">
        <f>V637*X637</f>
        <v/>
      </c>
      <c r="Z637" s="362" t="n">
        <v>13</v>
      </c>
      <c r="AA637" s="362" t="n"/>
      <c r="AB637" s="1407" t="n">
        <v>0.52</v>
      </c>
      <c r="AC637" s="1387">
        <f>ROUND(O637*AB637,3)</f>
        <v/>
      </c>
      <c r="AD637" s="575" t="inlineStr">
        <is>
          <t>別添</t>
        </is>
      </c>
      <c r="AE637" s="565" t="inlineStr">
        <is>
          <t>ЕАЭС N RU Д-JP.РА02.В.76814/23 от 27.03.2023 действует до 26.03.2028</t>
        </is>
      </c>
      <c r="AF637" s="565" t="inlineStr">
        <is>
          <t xml:space="preserve">COSMEPRO </t>
        </is>
      </c>
      <c r="AG637" s="565" t="inlineStr">
        <is>
          <t>COSMEPRO CO., LTD.</t>
        </is>
      </c>
    </row>
    <row r="638" hidden="1" ht="30" customFormat="1" customHeight="1" s="355" thickBot="1">
      <c r="A638" s="1203" t="n"/>
      <c r="B638" s="714" t="n"/>
      <c r="C638" s="366" t="n"/>
      <c r="D638" s="366" t="n"/>
      <c r="E638" s="353" t="inlineStr">
        <is>
          <t>Cosmepro</t>
        </is>
      </c>
      <c r="F638" s="353" t="inlineStr">
        <is>
          <t>CP0008</t>
        </is>
      </c>
      <c r="G638" s="368" t="n"/>
      <c r="H638" s="322" t="inlineStr">
        <is>
          <t>《Cosmepro》Premium Fruit Sorbet Body Massage Apple＆Jasmine.</t>
        </is>
      </c>
      <c r="I638" s="322" t="inlineStr">
        <is>
          <t>Premium Fruit Sorbet Body Massage Apple&amp;Jasmine</t>
        </is>
      </c>
      <c r="J638" s="493" t="inlineStr">
        <is>
          <t>Премиальный фруктовый скраб - сорбет для тела на основе соли «Яблоко и жасмин»</t>
        </is>
      </c>
      <c r="K638" s="369" t="inlineStr">
        <is>
          <t>body scrub</t>
        </is>
      </c>
      <c r="L638" s="369" t="n"/>
      <c r="M638" s="1203" t="n">
        <v>24</v>
      </c>
      <c r="N638" s="1203" t="n">
        <v>24</v>
      </c>
      <c r="O638" s="455" t="n">
        <v>48</v>
      </c>
      <c r="P638" s="1388" t="n">
        <v>732</v>
      </c>
      <c r="Q638" s="1388">
        <f>O638*P638</f>
        <v/>
      </c>
      <c r="R638" s="626" t="n">
        <v>600</v>
      </c>
      <c r="S638" s="1383">
        <f>O638*R638</f>
        <v/>
      </c>
      <c r="T638" s="1383">
        <f>Q638-S638</f>
        <v/>
      </c>
      <c r="U638" s="458">
        <f>T638/Q638</f>
        <v/>
      </c>
      <c r="V638" s="362" t="n">
        <v>0.028</v>
      </c>
      <c r="W638" s="362" t="n">
        <v>13</v>
      </c>
      <c r="X638" s="362">
        <f>O638/N638</f>
        <v/>
      </c>
      <c r="Y638" s="362">
        <f>V638*X638</f>
        <v/>
      </c>
      <c r="Z638" s="362" t="n">
        <v>13</v>
      </c>
      <c r="AA638" s="362" t="n"/>
      <c r="AB638" s="1393" t="n">
        <v>0.5</v>
      </c>
      <c r="AC638" s="1384">
        <f>ROUND(O638*AB638,3)</f>
        <v/>
      </c>
      <c r="AD638" s="575" t="inlineStr">
        <is>
          <t>別添</t>
        </is>
      </c>
      <c r="AE638" s="565" t="inlineStr">
        <is>
          <t>ЕАЭС N RU Д-JP.РА02.В.76814/23 от 27.03.2023 действует до 26.03.2028</t>
        </is>
      </c>
      <c r="AF638" s="565" t="n"/>
      <c r="AG638" s="565" t="inlineStr">
        <is>
          <t>COSMEPRO CO., LTD.</t>
        </is>
      </c>
    </row>
    <row r="639" hidden="1" ht="30" customFormat="1" customHeight="1" s="355" thickBot="1">
      <c r="A639" s="353" t="n"/>
      <c r="B639" s="721" t="n"/>
      <c r="C639" s="366" t="n"/>
      <c r="D639" s="366" t="n"/>
      <c r="E639" s="353" t="inlineStr">
        <is>
          <t>Cosmepro</t>
        </is>
      </c>
      <c r="F639" s="353" t="inlineStr">
        <is>
          <t>CP0009</t>
        </is>
      </c>
      <c r="G639" s="368" t="n"/>
      <c r="H639" s="322" t="inlineStr">
        <is>
          <t>《Cosmepro》Premium Fruit Sorbet Body Massage Salt Raspberry＆Honey.</t>
        </is>
      </c>
      <c r="I639" s="322" t="inlineStr">
        <is>
          <t>Premium Fruit Sorbet Body Massage Salt Raspberry&amp;Honey</t>
        </is>
      </c>
      <c r="J639" s="493" t="inlineStr">
        <is>
          <t>Премиальный фруктовый скраб - сорбет для тела на основе соли «Малина и мёд»</t>
        </is>
      </c>
      <c r="K639" s="369" t="inlineStr">
        <is>
          <t>body scrub</t>
        </is>
      </c>
      <c r="L639" s="369" t="n"/>
      <c r="M639" s="1203" t="n">
        <v>24</v>
      </c>
      <c r="N639" s="1203" t="n">
        <v>24</v>
      </c>
      <c r="O639" s="455" t="n">
        <v>72</v>
      </c>
      <c r="P639" s="1388" t="n">
        <v>732</v>
      </c>
      <c r="Q639" s="1388">
        <f>O639*P639</f>
        <v/>
      </c>
      <c r="R639" s="626" t="n">
        <v>600</v>
      </c>
      <c r="S639" s="1383">
        <f>O639*R639</f>
        <v/>
      </c>
      <c r="T639" s="1383">
        <f>Q639-S639</f>
        <v/>
      </c>
      <c r="U639" s="458">
        <f>T639/Q639</f>
        <v/>
      </c>
      <c r="V639" s="362" t="n">
        <v>0.028</v>
      </c>
      <c r="W639" s="362" t="n">
        <v>13</v>
      </c>
      <c r="X639" s="362" t="n">
        <v>1</v>
      </c>
      <c r="Y639" s="362">
        <f>V639*X639</f>
        <v/>
      </c>
      <c r="Z639" s="362" t="n">
        <v>13</v>
      </c>
      <c r="AA639" s="362" t="n"/>
      <c r="AB639" s="1393" t="n">
        <v>0.52</v>
      </c>
      <c r="AC639" s="1387">
        <f>ROUND(O639*AB639,3)</f>
        <v/>
      </c>
      <c r="AD639" s="575" t="inlineStr">
        <is>
          <t>別添</t>
        </is>
      </c>
      <c r="AE639" s="565" t="inlineStr">
        <is>
          <t>ЕАЭС N RU Д-JP.РА02.В.76814/23 от 27.03.2023 действует до 26.03.2028</t>
        </is>
      </c>
      <c r="AF639" s="565" t="inlineStr">
        <is>
          <t>COSMEPRO</t>
        </is>
      </c>
      <c r="AG639" s="565" t="inlineStr">
        <is>
          <t>COSMEPRO CO., LTD.</t>
        </is>
      </c>
    </row>
    <row r="640" hidden="1" ht="20.1" customFormat="1" customHeight="1" s="355" thickBot="1">
      <c r="A640" s="1203" t="n"/>
      <c r="B640" s="714" t="n"/>
      <c r="C640" s="366" t="inlineStr">
        <is>
          <t>4560393650139</t>
        </is>
      </c>
      <c r="D640" s="366" t="n"/>
      <c r="E640" s="353" t="inlineStr">
        <is>
          <t>AFURA</t>
        </is>
      </c>
      <c r="F640" s="353" t="inlineStr">
        <is>
          <t>B1001</t>
        </is>
      </c>
      <c r="G640" s="368" t="inlineStr">
        <is>
          <t>e-10　プレミアム　BC　アイシート　90ｍL/60枚入/30回分</t>
        </is>
      </c>
      <c r="H640" s="322" t="inlineStr">
        <is>
          <t>《B-10》PREMIUM BC EYE SHEET</t>
        </is>
      </c>
      <c r="I640" s="322" t="inlineStr">
        <is>
          <t>Be-10 PREMIUM BIO CELL EYE SHEET</t>
        </is>
      </c>
      <c r="J640" s="493" t="inlineStr">
        <is>
          <t>Премиальные патчи для кожи вокруг глаз на биоцеллюлозной основе Be-10</t>
        </is>
      </c>
      <c r="K640" s="369" t="inlineStr">
        <is>
          <t>eye mask</t>
        </is>
      </c>
      <c r="L640" s="369" t="n"/>
      <c r="M640" s="1203" t="n">
        <v>27</v>
      </c>
      <c r="N640" s="1203" t="n">
        <v>27</v>
      </c>
      <c r="O640" s="455" t="n">
        <v>189</v>
      </c>
      <c r="P640" s="1388" t="n">
        <v>2406</v>
      </c>
      <c r="Q640" s="1388">
        <f>O640*P640</f>
        <v/>
      </c>
      <c r="R640" s="626" t="n">
        <v>1925</v>
      </c>
      <c r="S640" s="1383">
        <f>O640*R640</f>
        <v/>
      </c>
      <c r="T640" s="1383">
        <f>Q640-S640</f>
        <v/>
      </c>
      <c r="U640" s="458">
        <f>T640/Q640</f>
        <v/>
      </c>
      <c r="V640" s="362">
        <f>ROUND(0.35*0.35*0.19,3)</f>
        <v/>
      </c>
      <c r="W640" s="362" t="n">
        <v>7</v>
      </c>
      <c r="X640" s="362">
        <f>O640/M640</f>
        <v/>
      </c>
      <c r="Y640" s="362">
        <f>V640*X640</f>
        <v/>
      </c>
      <c r="Z640" s="362">
        <f>W640*X640</f>
        <v/>
      </c>
      <c r="AA640" s="362" t="inlineStr">
        <is>
          <t>105*105*50 (mm)</t>
        </is>
      </c>
      <c r="AB640" s="1398" t="n">
        <v>0.237</v>
      </c>
      <c r="AC640" s="1387">
        <f>ROUND(O640*AB640,3)</f>
        <v/>
      </c>
      <c r="AD640" s="575" t="inlineStr">
        <is>
          <t>別添</t>
        </is>
      </c>
      <c r="AE640" s="565" t="inlineStr">
        <is>
          <t>ЕАЭС N RU Д-JP.РА09.В.11989/22 от 15.12.2022 действует до 14.12.2027</t>
        </is>
      </c>
      <c r="AF640" s="565" t="inlineStr">
        <is>
          <t>B-10</t>
        </is>
      </c>
      <c r="AG640" s="565" t="inlineStr">
        <is>
          <t>AFURA co.,ltd</t>
        </is>
      </c>
    </row>
    <row r="641" hidden="1" ht="20.1" customFormat="1" customHeight="1" s="355" thickBot="1">
      <c r="A641" s="1203" t="n"/>
      <c r="B641" s="714" t="n"/>
      <c r="C641" s="366" t="inlineStr">
        <is>
          <t>4560393650122</t>
        </is>
      </c>
      <c r="D641" s="366" t="n"/>
      <c r="E641" s="353" t="inlineStr">
        <is>
          <t>AFURA</t>
        </is>
      </c>
      <c r="F641" s="353" t="inlineStr">
        <is>
          <t>B1002</t>
        </is>
      </c>
      <c r="G641" s="848" t="inlineStr">
        <is>
          <t>e-10　プレミアムフェイスマスク　26ｍL/5枚入り
ご</t>
        </is>
      </c>
      <c r="H641" s="322" t="inlineStr">
        <is>
          <t>《B-10》PREMIUM FACE MASK</t>
        </is>
      </c>
      <c r="I641" s="322" t="inlineStr">
        <is>
          <t>Be-10 PREMIUM FACE MASK</t>
        </is>
      </c>
      <c r="J641" s="493" t="inlineStr">
        <is>
          <t>Премиальная маска для лица B-10</t>
        </is>
      </c>
      <c r="K641" s="369" t="inlineStr">
        <is>
          <t>face mask</t>
        </is>
      </c>
      <c r="L641" s="369" t="n"/>
      <c r="M641" s="1203" t="n">
        <v>48</v>
      </c>
      <c r="N641" s="1203" t="n">
        <v>48</v>
      </c>
      <c r="O641" s="455" t="n">
        <v>192</v>
      </c>
      <c r="P641" s="1388" t="n">
        <v>1750</v>
      </c>
      <c r="Q641" s="1388">
        <f>O641*P641</f>
        <v/>
      </c>
      <c r="R641" s="626" t="n">
        <v>1400</v>
      </c>
      <c r="S641" s="1383">
        <f>O641*R641</f>
        <v/>
      </c>
      <c r="T641" s="1383">
        <f>Q641-S641</f>
        <v/>
      </c>
      <c r="U641" s="458">
        <f>T641/Q641</f>
        <v/>
      </c>
      <c r="V641" s="362">
        <f>ROUND(0.477*0.301*0.198,3)</f>
        <v/>
      </c>
      <c r="W641" s="362" t="n">
        <v>9</v>
      </c>
      <c r="X641" s="362">
        <f>O641/M641</f>
        <v/>
      </c>
      <c r="Y641" s="362">
        <f>V641*X641</f>
        <v/>
      </c>
      <c r="Z641" s="362">
        <f>W641*X641</f>
        <v/>
      </c>
      <c r="AA641" s="362" t="inlineStr">
        <is>
          <t>160*90*28 (mm)</t>
        </is>
      </c>
      <c r="AB641" s="1398" t="n">
        <v>0.177</v>
      </c>
      <c r="AC641" s="1387">
        <f>ROUND(O641*AB641,3)</f>
        <v/>
      </c>
      <c r="AD641" s="575" t="inlineStr">
        <is>
          <t>別添</t>
        </is>
      </c>
      <c r="AE641" s="565" t="inlineStr">
        <is>
          <t>ЕАЭС N RU Д-JP.РА09.В.12017/22 от 15.12.2022 действует до 14.12.2027</t>
        </is>
      </c>
      <c r="AF641" s="565" t="inlineStr">
        <is>
          <t>B-10</t>
        </is>
      </c>
      <c r="AG641" s="565" t="inlineStr">
        <is>
          <t>AFURA co.,ltd</t>
        </is>
      </c>
    </row>
    <row r="642" hidden="1" ht="20.1" customFormat="1" customHeight="1" s="355" thickBot="1">
      <c r="A642" s="353" t="n"/>
      <c r="B642" s="721" t="n"/>
      <c r="C642" s="366" t="inlineStr">
        <is>
          <t>4560393650092</t>
        </is>
      </c>
      <c r="D642" s="366" t="n"/>
      <c r="E642" s="353" t="inlineStr">
        <is>
          <t>AFURA</t>
        </is>
      </c>
      <c r="F642" s="353" t="inlineStr">
        <is>
          <t>B1003</t>
        </is>
      </c>
      <c r="G642" s="368" t="inlineStr">
        <is>
          <t>be-10　メソボディ&amp;レッグクリーム　150g</t>
        </is>
      </c>
      <c r="H642" s="322" t="inlineStr">
        <is>
          <t>《B-10》MESO BODY &amp; LEG CREAM</t>
        </is>
      </c>
      <c r="I642" s="322" t="inlineStr">
        <is>
          <t>Be-10 MESO BODY &amp; LEG CREAM</t>
        </is>
      </c>
      <c r="J642" s="493" t="inlineStr">
        <is>
          <t>Скульптурирующий крем для ног и тела «Be-10»</t>
        </is>
      </c>
      <c r="K642" s="369" t="inlineStr">
        <is>
          <t>body cream</t>
        </is>
      </c>
      <c r="L642" s="369" t="n"/>
      <c r="M642" s="1203" t="n">
        <v>35</v>
      </c>
      <c r="N642" s="1203" t="n">
        <v>35</v>
      </c>
      <c r="O642" s="455" t="n"/>
      <c r="P642" s="1388" t="n">
        <v>4375</v>
      </c>
      <c r="Q642" s="1388">
        <f>O642*P642</f>
        <v/>
      </c>
      <c r="R642" s="626" t="n">
        <v>3500</v>
      </c>
      <c r="S642" s="1383">
        <f>O642*R642</f>
        <v/>
      </c>
      <c r="T642" s="1383">
        <f>Q642-S642</f>
        <v/>
      </c>
      <c r="U642" s="458">
        <f>T642/Q642</f>
        <v/>
      </c>
      <c r="V642" s="362">
        <f>ROUND(0.39*0.295*0.25,3)</f>
        <v/>
      </c>
      <c r="W642" s="362" t="n">
        <v>6.5</v>
      </c>
      <c r="X642" s="362">
        <f>O642/M642</f>
        <v/>
      </c>
      <c r="Y642" s="362">
        <f>V642*X642</f>
        <v/>
      </c>
      <c r="Z642" s="362">
        <f>W642*X642</f>
        <v/>
      </c>
      <c r="AA642" s="362" t="inlineStr">
        <is>
          <t>188*48*48 (mm)</t>
        </is>
      </c>
      <c r="AB642" s="1395" t="n">
        <v>0.18</v>
      </c>
      <c r="AC642" s="1387">
        <f>ROUND(O642*AB642,3)</f>
        <v/>
      </c>
      <c r="AD642" s="575" t="inlineStr">
        <is>
          <t>別添</t>
        </is>
      </c>
      <c r="AE642" s="565" t="inlineStr">
        <is>
          <t>ЕАЭС N RU Д-JP.РА09.В.12052/22 от 15.12.2022 действует до 14.12.2027</t>
        </is>
      </c>
      <c r="AF642" s="565" t="inlineStr">
        <is>
          <t>B-10</t>
        </is>
      </c>
      <c r="AG642" s="565" t="inlineStr">
        <is>
          <t>AFURA co.,ltd</t>
        </is>
      </c>
    </row>
    <row r="643" hidden="1" ht="20.1" customFormat="1" customHeight="1" s="355" thickBot="1">
      <c r="A643" s="353" t="n"/>
      <c r="B643" s="721" t="n"/>
      <c r="C643" s="366" t="inlineStr">
        <is>
          <t>4560393650184</t>
        </is>
      </c>
      <c r="D643" s="366" t="n"/>
      <c r="E643" s="353" t="inlineStr">
        <is>
          <t>AFURA</t>
        </is>
      </c>
      <c r="F643" s="365" t="inlineStr">
        <is>
          <t>B1005</t>
        </is>
      </c>
      <c r="G643" s="368" t="inlineStr">
        <is>
          <t>be-10　インテンシブセラム　1.5ｍL×28　（店販用）</t>
        </is>
      </c>
      <c r="H643" s="369" t="inlineStr">
        <is>
          <t>《B-10》INTENSIVE SERUM</t>
        </is>
      </c>
      <c r="I643" s="369" t="inlineStr">
        <is>
          <t>Be-10 INTENSIVE SERUM</t>
        </is>
      </c>
      <c r="J643" s="493" t="inlineStr">
        <is>
          <t>Интенсивная сыворотка «Be-10»</t>
        </is>
      </c>
      <c r="K643" s="369" t="inlineStr">
        <is>
          <t>face serum</t>
        </is>
      </c>
      <c r="L643" s="369" t="n"/>
      <c r="M643" s="1203" t="n">
        <v>60</v>
      </c>
      <c r="N643" s="1203" t="n">
        <v>60</v>
      </c>
      <c r="O643" s="455" t="n"/>
      <c r="P643" s="1388" t="n">
        <v>5468</v>
      </c>
      <c r="Q643" s="1388">
        <f>O643*P643</f>
        <v/>
      </c>
      <c r="R643" s="626" t="n">
        <v>4375</v>
      </c>
      <c r="S643" s="1383">
        <f>O643*R643</f>
        <v/>
      </c>
      <c r="T643" s="1383">
        <f>Q643-S643</f>
        <v/>
      </c>
      <c r="U643" s="458">
        <f>T643/Q643</f>
        <v/>
      </c>
      <c r="V643" s="362">
        <f>ROUND(0.44*0.43*0.26,3)</f>
        <v/>
      </c>
      <c r="W643" s="362" t="n">
        <v>7.1</v>
      </c>
      <c r="X643" s="362">
        <f>O643/M643</f>
        <v/>
      </c>
      <c r="Y643" s="362">
        <f>V643*X643</f>
        <v/>
      </c>
      <c r="Z643" s="362">
        <f>W643*X643</f>
        <v/>
      </c>
      <c r="AA643" s="362" t="inlineStr">
        <is>
          <t>100*140*47 (mm)</t>
        </is>
      </c>
      <c r="AB643" s="1398" t="n">
        <v>0.118</v>
      </c>
      <c r="AC643" s="1387">
        <f>ROUND(O643*AB643,3)</f>
        <v/>
      </c>
      <c r="AD643" s="575" t="inlineStr">
        <is>
          <t>別添</t>
        </is>
      </c>
      <c r="AE643" s="565" t="inlineStr">
        <is>
          <t>ЕАЭС N RU Д-JP.РА09.В.11754/22 от 15.12.2022 действует до 14.12.2027</t>
        </is>
      </c>
      <c r="AF643" s="565" t="inlineStr">
        <is>
          <t>Be-10</t>
        </is>
      </c>
      <c r="AG643" s="565" t="inlineStr">
        <is>
          <t>AFURA co.,ltd</t>
        </is>
      </c>
    </row>
    <row r="644" hidden="1" ht="20.1" customFormat="1" customHeight="1" s="355" thickBot="1">
      <c r="A644" s="1203" t="n"/>
      <c r="B644" s="714" t="n"/>
      <c r="C644" s="366" t="inlineStr">
        <is>
          <t>4560393650214</t>
        </is>
      </c>
      <c r="D644" s="366" t="n"/>
      <c r="E644" s="353" t="inlineStr">
        <is>
          <t>AFURA</t>
        </is>
      </c>
      <c r="F644" s="365" t="inlineStr">
        <is>
          <t>B1004</t>
        </is>
      </c>
      <c r="G644" s="368" t="inlineStr">
        <is>
          <t>e-10　インテンシブクリーム　1ｍL×28入り</t>
        </is>
      </c>
      <c r="H644" s="322" t="inlineStr">
        <is>
          <t>《B-10》INTENSIVE CREAM</t>
        </is>
      </c>
      <c r="I644" s="322" t="inlineStr">
        <is>
          <t>Be-10 INTENSIVE CREAM</t>
        </is>
      </c>
      <c r="J644" s="406" t="inlineStr">
        <is>
          <t>Интенсивный крем для лица «Be-10»</t>
        </is>
      </c>
      <c r="K644" s="369" t="inlineStr">
        <is>
          <t>face cream</t>
        </is>
      </c>
      <c r="L644" s="369" t="n"/>
      <c r="M644" s="1203" t="n">
        <v>30</v>
      </c>
      <c r="N644" s="1203" t="n">
        <v>30</v>
      </c>
      <c r="O644" s="455" t="n"/>
      <c r="P644" s="1388" t="n">
        <v>4375</v>
      </c>
      <c r="Q644" s="1388">
        <f>O644*P644</f>
        <v/>
      </c>
      <c r="R644" s="626" t="n">
        <v>3500</v>
      </c>
      <c r="S644" s="1383">
        <f>O644*R644</f>
        <v/>
      </c>
      <c r="T644" s="1383">
        <f>Q644-S644</f>
        <v/>
      </c>
      <c r="U644" s="458">
        <f>T644/Q644</f>
        <v/>
      </c>
      <c r="V644" s="362">
        <f>ROUND(0.435*0.233*0.183,3)</f>
        <v/>
      </c>
      <c r="W644" s="362" t="n">
        <v>3.5</v>
      </c>
      <c r="X644" s="362">
        <f>O644/M644</f>
        <v/>
      </c>
      <c r="Y644" s="362">
        <f>V644*X644</f>
        <v/>
      </c>
      <c r="Z644" s="362">
        <f>W644*X644</f>
        <v/>
      </c>
      <c r="AA644" s="362" t="inlineStr">
        <is>
          <t>160*80*53 (mm)</t>
        </is>
      </c>
      <c r="AB644" s="1393" t="n">
        <v>0.098</v>
      </c>
      <c r="AC644" s="1387">
        <f>ROUND(O644*AB644,3)</f>
        <v/>
      </c>
      <c r="AD644" s="575" t="inlineStr">
        <is>
          <t>別添</t>
        </is>
      </c>
      <c r="AE644" s="565" t="inlineStr">
        <is>
          <t>ЕАЭС N RU Д-JP.РА09.В.11754/22 от 15.12.2022 действует до 14.12.2027</t>
        </is>
      </c>
      <c r="AF644" s="565" t="inlineStr">
        <is>
          <t>Be-10</t>
        </is>
      </c>
      <c r="AG644" s="565" t="inlineStr">
        <is>
          <t>AFURA co.,ltd</t>
        </is>
      </c>
    </row>
    <row r="645" hidden="1" ht="20.1" customFormat="1" customHeight="1" s="355" thickBot="1">
      <c r="A645" s="1203" t="n"/>
      <c r="B645" s="714" t="n"/>
      <c r="C645" s="366" t="inlineStr">
        <is>
          <t>4560393650313</t>
        </is>
      </c>
      <c r="D645" s="366" t="n"/>
      <c r="E645" s="353" t="inlineStr">
        <is>
          <t>AFURA</t>
        </is>
      </c>
      <c r="F645" s="1428" t="inlineStr">
        <is>
          <t>SK01</t>
        </is>
      </c>
      <c r="G645" s="368" t="n"/>
      <c r="H645" s="369" t="inlineStr">
        <is>
          <t>《SKINIMALIST》RADIANCE PEEL NEW!</t>
        </is>
      </c>
      <c r="I645" s="369" t="inlineStr">
        <is>
          <t>SKINIMALIST RADIANCE PEEL.</t>
        </is>
      </c>
      <c r="J645" s="493" t="inlineStr">
        <is>
          <t xml:space="preserve">SKINIMALIST RADIANCE PEEL. Пилинг-сияние Скинималист. </t>
        </is>
      </c>
      <c r="K645" s="369" t="inlineStr">
        <is>
          <t>face peeling lotion</t>
        </is>
      </c>
      <c r="L645" s="369" t="n"/>
      <c r="M645" s="1203" t="n">
        <v>60</v>
      </c>
      <c r="N645" s="1203" t="n">
        <v>60</v>
      </c>
      <c r="O645" s="455" t="n">
        <v>30</v>
      </c>
      <c r="P645" s="1388" t="n">
        <v>1976</v>
      </c>
      <c r="Q645" s="1388">
        <f>O645*P645</f>
        <v/>
      </c>
      <c r="R645" s="626" t="n">
        <v>1680</v>
      </c>
      <c r="S645" s="1383">
        <f>O645*R645</f>
        <v/>
      </c>
      <c r="T645" s="1383">
        <f>Q645-S645</f>
        <v/>
      </c>
      <c r="U645" s="458">
        <f>T645/Q645</f>
        <v/>
      </c>
      <c r="V645" s="362">
        <f>ROUND(0.376*0.225*0.125,3)</f>
        <v/>
      </c>
      <c r="W645" s="362" t="n"/>
      <c r="X645" s="362">
        <f>O645/M645</f>
        <v/>
      </c>
      <c r="Y645" s="362">
        <f>V645*X645</f>
        <v/>
      </c>
      <c r="Z645" s="362">
        <f>W645*X645</f>
        <v/>
      </c>
      <c r="AA645" s="362" t="inlineStr">
        <is>
          <t>35*35*100 (mm)</t>
        </is>
      </c>
      <c r="AB645" s="1393">
        <f>200/1000</f>
        <v/>
      </c>
      <c r="AC645" s="1387">
        <f>ROUND(O645*AB645,3)</f>
        <v/>
      </c>
      <c r="AD645" s="575"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565" t="inlineStr">
        <is>
          <t>письмо 1070/24 от «19» декабря 2024 г.</t>
        </is>
      </c>
      <c r="AF645" s="565" t="inlineStr">
        <is>
          <t>SKINIMALOST</t>
        </is>
      </c>
      <c r="AG645" s="565" t="inlineStr">
        <is>
          <t>AFURA co.,ltd</t>
        </is>
      </c>
    </row>
    <row r="646" hidden="1" ht="20.1" customFormat="1" customHeight="1" s="355" thickBot="1">
      <c r="A646" s="1203" t="n"/>
      <c r="B646" s="714" t="n"/>
      <c r="C646" s="366" t="inlineStr">
        <is>
          <t>4560393650306</t>
        </is>
      </c>
      <c r="D646" s="366" t="n"/>
      <c r="E646" s="353" t="inlineStr">
        <is>
          <t>AFURA</t>
        </is>
      </c>
      <c r="F646" s="1428" t="inlineStr">
        <is>
          <t>SK02</t>
        </is>
      </c>
      <c r="G646" s="368" t="n"/>
      <c r="H646" s="369" t="inlineStr">
        <is>
          <t>《SKINIMALIST》ESSENCE RICH LOTION NEW!</t>
        </is>
      </c>
      <c r="I646" s="369" t="inlineStr">
        <is>
          <t xml:space="preserve">SKINIMALIST ESSENCE RICH LOTION. </t>
        </is>
      </c>
      <c r="J646" s="493" t="inlineStr">
        <is>
          <t>SKINIMALIST ESSENCE RICH LOTION. Питательный лосьон-эссенция на основе коллагена Скинималист.</t>
        </is>
      </c>
      <c r="K646" s="369" t="inlineStr">
        <is>
          <t>face lotion</t>
        </is>
      </c>
      <c r="L646" s="369" t="n"/>
      <c r="M646" s="1203" t="n">
        <v>40</v>
      </c>
      <c r="N646" s="1203" t="n">
        <v>40</v>
      </c>
      <c r="O646" s="455" t="n"/>
      <c r="P646" s="1388" t="n">
        <v>2259</v>
      </c>
      <c r="Q646" s="1388">
        <f>O646*P646</f>
        <v/>
      </c>
      <c r="R646" s="626" t="n">
        <v>1920</v>
      </c>
      <c r="S646" s="1383">
        <f>O646*R646</f>
        <v/>
      </c>
      <c r="T646" s="1383">
        <f>Q646-S646</f>
        <v/>
      </c>
      <c r="U646" s="458">
        <f>T646/Q646</f>
        <v/>
      </c>
      <c r="V646" s="362">
        <f>ROUND(0.345*0.216*0.178,3)</f>
        <v/>
      </c>
      <c r="W646" s="362" t="n"/>
      <c r="X646" s="362">
        <f>O646/M646</f>
        <v/>
      </c>
      <c r="Y646" s="362">
        <f>V646*X646</f>
        <v/>
      </c>
      <c r="Z646" s="362">
        <f>W646*X646</f>
        <v/>
      </c>
      <c r="AA646" s="362" t="inlineStr">
        <is>
          <t>40*40*160 (mm)</t>
        </is>
      </c>
      <c r="AB646" s="1393">
        <f>100/1000</f>
        <v/>
      </c>
      <c r="AC646" s="1387">
        <f>ROUND(O646*AB646,3)</f>
        <v/>
      </c>
      <c r="AD646" s="575"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066" t="inlineStr">
        <is>
          <t>ЕАЭС N RU Д-JP.РА03.В.40308/25 от 07.04.2025 действует до 03.04.2030</t>
        </is>
      </c>
      <c r="AF646" s="1074" t="inlineStr">
        <is>
          <t>SKINIMALOST</t>
        </is>
      </c>
      <c r="AG646" s="1093" t="inlineStr">
        <is>
          <t>AFURA Co.,Ltd.</t>
        </is>
      </c>
    </row>
    <row r="647" hidden="1" ht="20.1" customFormat="1" customHeight="1" s="355" thickBot="1">
      <c r="A647" s="1203" t="n"/>
      <c r="B647" s="714" t="n"/>
      <c r="C647" s="366" t="inlineStr">
        <is>
          <t>4560393650320</t>
        </is>
      </c>
      <c r="D647" s="366" t="n"/>
      <c r="E647" s="353" t="inlineStr">
        <is>
          <t>AFURA</t>
        </is>
      </c>
      <c r="F647" s="1428" t="inlineStr">
        <is>
          <t>SK03</t>
        </is>
      </c>
      <c r="G647" s="368" t="n"/>
      <c r="H647" s="369" t="inlineStr">
        <is>
          <t>《SKINIMALIST》SHIRATAMA AMPULE NEW!</t>
        </is>
      </c>
      <c r="I647" s="369" t="inlineStr">
        <is>
          <t xml:space="preserve">SKINIMALIST SHIRATAMA AMPULE. </t>
        </is>
      </c>
      <c r="J647" s="493" t="inlineStr">
        <is>
          <t xml:space="preserve">SKINIMALIST SHIRATAMA AMPULE. Ампула, выравнивающая цвет кожи лица Сиратама Скинималист. </t>
        </is>
      </c>
      <c r="K647" s="369" t="inlineStr">
        <is>
          <t>face serum</t>
        </is>
      </c>
      <c r="L647" s="369" t="n"/>
      <c r="M647" s="1203" t="n">
        <v>60</v>
      </c>
      <c r="N647" s="1203" t="n">
        <v>60</v>
      </c>
      <c r="O647" s="455" t="n">
        <v>30</v>
      </c>
      <c r="P647" s="1388" t="n">
        <v>2824</v>
      </c>
      <c r="Q647" s="1388">
        <f>O647*P647</f>
        <v/>
      </c>
      <c r="R647" s="626" t="n">
        <v>2400</v>
      </c>
      <c r="S647" s="1383">
        <f>O647*R647</f>
        <v/>
      </c>
      <c r="T647" s="1383">
        <f>Q647-S647</f>
        <v/>
      </c>
      <c r="U647" s="458">
        <f>T647/Q647</f>
        <v/>
      </c>
      <c r="V647" s="362">
        <f>ROUND(0.431*0.262*0.123,3)</f>
        <v/>
      </c>
      <c r="W647" s="362" t="n"/>
      <c r="X647" s="362">
        <f>O647/M647</f>
        <v/>
      </c>
      <c r="Y647" s="362">
        <f>V647*X647</f>
        <v/>
      </c>
      <c r="Z647" s="362">
        <f>W647*X647</f>
        <v/>
      </c>
      <c r="AA647" s="362" t="inlineStr">
        <is>
          <t>40*40*100 (mm)</t>
        </is>
      </c>
      <c r="AB647" s="1393">
        <f>100/1000</f>
        <v/>
      </c>
      <c r="AC647" s="1387">
        <f>ROUND(O647*AB647,3)</f>
        <v/>
      </c>
      <c r="AD647" s="575"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565" t="inlineStr">
        <is>
          <t>письмо 1070/24 от «19» декабря 2024 г.</t>
        </is>
      </c>
      <c r="AF647" s="565" t="inlineStr">
        <is>
          <t>SKINIMALOST</t>
        </is>
      </c>
      <c r="AG647" s="565" t="inlineStr">
        <is>
          <t>AFURA co.,ltd</t>
        </is>
      </c>
    </row>
    <row r="648" hidden="1" ht="20.1" customFormat="1" customHeight="1" s="355" thickBot="1">
      <c r="A648" s="1203" t="n"/>
      <c r="B648" s="714" t="n"/>
      <c r="C648" s="366" t="inlineStr">
        <is>
          <t>4560393650337</t>
        </is>
      </c>
      <c r="D648" s="366" t="n"/>
      <c r="E648" s="353" t="inlineStr">
        <is>
          <t>AFURA</t>
        </is>
      </c>
      <c r="F648" s="1428" t="inlineStr">
        <is>
          <t>SK04</t>
        </is>
      </c>
      <c r="G648" s="368" t="n"/>
      <c r="H648" s="369" t="inlineStr">
        <is>
          <t>《SKINIMALIST》GRANA AMPULE NEW!</t>
        </is>
      </c>
      <c r="I648" s="369" t="inlineStr">
        <is>
          <t xml:space="preserve">SKINIMALIST GRANA AMPULE. </t>
        </is>
      </c>
      <c r="J648" s="493" t="inlineStr">
        <is>
          <t>SKINIMALIST GRANA AMPULE. Омолаживающая ампула на основе ретинола Скинималист.</t>
        </is>
      </c>
      <c r="K648" s="369" t="inlineStr">
        <is>
          <t>fase serum</t>
        </is>
      </c>
      <c r="L648" s="369" t="n"/>
      <c r="M648" s="1203" t="n">
        <v>60</v>
      </c>
      <c r="N648" s="1203" t="n">
        <v>60</v>
      </c>
      <c r="O648" s="455" t="n"/>
      <c r="P648" s="1388" t="n">
        <v>3059</v>
      </c>
      <c r="Q648" s="1388">
        <f>O648*P648</f>
        <v/>
      </c>
      <c r="R648" s="626" t="n">
        <v>2600</v>
      </c>
      <c r="S648" s="1383">
        <f>O648*R648</f>
        <v/>
      </c>
      <c r="T648" s="1383">
        <f>Q648-S648</f>
        <v/>
      </c>
      <c r="U648" s="458">
        <f>T648/Q648</f>
        <v/>
      </c>
      <c r="V648" s="362">
        <f>ROUND(0.431*0.262*0.123,3)</f>
        <v/>
      </c>
      <c r="W648" s="362" t="n"/>
      <c r="X648" s="362">
        <f>O648/M648</f>
        <v/>
      </c>
      <c r="Y648" s="362">
        <f>V648*X648</f>
        <v/>
      </c>
      <c r="Z648" s="362">
        <f>W648*X648</f>
        <v/>
      </c>
      <c r="AA648" s="362" t="inlineStr">
        <is>
          <t>40*40*100 (mm)</t>
        </is>
      </c>
      <c r="AB648" s="1393">
        <f>100/1000</f>
        <v/>
      </c>
      <c r="AC648" s="1387">
        <f>ROUND(O648*AB648,3)</f>
        <v/>
      </c>
      <c r="AD648" s="575"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565" t="inlineStr">
        <is>
          <t>письмо 1070/24 от «19» декабря 2024 г.</t>
        </is>
      </c>
      <c r="AF648" s="565" t="inlineStr">
        <is>
          <t>SKINIMALOST</t>
        </is>
      </c>
      <c r="AG648" s="565" t="inlineStr">
        <is>
          <t>AFURA co.,ltd</t>
        </is>
      </c>
    </row>
    <row r="649" hidden="1" ht="20.1" customFormat="1" customHeight="1" s="355" thickBot="1">
      <c r="A649" s="353" t="n"/>
      <c r="B649" s="721" t="n"/>
      <c r="C649" s="366" t="inlineStr">
        <is>
          <t>4573318610101</t>
        </is>
      </c>
      <c r="D649" s="366" t="inlineStr">
        <is>
          <t>vw001</t>
        </is>
      </c>
      <c r="E649" s="353" t="inlineStr">
        <is>
          <t>PECLIA</t>
        </is>
      </c>
      <c r="F649" s="1072" t="inlineStr">
        <is>
          <t>V01</t>
        </is>
      </c>
      <c r="G649" s="368" t="n"/>
      <c r="H649" s="369" t="inlineStr">
        <is>
          <t>VIONEE Sensitive Moisture Wash 150ml</t>
        </is>
      </c>
      <c r="I649" s="369" t="inlineStr">
        <is>
          <t>VIONEE Sensitive Moisture Wash</t>
        </is>
      </c>
      <c r="J649" s="493" t="inlineStr">
        <is>
          <t>Увлажняющая пенка для чувствительной кожи</t>
        </is>
      </c>
      <c r="K649" s="369" t="inlineStr">
        <is>
          <t>body wash</t>
        </is>
      </c>
      <c r="L649" s="369" t="n"/>
      <c r="M649" s="1203" t="n">
        <v>39</v>
      </c>
      <c r="N649" s="1203" t="n">
        <v>39</v>
      </c>
      <c r="O649" s="455" t="n"/>
      <c r="P649" s="1382" t="n">
        <v>1872</v>
      </c>
      <c r="Q649" s="1388">
        <f>O649*P649</f>
        <v/>
      </c>
      <c r="R649" s="626" t="n">
        <v>1592</v>
      </c>
      <c r="S649" s="1383">
        <f>O649*R649</f>
        <v/>
      </c>
      <c r="T649" s="1383">
        <f>Q649-S649</f>
        <v/>
      </c>
      <c r="U649" s="458">
        <f>T649/Q649</f>
        <v/>
      </c>
      <c r="V649" s="362" t="n"/>
      <c r="W649" s="362" t="n"/>
      <c r="X649" s="362">
        <f>O649/M649</f>
        <v/>
      </c>
      <c r="Y649" s="362" t="n"/>
      <c r="Z649" s="362" t="n"/>
      <c r="AA649" s="362" t="inlineStr">
        <is>
          <t>5.9x5.9x15</t>
        </is>
      </c>
      <c r="AB649" s="1398" t="n">
        <v>0.3</v>
      </c>
      <c r="AC649" s="1387">
        <f>ROUND(O649*AB649,3)</f>
        <v/>
      </c>
      <c r="AD649" s="575"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90" t="inlineStr">
        <is>
          <t>письмо № 523/25 от 25.07.2025 г.</t>
        </is>
      </c>
      <c r="AF649" s="1094" t="inlineStr">
        <is>
          <t>VIONEE</t>
        </is>
      </c>
      <c r="AG649" s="1095" t="inlineStr">
        <is>
          <t>PECLIA</t>
        </is>
      </c>
    </row>
    <row r="650" hidden="1" ht="20.1" customFormat="1" customHeight="1" s="355" thickBot="1">
      <c r="A650" s="353" t="n"/>
      <c r="B650" s="721" t="n"/>
      <c r="C650" s="842" t="inlineStr">
        <is>
          <t>4573318610118</t>
        </is>
      </c>
      <c r="D650" s="842" t="inlineStr">
        <is>
          <t>vc001</t>
        </is>
      </c>
      <c r="E650" s="353" t="inlineStr">
        <is>
          <t>PECLIA</t>
        </is>
      </c>
      <c r="F650" s="1073" t="inlineStr">
        <is>
          <t>V02</t>
        </is>
      </c>
      <c r="G650" s="368" t="n"/>
      <c r="H650" s="369" t="inlineStr">
        <is>
          <t>VIONEE Sensitive Bright Cream 30g</t>
        </is>
      </c>
      <c r="I650" s="369" t="inlineStr">
        <is>
          <t xml:space="preserve">VIONEE Sensitive Bright Cream </t>
        </is>
      </c>
      <c r="J650" s="1496" t="inlineStr">
        <is>
          <t xml:space="preserve">Крем выравнивающий цвет кожи для чувствительных кожи; </t>
        </is>
      </c>
      <c r="K650" s="369" t="inlineStr">
        <is>
          <t>body cream</t>
        </is>
      </c>
      <c r="L650" s="369" t="n"/>
      <c r="M650" s="1203" t="n">
        <v>50</v>
      </c>
      <c r="N650" s="1203" t="n">
        <v>50</v>
      </c>
      <c r="O650" s="455" t="n"/>
      <c r="P650" s="1382" t="n">
        <v>2965</v>
      </c>
      <c r="Q650" s="1388">
        <f>O650*P650</f>
        <v/>
      </c>
      <c r="R650" s="626" t="n">
        <v>2520</v>
      </c>
      <c r="S650" s="1383">
        <f>O650*R650</f>
        <v/>
      </c>
      <c r="T650" s="1383">
        <f>Q650-S650</f>
        <v/>
      </c>
      <c r="U650" s="458">
        <f>T650/Q650</f>
        <v/>
      </c>
      <c r="V650" s="362" t="n"/>
      <c r="W650" s="362" t="n"/>
      <c r="X650" s="362">
        <f>O650/M650</f>
        <v/>
      </c>
      <c r="Y650" s="362" t="n"/>
      <c r="Z650" s="362" t="n"/>
      <c r="AA650" s="362" t="inlineStr">
        <is>
          <t>6.1x6.1x5.2</t>
        </is>
      </c>
      <c r="AB650" s="1398" t="n">
        <v>0.135</v>
      </c>
      <c r="AC650" s="1387">
        <f>ROUND(O650*AB650,3)</f>
        <v/>
      </c>
      <c r="AD650" s="575"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90" t="inlineStr">
        <is>
          <t>письмо № 523/25 от 25.07.2025 г.</t>
        </is>
      </c>
      <c r="AF650" s="1094" t="inlineStr">
        <is>
          <t>VIONEE</t>
        </is>
      </c>
      <c r="AG650" s="1096" t="inlineStr">
        <is>
          <t>PECLIA</t>
        </is>
      </c>
    </row>
    <row r="651" hidden="1" ht="20.1" customFormat="1" customHeight="1" s="355" thickBot="1">
      <c r="A651" s="353" t="n"/>
      <c r="B651" s="721" t="n"/>
      <c r="C651" s="366" t="inlineStr">
        <is>
          <t>4573318610026</t>
        </is>
      </c>
      <c r="D651" s="366" t="inlineStr">
        <is>
          <t>vs001</t>
        </is>
      </c>
      <c r="E651" s="353" t="inlineStr">
        <is>
          <t>PECLIA</t>
        </is>
      </c>
      <c r="F651" s="1073" t="inlineStr">
        <is>
          <t>V03</t>
        </is>
      </c>
      <c r="G651" s="368" t="n"/>
      <c r="H651" s="369" t="inlineStr">
        <is>
          <t>VIONEE Sensitive Protect Serum 50g</t>
        </is>
      </c>
      <c r="I651" s="369" t="inlineStr">
        <is>
          <t>VIONEE Sensitive Protect Serum</t>
        </is>
      </c>
      <c r="J651" s="493" t="inlineStr">
        <is>
          <t>Увлажняющая сыворотка для упругости чувствительной кожи</t>
        </is>
      </c>
      <c r="K651" s="369" t="inlineStr">
        <is>
          <t>body serum</t>
        </is>
      </c>
      <c r="L651" s="369" t="n"/>
      <c r="M651" s="1203" t="n">
        <v>56</v>
      </c>
      <c r="N651" s="1203" t="n">
        <v>56</v>
      </c>
      <c r="O651" s="455" t="n"/>
      <c r="P651" s="1382" t="n">
        <v>3727</v>
      </c>
      <c r="Q651" s="1388">
        <f>O651*P651</f>
        <v/>
      </c>
      <c r="R651" s="626" t="n">
        <v>3168</v>
      </c>
      <c r="S651" s="1383">
        <f>O651*R651</f>
        <v/>
      </c>
      <c r="T651" s="1383">
        <f>Q651-S651</f>
        <v/>
      </c>
      <c r="U651" s="458">
        <f>T651/Q651</f>
        <v/>
      </c>
      <c r="V651" s="362" t="n"/>
      <c r="W651" s="362" t="n"/>
      <c r="X651" s="362">
        <f>O651/M651</f>
        <v/>
      </c>
      <c r="Y651" s="362" t="n"/>
      <c r="Z651" s="362" t="n"/>
      <c r="AA651" s="362" t="inlineStr">
        <is>
          <t>4.6x4.6x10.4</t>
        </is>
      </c>
      <c r="AB651" s="1398" t="n">
        <v>0.15</v>
      </c>
      <c r="AC651" s="1387">
        <f>ROUND(O651*AB651,3)</f>
        <v/>
      </c>
      <c r="AD651" s="575"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90" t="inlineStr">
        <is>
          <t>письмо № 523/25 от 25.07.2025 г.</t>
        </is>
      </c>
      <c r="AF651" s="1094" t="inlineStr">
        <is>
          <t>VIONEE</t>
        </is>
      </c>
      <c r="AG651" s="1096" t="inlineStr">
        <is>
          <t>PECLIA</t>
        </is>
      </c>
    </row>
    <row r="652" hidden="1" ht="20.1" customFormat="1" customHeight="1" s="355" thickBot="1">
      <c r="A652" s="353" t="n"/>
      <c r="B652" s="721" t="n"/>
      <c r="C652" s="366" t="inlineStr">
        <is>
          <t>4573318610187</t>
        </is>
      </c>
      <c r="D652" s="366" t="inlineStr">
        <is>
          <t>43</t>
        </is>
      </c>
      <c r="E652" s="353" t="inlineStr">
        <is>
          <t>PECLIA</t>
        </is>
      </c>
      <c r="F652" s="1073" t="inlineStr">
        <is>
          <t>V04</t>
        </is>
      </c>
      <c r="G652" s="368" t="n"/>
      <c r="H652" s="369" t="inlineStr">
        <is>
          <t>VIONEE Sensitive Niсo Plus</t>
        </is>
      </c>
      <c r="I652" s="369" t="inlineStr">
        <is>
          <t>VIONEE Sensitive Niсo Plus</t>
        </is>
      </c>
      <c r="J652" s="493" t="inlineStr">
        <is>
          <t>Эссенция–масло для чувствительной кожи Niсo Plus</t>
        </is>
      </c>
      <c r="K652" s="369" t="inlineStr">
        <is>
          <t>body essence</t>
        </is>
      </c>
      <c r="L652" s="369" t="n"/>
      <c r="M652" s="1203" t="n">
        <v>50</v>
      </c>
      <c r="N652" s="1203" t="n">
        <v>50</v>
      </c>
      <c r="O652" s="455" t="n"/>
      <c r="P652" s="1382" t="n">
        <v>4705</v>
      </c>
      <c r="Q652" s="1388">
        <f>O652*P652</f>
        <v/>
      </c>
      <c r="R652" s="626" t="n">
        <v>4000</v>
      </c>
      <c r="S652" s="1383">
        <f>O652*R652</f>
        <v/>
      </c>
      <c r="T652" s="1383">
        <f>Q652-S652</f>
        <v/>
      </c>
      <c r="U652" s="458">
        <f>T652/Q652</f>
        <v/>
      </c>
      <c r="V652" s="362" t="n"/>
      <c r="W652" s="362" t="n"/>
      <c r="X652" s="362">
        <f>O652/M652</f>
        <v/>
      </c>
      <c r="Y652" s="362" t="n"/>
      <c r="Z652" s="362" t="n"/>
      <c r="AA652" s="362" t="inlineStr">
        <is>
          <t>10.4x10.4x6.7</t>
        </is>
      </c>
      <c r="AB652" s="1398" t="n">
        <v>0.11</v>
      </c>
      <c r="AC652" s="1387">
        <f>ROUND(O652*AB652,3)</f>
        <v/>
      </c>
      <c r="AD652" s="575"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90" t="inlineStr">
        <is>
          <t>письмо № 523/25 от 25.07.2025 г.</t>
        </is>
      </c>
      <c r="AF652" s="1097" t="inlineStr">
        <is>
          <t>VIONEE</t>
        </is>
      </c>
      <c r="AG652" s="1098" t="inlineStr">
        <is>
          <t>PECLIA</t>
        </is>
      </c>
    </row>
    <row r="653" hidden="1" ht="20.1" customFormat="1" customHeight="1" s="355" thickBot="1">
      <c r="A653" s="353" t="n"/>
      <c r="B653" s="721" t="n"/>
      <c r="C653" s="366" t="n"/>
      <c r="D653" s="366" t="n"/>
      <c r="E653" s="353" t="inlineStr">
        <is>
          <t>OSATO</t>
        </is>
      </c>
      <c r="F653" s="353" t="n"/>
      <c r="G653" s="848" t="inlineStr">
        <is>
          <t xml:space="preserve">ImmunA’ge Classic イミュナージュ・クラシック (内容量90g: 3g x 30包)
</t>
        </is>
      </c>
      <c r="H653" s="369" t="inlineStr">
        <is>
          <t>ImmunA’ge Classic 90g</t>
        </is>
      </c>
      <c r="I653" s="369" t="n"/>
      <c r="J653" s="493" t="n"/>
      <c r="K653" s="369" t="inlineStr">
        <is>
          <t>supplement</t>
        </is>
      </c>
      <c r="L653" s="369" t="n"/>
      <c r="M653" s="1203" t="n"/>
      <c r="N653" s="1203" t="n">
        <v>1000</v>
      </c>
      <c r="O653" s="455" t="n"/>
      <c r="P653" s="1388" t="n">
        <v>2471</v>
      </c>
      <c r="Q653" s="1388">
        <f>O653*P653</f>
        <v/>
      </c>
      <c r="R653" s="626" t="n">
        <v>2100</v>
      </c>
      <c r="S653" s="1383">
        <f>O653*R653</f>
        <v/>
      </c>
      <c r="T653" s="1383">
        <f>Q653-S653</f>
        <v/>
      </c>
      <c r="U653" s="458">
        <f>T653/Q653</f>
        <v/>
      </c>
      <c r="V653" s="362" t="n"/>
      <c r="W653" s="362" t="n"/>
      <c r="X653" s="362" t="n"/>
      <c r="Y653" s="362" t="n"/>
      <c r="Z653" s="362" t="n"/>
      <c r="AA653" s="362" t="n"/>
      <c r="AB653" s="1407" t="n"/>
      <c r="AC653" s="1387">
        <f>ROUND(O653*AB653,3)</f>
        <v/>
      </c>
      <c r="AD653" s="575" t="n"/>
      <c r="AE653" s="279" t="n"/>
      <c r="AF653" s="279" t="n"/>
      <c r="AG653" s="279" t="n"/>
    </row>
    <row r="654" hidden="1" ht="20.1" customFormat="1" customHeight="1" s="355" thickBot="1">
      <c r="A654" s="353" t="n"/>
      <c r="B654" s="721" t="n"/>
      <c r="C654" s="366" t="n"/>
      <c r="D654" s="366" t="n"/>
      <c r="E654" s="353" t="inlineStr">
        <is>
          <t>OSATO</t>
        </is>
      </c>
      <c r="F654" s="353" t="n"/>
      <c r="G654" s="368" t="inlineStr">
        <is>
          <t>Immun’Age Starter イミュナージュ・スターター (内容量45g: 4.5 g x 10包)</t>
        </is>
      </c>
      <c r="H654" s="369" t="inlineStr">
        <is>
          <t>Immun’Age Starter 45g</t>
        </is>
      </c>
      <c r="I654" s="369" t="n"/>
      <c r="J654" s="493" t="n"/>
      <c r="K654" s="369" t="inlineStr">
        <is>
          <t>supplement</t>
        </is>
      </c>
      <c r="L654" s="369" t="n"/>
      <c r="M654" s="1203" t="n"/>
      <c r="N654" s="1203" t="n">
        <v>500</v>
      </c>
      <c r="O654" s="455" t="n"/>
      <c r="P654" s="1388" t="n">
        <v>1412</v>
      </c>
      <c r="Q654" s="1388">
        <f>O654*P654</f>
        <v/>
      </c>
      <c r="R654" s="626" t="n">
        <v>1200</v>
      </c>
      <c r="S654" s="1383">
        <f>O654*R654</f>
        <v/>
      </c>
      <c r="T654" s="1383">
        <f>Q654-S654</f>
        <v/>
      </c>
      <c r="U654" s="458">
        <f>T654/Q654</f>
        <v/>
      </c>
      <c r="V654" s="362" t="n"/>
      <c r="W654" s="362" t="n"/>
      <c r="X654" s="362" t="n"/>
      <c r="Y654" s="362" t="n"/>
      <c r="Z654" s="362" t="n"/>
      <c r="AA654" s="362" t="n"/>
      <c r="AB654" s="1407" t="n"/>
      <c r="AC654" s="1387">
        <f>ROUND(O654*AB654,3)</f>
        <v/>
      </c>
      <c r="AD654" s="575" t="n"/>
      <c r="AE654" s="279" t="n"/>
      <c r="AF654" s="279" t="n"/>
      <c r="AG654" s="279" t="n"/>
    </row>
    <row r="655" hidden="1" ht="20.1" customFormat="1" customHeight="1" s="355" thickBot="1">
      <c r="A655" s="353" t="n"/>
      <c r="B655" s="721" t="n"/>
      <c r="C655" s="366" t="n"/>
      <c r="D655" s="366" t="n"/>
      <c r="E655" s="353" t="inlineStr">
        <is>
          <t>OSATO</t>
        </is>
      </c>
      <c r="F655" s="353" t="n"/>
      <c r="G655" s="368" t="inlineStr">
        <is>
          <t>ImmunA’ge Forte イミュナージュ・フォルテ(内容量270g: 4.5g x 60包)</t>
        </is>
      </c>
      <c r="H655" s="369" t="inlineStr">
        <is>
          <t>ImmunA’ge Forte 270g</t>
        </is>
      </c>
      <c r="I655" s="369" t="n"/>
      <c r="J655" s="493" t="n"/>
      <c r="K655" s="369" t="inlineStr">
        <is>
          <t>supplement</t>
        </is>
      </c>
      <c r="L655" s="369" t="n"/>
      <c r="M655" s="1203" t="n"/>
      <c r="N655" s="1203" t="n">
        <v>360</v>
      </c>
      <c r="O655" s="455" t="n"/>
      <c r="P655" s="1388" t="n">
        <v>6176</v>
      </c>
      <c r="Q655" s="1388">
        <f>O655*P655</f>
        <v/>
      </c>
      <c r="R655" s="626" t="n">
        <v>5250</v>
      </c>
      <c r="S655" s="1383">
        <f>O655*R655</f>
        <v/>
      </c>
      <c r="T655" s="1383">
        <f>Q655-S655</f>
        <v/>
      </c>
      <c r="U655" s="458">
        <f>T655/Q655</f>
        <v/>
      </c>
      <c r="V655" s="362" t="n"/>
      <c r="W655" s="362" t="n"/>
      <c r="X655" s="362" t="n"/>
      <c r="Y655" s="362" t="n"/>
      <c r="Z655" s="362" t="n"/>
      <c r="AA655" s="362" t="n"/>
      <c r="AB655" s="1407" t="n"/>
      <c r="AC655" s="1387">
        <f>ROUND(O655*AB655,3)</f>
        <v/>
      </c>
      <c r="AD655" s="575" t="n"/>
      <c r="AE655" s="279" t="n"/>
      <c r="AF655" s="279" t="n"/>
      <c r="AG655" s="279" t="n"/>
    </row>
    <row r="656" hidden="1" ht="20.1" customFormat="1" customHeight="1" s="355" thickBot="1">
      <c r="A656" s="353" t="n"/>
      <c r="B656" s="721" t="n"/>
      <c r="C656" s="366" t="n"/>
      <c r="D656" s="366" t="n"/>
      <c r="E656" s="353" t="inlineStr">
        <is>
          <t>HANAKO</t>
        </is>
      </c>
      <c r="F656" s="353" t="inlineStr">
        <is>
          <t>HN0001</t>
        </is>
      </c>
      <c r="G656" s="368" t="n"/>
      <c r="H656" s="369" t="inlineStr">
        <is>
          <t xml:space="preserve">Delicate Zone Cosme Vagina wash　</t>
        </is>
      </c>
      <c r="I656" s="369" t="inlineStr">
        <is>
          <t>HANAKO Delicate Zone Cosme Vagina wash</t>
        </is>
      </c>
      <c r="J656" s="493" t="inlineStr">
        <is>
          <t>Пенка для очищения деликатной кожи тела HANAKO</t>
        </is>
      </c>
      <c r="K656" s="369" t="inlineStr">
        <is>
          <t>vagina wash</t>
        </is>
      </c>
      <c r="L656" s="369" t="n"/>
      <c r="M656" s="1203" t="n">
        <v>72</v>
      </c>
      <c r="N656" s="1203" t="inlineStr">
        <is>
          <t>1~12</t>
        </is>
      </c>
      <c r="O656" s="455" t="n"/>
      <c r="P656" s="1388" t="n">
        <v>2517</v>
      </c>
      <c r="Q656" s="1388">
        <f>O656*P656</f>
        <v/>
      </c>
      <c r="R656" s="626" t="n">
        <v>2139</v>
      </c>
      <c r="S656" s="1383">
        <f>O656*R656</f>
        <v/>
      </c>
      <c r="T656" s="1383">
        <f>Q656-S656</f>
        <v/>
      </c>
      <c r="U656" s="458">
        <f>T656/Q656</f>
        <v/>
      </c>
      <c r="V656" s="362">
        <f>ROUND(0.44*0.4*0.23,3)</f>
        <v/>
      </c>
      <c r="W656" s="362" t="n">
        <v>16.3</v>
      </c>
      <c r="X656" s="630">
        <f>O656/M656</f>
        <v/>
      </c>
      <c r="Y656" s="362">
        <f>V656*X656</f>
        <v/>
      </c>
      <c r="Z656" s="362">
        <f>W656*X656</f>
        <v/>
      </c>
      <c r="AA656" s="362" t="n"/>
      <c r="AB656" s="1407" t="n">
        <v>0.201</v>
      </c>
      <c r="AC656" s="1387">
        <f>ROUND(O656*AB656,3)</f>
        <v/>
      </c>
      <c r="AD656" s="575" t="inlineStr">
        <is>
          <t>別添資料</t>
        </is>
      </c>
      <c r="AE656" s="565" t="inlineStr">
        <is>
          <t>ЕАЭС N RU Д-JP.РА09.В.08784/22 от 14.12.2022 действует до 13.12.2027</t>
        </is>
      </c>
      <c r="AF656" s="565" t="inlineStr">
        <is>
          <t>HANAKO</t>
        </is>
      </c>
      <c r="AG656" s="565" t="inlineStr">
        <is>
          <t>Belle Coeur Laboratory Co. Ltd</t>
        </is>
      </c>
    </row>
    <row r="657" hidden="1" ht="20.1" customFormat="1" customHeight="1" s="355" thickBot="1">
      <c r="A657" s="353" t="n"/>
      <c r="B657" s="721" t="n"/>
      <c r="C657" s="366" t="n"/>
      <c r="D657" s="366" t="n"/>
      <c r="E657" s="353" t="inlineStr">
        <is>
          <t>HANAKO</t>
        </is>
      </c>
      <c r="F657" s="353" t="inlineStr">
        <is>
          <t>HN0001</t>
        </is>
      </c>
      <c r="G657" s="368" t="n"/>
      <c r="H657" s="369" t="inlineStr">
        <is>
          <t>Delicate Zone Cosme Vagina wash</t>
        </is>
      </c>
      <c r="I657" s="369" t="inlineStr">
        <is>
          <t>HANAKO Delicate Zone Cosme Vagina wash</t>
        </is>
      </c>
      <c r="J657" s="493" t="inlineStr">
        <is>
          <t>Пенка для очищения деликатной кожи тела HANAKO</t>
        </is>
      </c>
      <c r="K657" s="369" t="inlineStr">
        <is>
          <t>vagina wash</t>
        </is>
      </c>
      <c r="L657" s="369" t="n"/>
      <c r="M657" s="1203" t="n">
        <v>72</v>
      </c>
      <c r="N657" s="1203" t="inlineStr">
        <is>
          <t>13~36</t>
        </is>
      </c>
      <c r="O657" s="455" t="n"/>
      <c r="P657" s="1388" t="n">
        <v>2306</v>
      </c>
      <c r="Q657" s="1388">
        <f>O657*P657</f>
        <v/>
      </c>
      <c r="R657" s="626" t="n">
        <v>1960</v>
      </c>
      <c r="S657" s="1383">
        <f>O657*R657</f>
        <v/>
      </c>
      <c r="T657" s="1383">
        <f>Q657-S657</f>
        <v/>
      </c>
      <c r="U657" s="458">
        <f>T657/Q657</f>
        <v/>
      </c>
      <c r="V657" s="362">
        <f>ROUND(0.44*0.4*0.23,3)</f>
        <v/>
      </c>
      <c r="W657" s="362" t="n">
        <v>16.3</v>
      </c>
      <c r="X657" s="630">
        <f>O657/M657</f>
        <v/>
      </c>
      <c r="Y657" s="362">
        <f>V657*X657</f>
        <v/>
      </c>
      <c r="Z657" s="362">
        <f>W657*X657</f>
        <v/>
      </c>
      <c r="AA657" s="362" t="n"/>
      <c r="AB657" s="1407" t="n">
        <v>0.201</v>
      </c>
      <c r="AC657" s="1387">
        <f>ROUND(O657*AB657,3)</f>
        <v/>
      </c>
      <c r="AD657" s="575" t="inlineStr">
        <is>
          <t>別添資料</t>
        </is>
      </c>
      <c r="AE657" s="565" t="inlineStr">
        <is>
          <t>ЕАЭС N RU Д-JP.РА09.В.08784/22 от 14.12.2022 действует до 13.12.2027</t>
        </is>
      </c>
      <c r="AF657" s="565" t="inlineStr">
        <is>
          <t>HANAKO</t>
        </is>
      </c>
      <c r="AG657" s="565" t="inlineStr">
        <is>
          <t>Belle Coeur Laboratory Co. Ltd</t>
        </is>
      </c>
    </row>
    <row r="658" hidden="1" ht="20.1" customFormat="1" customHeight="1" s="355" thickBot="1">
      <c r="A658" s="1203" t="n"/>
      <c r="B658" s="714" t="n"/>
      <c r="C658" s="366" t="n"/>
      <c r="D658" s="366" t="n"/>
      <c r="E658" s="353" t="inlineStr">
        <is>
          <t>HANAKO</t>
        </is>
      </c>
      <c r="F658" s="353" t="inlineStr">
        <is>
          <t>HN0001</t>
        </is>
      </c>
      <c r="G658" s="368" t="inlineStr">
        <is>
          <t>さわやかデリケートウォッシュ</t>
        </is>
      </c>
      <c r="H658" s="369" t="inlineStr">
        <is>
          <t>《HANAKO》　Delicate Zone Cosme Vagina wash</t>
        </is>
      </c>
      <c r="I658" s="369" t="inlineStr">
        <is>
          <t>HANAKO Delicate Zone Cosme Vagina wash</t>
        </is>
      </c>
      <c r="J658" s="493" t="inlineStr">
        <is>
          <t>Пенка для очищения деликатной кожи тела HANAKO</t>
        </is>
      </c>
      <c r="K658" s="369" t="inlineStr">
        <is>
          <t>vagina wash</t>
        </is>
      </c>
      <c r="L658" s="369" t="n"/>
      <c r="M658" s="1203" t="n">
        <v>72</v>
      </c>
      <c r="N658" s="1203" t="inlineStr">
        <is>
          <t>37~72</t>
        </is>
      </c>
      <c r="O658" s="455" t="n"/>
      <c r="P658" s="1388" t="n">
        <v>2220</v>
      </c>
      <c r="Q658" s="1388">
        <f>O658*P658</f>
        <v/>
      </c>
      <c r="R658" s="626" t="n">
        <v>1620</v>
      </c>
      <c r="S658" s="1383">
        <f>O658*R658</f>
        <v/>
      </c>
      <c r="T658" s="1383">
        <f>Q658-S658</f>
        <v/>
      </c>
      <c r="U658" s="458">
        <f>T658/Q658</f>
        <v/>
      </c>
      <c r="V658" s="362">
        <f>ROUND(0.44*0.4*0.23,3)</f>
        <v/>
      </c>
      <c r="W658" s="362" t="n">
        <v>17.5</v>
      </c>
      <c r="X658" s="630">
        <f>O658/M658</f>
        <v/>
      </c>
      <c r="Y658" s="362">
        <f>V658*X658</f>
        <v/>
      </c>
      <c r="Z658" s="362">
        <f>W658*X658</f>
        <v/>
      </c>
      <c r="AA658" s="362" t="n"/>
      <c r="AB658" s="1407" t="n">
        <v>0.201</v>
      </c>
      <c r="AC658" s="1384">
        <f>ROUND(O658*AB658,3)</f>
        <v/>
      </c>
      <c r="AD658" s="575" t="inlineStr">
        <is>
          <t>別添資料</t>
        </is>
      </c>
      <c r="AE658" s="565" t="inlineStr">
        <is>
          <t>ЕАЭС N RU Д-JP.РА09.В.08784/22 от 14.12.2022 действует до 13.12.2027</t>
        </is>
      </c>
      <c r="AF658" s="565" t="inlineStr">
        <is>
          <t>HANAKO</t>
        </is>
      </c>
      <c r="AG658" s="565" t="inlineStr">
        <is>
          <t>Belle Coeur Laboratory Co. Ltd</t>
        </is>
      </c>
    </row>
    <row r="659" hidden="1" ht="20.1" customFormat="1" customHeight="1" s="355" thickBot="1">
      <c r="A659" s="353" t="n"/>
      <c r="B659" s="721" t="n"/>
      <c r="C659" s="366" t="n"/>
      <c r="D659" s="366" t="n"/>
      <c r="E659" s="353" t="inlineStr">
        <is>
          <t>HANAKO</t>
        </is>
      </c>
      <c r="F659" s="353" t="inlineStr">
        <is>
          <t>HN0004</t>
        </is>
      </c>
      <c r="G659" s="368" t="n"/>
      <c r="H659" s="369" t="inlineStr">
        <is>
          <t xml:space="preserve">Delicate Zone Cosme Essence Gel </t>
        </is>
      </c>
      <c r="I659" s="369" t="inlineStr">
        <is>
          <t>HANAKO Delicate Zone Cosme Essence Gel</t>
        </is>
      </c>
      <c r="J659" s="493" t="inlineStr">
        <is>
          <t>Эссенция-гель для деликатной кожи тела HANAKO</t>
        </is>
      </c>
      <c r="K659" s="369" t="inlineStr">
        <is>
          <t>essence gel</t>
        </is>
      </c>
      <c r="L659" s="369" t="n"/>
      <c r="M659" s="1203" t="n">
        <v>72</v>
      </c>
      <c r="N659" s="1203" t="inlineStr">
        <is>
          <t>1~12</t>
        </is>
      </c>
      <c r="O659" s="455" t="n"/>
      <c r="P659" s="1388" t="n">
        <v>2237</v>
      </c>
      <c r="Q659" s="1388">
        <f>O659*P659</f>
        <v/>
      </c>
      <c r="R659" s="626" t="n">
        <v>1901</v>
      </c>
      <c r="S659" s="1383">
        <f>O659*R659</f>
        <v/>
      </c>
      <c r="T659" s="1383">
        <f>Q659-S659</f>
        <v/>
      </c>
      <c r="U659" s="458">
        <f>T659/Q659</f>
        <v/>
      </c>
      <c r="V659" s="362">
        <f>ROUND(0.44*0.4*0.23,3)</f>
        <v/>
      </c>
      <c r="W659" s="362" t="n">
        <v>10.6</v>
      </c>
      <c r="X659" s="630">
        <f>O659/M659</f>
        <v/>
      </c>
      <c r="Y659" s="362">
        <f>V659*X659</f>
        <v/>
      </c>
      <c r="Z659" s="362">
        <f>W659*X659</f>
        <v/>
      </c>
      <c r="AA659" s="362" t="n"/>
      <c r="AB659" s="1407" t="n">
        <v>0.127</v>
      </c>
      <c r="AC659" s="1387">
        <f>ROUND(O659*AB659,3)</f>
        <v/>
      </c>
      <c r="AD659" s="575" t="inlineStr">
        <is>
          <t>別添資料</t>
        </is>
      </c>
      <c r="AE659" s="565" t="inlineStr">
        <is>
          <t>ЕАЭС N RU Д-JP.РА09.В.08785/22 от 14.12.2022 действует до 13.12.2027</t>
        </is>
      </c>
      <c r="AF659" s="565" t="inlineStr">
        <is>
          <t>HANAKO</t>
        </is>
      </c>
      <c r="AG659" s="565" t="inlineStr">
        <is>
          <t>Belle Coeur Laboratory Co. Ltd</t>
        </is>
      </c>
    </row>
    <row r="660" hidden="1" ht="20.1" customFormat="1" customHeight="1" s="355" thickBot="1">
      <c r="A660" s="353" t="n"/>
      <c r="B660" s="721" t="n"/>
      <c r="C660" s="366" t="n"/>
      <c r="D660" s="366" t="n"/>
      <c r="E660" s="353" t="inlineStr">
        <is>
          <t>HANAKO</t>
        </is>
      </c>
      <c r="F660" s="353" t="inlineStr">
        <is>
          <t>HN0004</t>
        </is>
      </c>
      <c r="G660" s="368" t="n"/>
      <c r="H660" s="369" t="inlineStr">
        <is>
          <t xml:space="preserve">Delicate Zone Cosme Essence Gel </t>
        </is>
      </c>
      <c r="I660" s="369" t="inlineStr">
        <is>
          <t>HANAKO Delicate Zone Cosme Essence Gel</t>
        </is>
      </c>
      <c r="J660" s="493" t="inlineStr">
        <is>
          <t>Эссенция-гель для деликатной кожи тела HANAKO</t>
        </is>
      </c>
      <c r="K660" s="369" t="inlineStr">
        <is>
          <t>essence gel</t>
        </is>
      </c>
      <c r="L660" s="369" t="n"/>
      <c r="M660" s="1203" t="n">
        <v>72</v>
      </c>
      <c r="N660" s="1203" t="inlineStr">
        <is>
          <t>13~36</t>
        </is>
      </c>
      <c r="O660" s="455" t="n">
        <v>18</v>
      </c>
      <c r="P660" s="1388" t="n">
        <v>2051</v>
      </c>
      <c r="Q660" s="1388">
        <f>O660*P660</f>
        <v/>
      </c>
      <c r="R660" s="626" t="n">
        <v>1743</v>
      </c>
      <c r="S660" s="1383">
        <f>O660*R660</f>
        <v/>
      </c>
      <c r="T660" s="1383">
        <f>Q660-S660</f>
        <v/>
      </c>
      <c r="U660" s="458">
        <f>T660/Q660</f>
        <v/>
      </c>
      <c r="V660" s="362">
        <f>ROUND(0.44*0.4*0.23,3)</f>
        <v/>
      </c>
      <c r="W660" s="362" t="n">
        <v>10.6</v>
      </c>
      <c r="X660" s="630">
        <f>O660/M660</f>
        <v/>
      </c>
      <c r="Y660" s="362">
        <f>V660*X660</f>
        <v/>
      </c>
      <c r="Z660" s="362">
        <f>W660*X660</f>
        <v/>
      </c>
      <c r="AA660" s="362" t="n"/>
      <c r="AB660" s="1407" t="n">
        <v>0.127</v>
      </c>
      <c r="AC660" s="1387">
        <f>ROUND(O660*AB660,3)</f>
        <v/>
      </c>
      <c r="AD660" s="575" t="inlineStr">
        <is>
          <t>別添資料</t>
        </is>
      </c>
      <c r="AE660" s="565" t="inlineStr">
        <is>
          <t>ЕАЭС N RU Д-JP.РА09.В.08785/22 от 14.12.2022 действует до 13.12.2027</t>
        </is>
      </c>
      <c r="AF660" s="565" t="inlineStr">
        <is>
          <t>HANAKO</t>
        </is>
      </c>
      <c r="AG660" s="565" t="inlineStr">
        <is>
          <t>Belle Coeur Laboratory Co. Ltd</t>
        </is>
      </c>
    </row>
    <row r="661" hidden="1" ht="20.1" customFormat="1" customHeight="1" s="355" thickBot="1">
      <c r="A661" s="353" t="n"/>
      <c r="B661" s="721" t="n"/>
      <c r="C661" s="366" t="n"/>
      <c r="D661" s="366" t="n"/>
      <c r="E661" s="353" t="inlineStr">
        <is>
          <t>HANAKO</t>
        </is>
      </c>
      <c r="F661" s="353" t="inlineStr">
        <is>
          <t>HN0004</t>
        </is>
      </c>
      <c r="G661" s="368" t="inlineStr">
        <is>
          <t>さわやかうるおいエッセンスジェル</t>
        </is>
      </c>
      <c r="H661" s="369" t="inlineStr">
        <is>
          <t xml:space="preserve">《HANAKO》　Delicate Zone Cosme Essence Gel </t>
        </is>
      </c>
      <c r="I661" s="369" t="inlineStr">
        <is>
          <t>HANAKO Delicate Zone Cosme Essence Gel</t>
        </is>
      </c>
      <c r="J661" s="493" t="inlineStr">
        <is>
          <t>Эссенция-гель для деликатной кожи тела HANAKO</t>
        </is>
      </c>
      <c r="K661" s="369" t="inlineStr">
        <is>
          <t>essence gel</t>
        </is>
      </c>
      <c r="L661" s="369" t="n"/>
      <c r="M661" s="1203" t="n">
        <v>72</v>
      </c>
      <c r="N661" s="1203" t="inlineStr">
        <is>
          <t>37~72</t>
        </is>
      </c>
      <c r="O661" s="455" t="n"/>
      <c r="P661" s="1388" t="n">
        <v>1864</v>
      </c>
      <c r="Q661" s="1388">
        <f>O661*P661</f>
        <v/>
      </c>
      <c r="R661" s="626" t="n">
        <v>1584</v>
      </c>
      <c r="S661" s="1383">
        <f>O661*R661</f>
        <v/>
      </c>
      <c r="T661" s="1383">
        <f>Q661-S661</f>
        <v/>
      </c>
      <c r="U661" s="458">
        <f>T661/Q661</f>
        <v/>
      </c>
      <c r="V661" s="362">
        <f>ROUND(0.44*0.4*0.23,3)</f>
        <v/>
      </c>
      <c r="W661" s="362" t="n">
        <v>10.6</v>
      </c>
      <c r="X661" s="630">
        <f>O661/M661</f>
        <v/>
      </c>
      <c r="Y661" s="362">
        <f>V661*X661</f>
        <v/>
      </c>
      <c r="Z661" s="362">
        <f>W661*X661</f>
        <v/>
      </c>
      <c r="AA661" s="362" t="n"/>
      <c r="AB661" s="1407" t="n">
        <v>0.127</v>
      </c>
      <c r="AC661" s="1387">
        <f>ROUND(O661*AB661,3)</f>
        <v/>
      </c>
      <c r="AD661" s="575" t="inlineStr">
        <is>
          <t>別添資料</t>
        </is>
      </c>
      <c r="AE661" s="565" t="inlineStr">
        <is>
          <t>ЕАЭС N RU Д-JP.РА09.В.08785/22 от 14.12.2022 действует до 13.12.2027</t>
        </is>
      </c>
      <c r="AF661" s="565" t="inlineStr">
        <is>
          <t>HANAKO</t>
        </is>
      </c>
      <c r="AG661" s="565" t="inlineStr">
        <is>
          <t>Belle Coeur Laboratory Co. Ltd</t>
        </is>
      </c>
    </row>
    <row r="662" hidden="1" ht="20.1" customFormat="1" customHeight="1" s="355" thickBot="1">
      <c r="A662" s="353" t="n"/>
      <c r="B662" s="721" t="n"/>
      <c r="C662" s="366" t="n"/>
      <c r="D662" s="366" t="n"/>
      <c r="E662" s="353" t="inlineStr">
        <is>
          <t>HANAKO</t>
        </is>
      </c>
      <c r="F662" s="353" t="inlineStr">
        <is>
          <t>HN0003</t>
        </is>
      </c>
      <c r="G662" s="368" t="n"/>
      <c r="H662" s="369" t="inlineStr">
        <is>
          <t>Delicate Zone Cosme Vagina Rash Cream</t>
        </is>
      </c>
      <c r="I662" s="369" t="inlineStr">
        <is>
          <t>HANAKO Delicate Zone Cosme Vagina Rash Cream</t>
        </is>
      </c>
      <c r="J662" s="493" t="inlineStr">
        <is>
          <t>Крем для деликатной кожи тела HANAKO</t>
        </is>
      </c>
      <c r="K662" s="369" t="inlineStr">
        <is>
          <t>rash cream</t>
        </is>
      </c>
      <c r="L662" s="369" t="n"/>
      <c r="M662" s="1203" t="n">
        <v>72</v>
      </c>
      <c r="N662" s="1203" t="inlineStr">
        <is>
          <t>1~12</t>
        </is>
      </c>
      <c r="O662" s="455" t="n"/>
      <c r="P662" s="1388" t="n">
        <v>2726</v>
      </c>
      <c r="Q662" s="1388">
        <f>O662*P662</f>
        <v/>
      </c>
      <c r="R662" s="626" t="n">
        <v>2317</v>
      </c>
      <c r="S662" s="1383">
        <f>O662*R662</f>
        <v/>
      </c>
      <c r="T662" s="1383">
        <f>Q662-S662</f>
        <v/>
      </c>
      <c r="U662" s="458">
        <f>T662/Q662</f>
        <v/>
      </c>
      <c r="V662" s="362">
        <f>ROUND(0.37*0.27*0.23,3)</f>
        <v/>
      </c>
      <c r="W662" s="362" t="n">
        <v>8.5</v>
      </c>
      <c r="X662" s="630">
        <f>O662/M662</f>
        <v/>
      </c>
      <c r="Y662" s="362">
        <f>V662*X662</f>
        <v/>
      </c>
      <c r="Z662" s="362">
        <f>W662*X662</f>
        <v/>
      </c>
      <c r="AA662" s="362" t="n"/>
      <c r="AB662" s="1407" t="n">
        <v>0.101</v>
      </c>
      <c r="AC662" s="1387">
        <f>ROUND(O662*AB662,3)</f>
        <v/>
      </c>
      <c r="AD662" s="575" t="inlineStr">
        <is>
          <t>別添資料</t>
        </is>
      </c>
      <c r="AE662" s="565" t="inlineStr">
        <is>
          <t>ЕАЭС N RU Д-JP.РА09.В.08699/22 от 14.12.2022 действует до 13.12.2027</t>
        </is>
      </c>
      <c r="AF662" s="565" t="inlineStr">
        <is>
          <t>HANAKO</t>
        </is>
      </c>
      <c r="AG662" s="565" t="inlineStr">
        <is>
          <t>Belle Coeur Laboratory Co. Ltd</t>
        </is>
      </c>
    </row>
    <row r="663" hidden="1" ht="20.1" customFormat="1" customHeight="1" s="355" thickBot="1">
      <c r="A663" s="353" t="n"/>
      <c r="B663" s="721" t="n"/>
      <c r="C663" s="366" t="n"/>
      <c r="D663" s="366" t="n"/>
      <c r="E663" s="353" t="inlineStr">
        <is>
          <t>HANAKO</t>
        </is>
      </c>
      <c r="F663" s="353" t="inlineStr">
        <is>
          <t>HN0003</t>
        </is>
      </c>
      <c r="G663" s="368" t="n"/>
      <c r="H663" s="369" t="inlineStr">
        <is>
          <t>Delicate Zone Cosme Vagina Rash Cream</t>
        </is>
      </c>
      <c r="I663" s="369" t="inlineStr">
        <is>
          <t>HANAKO Delicate Zone Cosme Vagina Rash Cream</t>
        </is>
      </c>
      <c r="J663" s="493" t="inlineStr">
        <is>
          <t>Крем для деликатной кожи тела HANAKO</t>
        </is>
      </c>
      <c r="K663" s="369" t="inlineStr">
        <is>
          <t>rash cream</t>
        </is>
      </c>
      <c r="L663" s="369" t="n"/>
      <c r="M663" s="1203" t="n">
        <v>72</v>
      </c>
      <c r="N663" s="1203" t="inlineStr">
        <is>
          <t>13~36</t>
        </is>
      </c>
      <c r="O663" s="455" t="n">
        <v>18</v>
      </c>
      <c r="P663" s="1388" t="n">
        <v>2499</v>
      </c>
      <c r="Q663" s="1388">
        <f>O663*P663</f>
        <v/>
      </c>
      <c r="R663" s="626" t="n">
        <v>2124</v>
      </c>
      <c r="S663" s="1383">
        <f>O663*R663</f>
        <v/>
      </c>
      <c r="T663" s="1383">
        <f>Q663-S663</f>
        <v/>
      </c>
      <c r="U663" s="458">
        <f>T663/Q663</f>
        <v/>
      </c>
      <c r="V663" s="362">
        <f>ROUND(0.37*0.27*0.23,3)</f>
        <v/>
      </c>
      <c r="W663" s="362" t="n">
        <v>8.5</v>
      </c>
      <c r="X663" s="630">
        <f>O663/M663</f>
        <v/>
      </c>
      <c r="Y663" s="362">
        <f>V663*X663</f>
        <v/>
      </c>
      <c r="Z663" s="362">
        <f>W663*X663</f>
        <v/>
      </c>
      <c r="AA663" s="362" t="n"/>
      <c r="AB663" s="1407" t="n">
        <v>0.101</v>
      </c>
      <c r="AC663" s="1387">
        <f>ROUND(O663*AB663,3)</f>
        <v/>
      </c>
      <c r="AD663" s="575" t="inlineStr">
        <is>
          <t>別添資料</t>
        </is>
      </c>
      <c r="AE663" s="565" t="inlineStr">
        <is>
          <t>ЕАЭС N RU Д-JP.РА09.В.08699/22 от 14.12.2022 действует до 13.12.2027</t>
        </is>
      </c>
      <c r="AF663" s="565" t="inlineStr">
        <is>
          <t>HANAKO</t>
        </is>
      </c>
      <c r="AG663" s="565" t="inlineStr">
        <is>
          <t>Belle Coeur Laboratory Co. Ltd</t>
        </is>
      </c>
    </row>
    <row r="664" hidden="1" ht="20.1" customFormat="1" customHeight="1" s="355" thickBot="1">
      <c r="A664" s="353" t="n"/>
      <c r="B664" s="721" t="n"/>
      <c r="C664" s="366" t="n"/>
      <c r="D664" s="366" t="n"/>
      <c r="E664" s="353" t="inlineStr">
        <is>
          <t>HANAKO</t>
        </is>
      </c>
      <c r="F664" s="353" t="inlineStr">
        <is>
          <t>HN0003</t>
        </is>
      </c>
      <c r="G664" s="368" t="inlineStr">
        <is>
          <t>デリケート爽快クリーム</t>
        </is>
      </c>
      <c r="H664" s="369" t="inlineStr">
        <is>
          <t>《HANAKO》　Delicate Zone Cosme Vagina Rash Cream</t>
        </is>
      </c>
      <c r="I664" s="369" t="inlineStr">
        <is>
          <t>HANAKO Delicate Zone Cosme Vagina Rash Cream</t>
        </is>
      </c>
      <c r="J664" s="493" t="inlineStr">
        <is>
          <t>Крем для деликатной кожи тела HANAKO</t>
        </is>
      </c>
      <c r="K664" s="369" t="inlineStr">
        <is>
          <t>rash cream</t>
        </is>
      </c>
      <c r="L664" s="369" t="n"/>
      <c r="M664" s="1203" t="n">
        <v>72</v>
      </c>
      <c r="N664" s="1203" t="inlineStr">
        <is>
          <t>37~72</t>
        </is>
      </c>
      <c r="O664" s="455" t="n"/>
      <c r="P664" s="1388" t="n">
        <v>2272</v>
      </c>
      <c r="Q664" s="1388">
        <f>O664*P664</f>
        <v/>
      </c>
      <c r="R664" s="626" t="n">
        <v>1931</v>
      </c>
      <c r="S664" s="1383">
        <f>O664*R664</f>
        <v/>
      </c>
      <c r="T664" s="1383">
        <f>Q664-S664</f>
        <v/>
      </c>
      <c r="U664" s="458">
        <f>T664/Q664</f>
        <v/>
      </c>
      <c r="V664" s="362">
        <f>ROUND(0.37*0.27*0.23,3)</f>
        <v/>
      </c>
      <c r="W664" s="362" t="n">
        <v>8.5</v>
      </c>
      <c r="X664" s="630">
        <f>O664/M664</f>
        <v/>
      </c>
      <c r="Y664" s="362">
        <f>V664*X664</f>
        <v/>
      </c>
      <c r="Z664" s="362">
        <f>W664*X664</f>
        <v/>
      </c>
      <c r="AA664" s="362" t="n"/>
      <c r="AB664" s="1407" t="n">
        <v>0.101</v>
      </c>
      <c r="AC664" s="1387">
        <f>ROUND(O664*AB664,3)</f>
        <v/>
      </c>
      <c r="AD664" s="575" t="inlineStr">
        <is>
          <t>別添資料</t>
        </is>
      </c>
      <c r="AE664" s="565" t="inlineStr">
        <is>
          <t>ЕАЭС N RU Д-JP.РА09.В.08699/22 от 14.12.2022 действует до 13.12.2027</t>
        </is>
      </c>
      <c r="AF664" s="565" t="inlineStr">
        <is>
          <t>HANAKO</t>
        </is>
      </c>
      <c r="AG664" s="565" t="inlineStr">
        <is>
          <t>Belle Coeur Laboratory Co. Ltd</t>
        </is>
      </c>
    </row>
    <row r="665" hidden="1" ht="20.1" customFormat="1" customHeight="1" s="355" thickBot="1">
      <c r="A665" s="353" t="n"/>
      <c r="B665" s="721" t="n"/>
      <c r="C665" s="366" t="n"/>
      <c r="D665" s="366" t="n"/>
      <c r="E665" s="353" t="inlineStr">
        <is>
          <t>HANAKO</t>
        </is>
      </c>
      <c r="F665" s="353" t="inlineStr">
        <is>
          <t>HN0002</t>
        </is>
      </c>
      <c r="G665" s="368" t="n"/>
      <c r="H665" s="369" t="inlineStr">
        <is>
          <t>Delicate Zone Cosme Black Bodycare Cream</t>
        </is>
      </c>
      <c r="I665" s="369" t="inlineStr">
        <is>
          <t>HANAKO Delicate Zone Cosme Black Bodycare Cream</t>
        </is>
      </c>
      <c r="J665" s="493" t="inlineStr">
        <is>
          <t>Крем выравнивающий цвет кожи тела HANAKO</t>
        </is>
      </c>
      <c r="K665" s="369" t="inlineStr">
        <is>
          <t xml:space="preserve">body cream </t>
        </is>
      </c>
      <c r="L665" s="369" t="n"/>
      <c r="M665" s="1203" t="n">
        <v>72</v>
      </c>
      <c r="N665" s="1203" t="inlineStr">
        <is>
          <t>1~12</t>
        </is>
      </c>
      <c r="O665" s="455" t="n"/>
      <c r="P665" s="1388" t="n">
        <v>2935</v>
      </c>
      <c r="Q665" s="1388">
        <f>O665*P665</f>
        <v/>
      </c>
      <c r="R665" s="626" t="n">
        <v>2495</v>
      </c>
      <c r="S665" s="1383">
        <f>O665*R665</f>
        <v/>
      </c>
      <c r="T665" s="1383">
        <f>Q665-S665</f>
        <v/>
      </c>
      <c r="U665" s="458">
        <f>T665/Q665</f>
        <v/>
      </c>
      <c r="V665" s="362">
        <f>ROUND(0.44*0.4*0.23,3)</f>
        <v/>
      </c>
      <c r="W665" s="362" t="n">
        <v>5.8</v>
      </c>
      <c r="X665" s="630">
        <f>O665/M665</f>
        <v/>
      </c>
      <c r="Y665" s="362">
        <f>V665*X665</f>
        <v/>
      </c>
      <c r="Z665" s="362">
        <f>W665*X665</f>
        <v/>
      </c>
      <c r="AA665" s="362" t="n"/>
      <c r="AB665" s="1407" t="n">
        <v>0.061</v>
      </c>
      <c r="AC665" s="1387">
        <f>ROUND(O665*AB665,3)</f>
        <v/>
      </c>
      <c r="AD665" s="575" t="inlineStr">
        <is>
          <t>別添資料</t>
        </is>
      </c>
      <c r="AE665" s="565" t="inlineStr">
        <is>
          <t>ЕАЭС N RU Д-JP.РА09.В.08712/22 от 14.12.2022 действует до 13.12.2027</t>
        </is>
      </c>
      <c r="AF665" s="565" t="inlineStr">
        <is>
          <t>HANAKO</t>
        </is>
      </c>
      <c r="AG665" s="565" t="inlineStr">
        <is>
          <t>Belle Coeur Laboratory Co. Ltd</t>
        </is>
      </c>
    </row>
    <row r="666" hidden="1" ht="20.1" customFormat="1" customHeight="1" s="355" thickBot="1">
      <c r="A666" s="353" t="n"/>
      <c r="B666" s="721" t="n"/>
      <c r="C666" s="366" t="n"/>
      <c r="D666" s="366" t="n"/>
      <c r="E666" s="353" t="inlineStr">
        <is>
          <t>HANAKO</t>
        </is>
      </c>
      <c r="F666" s="353" t="inlineStr">
        <is>
          <t>HN0002</t>
        </is>
      </c>
      <c r="G666" s="368" t="n"/>
      <c r="H666" s="369" t="inlineStr">
        <is>
          <t>Delicate Zone Cosme Black Bodycare Cream</t>
        </is>
      </c>
      <c r="I666" s="369" t="inlineStr">
        <is>
          <t>HANAKO Delicate Zone Cosme Black Bodycare Cream</t>
        </is>
      </c>
      <c r="J666" s="493" t="inlineStr">
        <is>
          <t>Крем выравнивающий цвет кожи тела HANAKO</t>
        </is>
      </c>
      <c r="K666" s="369" t="inlineStr">
        <is>
          <t xml:space="preserve">body cream </t>
        </is>
      </c>
      <c r="L666" s="369" t="n"/>
      <c r="M666" s="1203" t="n">
        <v>72</v>
      </c>
      <c r="N666" s="1203" t="inlineStr">
        <is>
          <t>13~36</t>
        </is>
      </c>
      <c r="O666" s="455" t="n"/>
      <c r="P666" s="1388" t="n">
        <v>2691</v>
      </c>
      <c r="Q666" s="1388">
        <f>O666*P666</f>
        <v/>
      </c>
      <c r="R666" s="626" t="n">
        <v>2287</v>
      </c>
      <c r="S666" s="1383">
        <f>O666*R666</f>
        <v/>
      </c>
      <c r="T666" s="1383">
        <f>Q666-S666</f>
        <v/>
      </c>
      <c r="U666" s="458">
        <f>T666/Q666</f>
        <v/>
      </c>
      <c r="V666" s="362">
        <f>ROUND(0.44*0.4*0.23,3)</f>
        <v/>
      </c>
      <c r="W666" s="362" t="n">
        <v>5.8</v>
      </c>
      <c r="X666" s="630">
        <f>O666/M666</f>
        <v/>
      </c>
      <c r="Y666" s="362">
        <f>V666*X666</f>
        <v/>
      </c>
      <c r="Z666" s="362">
        <f>W666*X666</f>
        <v/>
      </c>
      <c r="AA666" s="362" t="n"/>
      <c r="AB666" s="1407" t="n">
        <v>0.061</v>
      </c>
      <c r="AC666" s="1387">
        <f>ROUND(O666*AB666,3)</f>
        <v/>
      </c>
      <c r="AD666" s="575" t="inlineStr">
        <is>
          <t>別添資料</t>
        </is>
      </c>
      <c r="AE666" s="565" t="inlineStr">
        <is>
          <t>ЕАЭС N RU Д-JP.РА09.В.08712/22 от 14.12.2022 действует до 13.12.2027</t>
        </is>
      </c>
      <c r="AF666" s="565" t="inlineStr">
        <is>
          <t>HANAKO</t>
        </is>
      </c>
      <c r="AG666" s="565" t="inlineStr">
        <is>
          <t>Belle Coeur Laboratory Co. Ltd</t>
        </is>
      </c>
    </row>
    <row r="667" hidden="1" ht="20.1" customFormat="1" customHeight="1" s="355" thickBot="1">
      <c r="A667" s="353" t="n"/>
      <c r="B667" s="721" t="n"/>
      <c r="C667" s="366" t="n"/>
      <c r="D667" s="366" t="n"/>
      <c r="E667" s="353" t="inlineStr">
        <is>
          <t>HANAKO</t>
        </is>
      </c>
      <c r="F667" s="353" t="inlineStr">
        <is>
          <t>HN0002</t>
        </is>
      </c>
      <c r="G667" s="368" t="inlineStr">
        <is>
          <t>黒ずみ改善クリーム</t>
        </is>
      </c>
      <c r="H667" s="369" t="inlineStr">
        <is>
          <t>《HANAKO》　Delicate Zone Cosme Black Bodycare Cream</t>
        </is>
      </c>
      <c r="I667" s="369" t="inlineStr">
        <is>
          <t>HANAKO Delicate Zone Cosme Black Bodycare Cream</t>
        </is>
      </c>
      <c r="J667" s="493" t="inlineStr">
        <is>
          <t>Крем выравнивающий цвет кожи тела HANAKO</t>
        </is>
      </c>
      <c r="K667" s="369" t="inlineStr">
        <is>
          <t xml:space="preserve">body cream </t>
        </is>
      </c>
      <c r="L667" s="369" t="n"/>
      <c r="M667" s="1203" t="n">
        <v>72</v>
      </c>
      <c r="N667" s="1203" t="inlineStr">
        <is>
          <t>37~72</t>
        </is>
      </c>
      <c r="O667" s="764" t="n"/>
      <c r="P667" s="1388" t="n">
        <v>2446</v>
      </c>
      <c r="Q667" s="1388">
        <f>O667*P667</f>
        <v/>
      </c>
      <c r="R667" s="626" t="n">
        <v>2079</v>
      </c>
      <c r="S667" s="1383">
        <f>O667*R667</f>
        <v/>
      </c>
      <c r="T667" s="1383">
        <f>Q667-S667</f>
        <v/>
      </c>
      <c r="U667" s="458">
        <f>T667/Q667</f>
        <v/>
      </c>
      <c r="V667" s="362">
        <f>ROUND(0.44*0.4*0.23,3)</f>
        <v/>
      </c>
      <c r="W667" s="362" t="n">
        <v>5.8</v>
      </c>
      <c r="X667" s="630">
        <f>O667/M667</f>
        <v/>
      </c>
      <c r="Y667" s="362">
        <f>V667*X667</f>
        <v/>
      </c>
      <c r="Z667" s="362">
        <f>W667*X667</f>
        <v/>
      </c>
      <c r="AA667" s="362" t="n"/>
      <c r="AB667" s="1407" t="n">
        <v>0.061</v>
      </c>
      <c r="AC667" s="1387">
        <f>ROUND(O667*AB667,3)</f>
        <v/>
      </c>
      <c r="AD667" s="575" t="inlineStr">
        <is>
          <t>別添資料</t>
        </is>
      </c>
      <c r="AE667" s="565" t="inlineStr">
        <is>
          <t>ЕАЭС N RU Д-JP.РА09.В.08712/22 от 14.12.2022 действует до 13.12.2027</t>
        </is>
      </c>
      <c r="AF667" s="565" t="inlineStr">
        <is>
          <t>HANAKO</t>
        </is>
      </c>
      <c r="AG667" s="565" t="inlineStr">
        <is>
          <t>Belle Coeur Laboratory Co. Ltd</t>
        </is>
      </c>
    </row>
    <row r="668" hidden="1" ht="20.1" customFormat="1" customHeight="1" s="355" thickBot="1">
      <c r="A668" s="1203" t="n"/>
      <c r="B668" s="714" t="n"/>
      <c r="C668" s="366" t="inlineStr">
        <is>
          <t>4562441750327</t>
        </is>
      </c>
      <c r="D668" s="366" t="n"/>
      <c r="E668" s="353" t="inlineStr">
        <is>
          <t>LEJEU</t>
        </is>
      </c>
      <c r="F668" s="353" t="inlineStr">
        <is>
          <t>LJ01</t>
        </is>
      </c>
      <c r="G668" s="368" t="n"/>
      <c r="H668" s="369" t="inlineStr">
        <is>
          <t xml:space="preserve">《Lejeu》 EYE LASH SERUM </t>
        </is>
      </c>
      <c r="I668" s="369" t="inlineStr">
        <is>
          <t>Lejeu EYE LASH SERUM</t>
        </is>
      </c>
      <c r="J668" s="493" t="inlineStr">
        <is>
          <t>Серум для роста ресниц Lejeu</t>
        </is>
      </c>
      <c r="K668" s="369" t="inlineStr">
        <is>
          <t xml:space="preserve">EYE LASH SERUM </t>
        </is>
      </c>
      <c r="L668" s="369" t="n"/>
      <c r="M668" s="368" t="n"/>
      <c r="N668" s="1203" t="n">
        <v>60</v>
      </c>
      <c r="O668" s="455" t="n"/>
      <c r="P668" s="1388" t="n">
        <v>3530</v>
      </c>
      <c r="Q668" s="1388">
        <f>O668*P668</f>
        <v/>
      </c>
      <c r="R668" s="626" t="n">
        <v>3000</v>
      </c>
      <c r="S668" s="1383">
        <f>O668*R668</f>
        <v/>
      </c>
      <c r="T668" s="1383">
        <f>Q668-S668</f>
        <v/>
      </c>
      <c r="U668" s="458">
        <f>T668/Q668</f>
        <v/>
      </c>
      <c r="V668" s="362">
        <f>ROUND(0.34*0.24*0.28,3)</f>
        <v/>
      </c>
      <c r="W668" s="362" t="n">
        <v>1.6</v>
      </c>
      <c r="X668" s="630">
        <f>O668/N668</f>
        <v/>
      </c>
      <c r="Y668" s="362">
        <f>V668*X668</f>
        <v/>
      </c>
      <c r="Z668" s="362">
        <f>W668*X668</f>
        <v/>
      </c>
      <c r="AA668" s="362" t="n"/>
      <c r="AB668" s="1407" t="n">
        <v>0.014</v>
      </c>
      <c r="AC668" s="1384">
        <f>ROUND(O668*AB668,3)</f>
        <v/>
      </c>
      <c r="AD668" s="575"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565" t="inlineStr">
        <is>
          <t>ЕАЭС N RU Д-JP.РА02.В.76859/23 от 27.03.2023 действует до 26.03.2028</t>
        </is>
      </c>
      <c r="AF668" s="565" t="inlineStr">
        <is>
          <t>Lejeu</t>
        </is>
      </c>
      <c r="AG668" s="565" t="inlineStr">
        <is>
          <t>HOKKAIDO NATURAL BIO GROUP CO., LTD</t>
        </is>
      </c>
    </row>
    <row r="669" hidden="1" ht="20.1" customFormat="1" customHeight="1" s="355" thickBot="1">
      <c r="A669" s="1203" t="n"/>
      <c r="B669" s="714" t="n"/>
      <c r="C669" s="366" t="inlineStr">
        <is>
          <t>4562441750402</t>
        </is>
      </c>
      <c r="D669" s="366" t="n"/>
      <c r="E669" s="353" t="inlineStr">
        <is>
          <t>LEJEU</t>
        </is>
      </c>
      <c r="F669" s="353" t="inlineStr">
        <is>
          <t>LJ02</t>
        </is>
      </c>
      <c r="G669" s="368" t="n"/>
      <c r="H669" s="369" t="inlineStr">
        <is>
          <t>《Lejeu》 Vital Lift Eye Essence</t>
        </is>
      </c>
      <c r="I669" s="369" t="inlineStr">
        <is>
          <t>Lejeu Vital Lift Eye Essence</t>
        </is>
      </c>
      <c r="J669" s="493" t="inlineStr">
        <is>
          <t>Эссенция для ухода за кожей вокруг глаз Lejeu</t>
        </is>
      </c>
      <c r="K669" s="369" t="inlineStr">
        <is>
          <t>Eye essence</t>
        </is>
      </c>
      <c r="L669" s="369" t="n"/>
      <c r="M669" s="368" t="n"/>
      <c r="N669" s="1203" t="n">
        <v>60</v>
      </c>
      <c r="O669" s="455" t="n"/>
      <c r="P669" s="1388" t="n">
        <v>6215</v>
      </c>
      <c r="Q669" s="1388">
        <f>O669*P669</f>
        <v/>
      </c>
      <c r="R669" s="626" t="n">
        <v>5280</v>
      </c>
      <c r="S669" s="1383">
        <f>O669*R669</f>
        <v/>
      </c>
      <c r="T669" s="1383">
        <f>Q669-S669</f>
        <v/>
      </c>
      <c r="U669" s="458">
        <f>T669/Q669</f>
        <v/>
      </c>
      <c r="V669" s="362">
        <f>ROUND(0.31*0.4*0.18,3)</f>
        <v/>
      </c>
      <c r="W669" s="362" t="n">
        <v>7</v>
      </c>
      <c r="X669" s="630">
        <f>O669/N669</f>
        <v/>
      </c>
      <c r="Y669" s="362">
        <f>V669*X669</f>
        <v/>
      </c>
      <c r="Z669" s="362">
        <f>W669*X669</f>
        <v/>
      </c>
      <c r="AA669" s="362" t="n"/>
      <c r="AB669" s="1407" t="n">
        <v>0.1</v>
      </c>
      <c r="AC669" s="1384">
        <f>ROUND(O669*AB669,3)</f>
        <v/>
      </c>
      <c r="AD669" s="575"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565" t="inlineStr">
        <is>
          <t>ЕАЭС N RU Д-JP.РА02.В.77075/23 от 27.03.2023 действует до 26.03.2028</t>
        </is>
      </c>
      <c r="AF669" s="565" t="inlineStr">
        <is>
          <t>Lejeu</t>
        </is>
      </c>
      <c r="AG669" s="565" t="inlineStr">
        <is>
          <t>HOKKAIDO NATURAL BIO GROUP CO., LTD</t>
        </is>
      </c>
    </row>
    <row r="670" hidden="1" ht="20.1" customFormat="1" customHeight="1" s="355" thickBot="1">
      <c r="A670" s="1203" t="n"/>
      <c r="B670" s="714" t="n"/>
      <c r="C670" s="366" t="inlineStr">
        <is>
          <t>4562441750945</t>
        </is>
      </c>
      <c r="D670" s="366" t="n"/>
      <c r="E670" s="353" t="inlineStr">
        <is>
          <t>LEJEU</t>
        </is>
      </c>
      <c r="F670" s="353" t="inlineStr">
        <is>
          <t>LJ03</t>
        </is>
      </c>
      <c r="G670" s="368" t="n"/>
      <c r="H670" s="369" t="inlineStr">
        <is>
          <t>《Lejeu》 PLASIR CREAM</t>
        </is>
      </c>
      <c r="I670" s="369" t="inlineStr">
        <is>
          <t>Lejeu PLASIR CREAM</t>
        </is>
      </c>
      <c r="J670" s="493" t="inlineStr">
        <is>
          <t>Увлажняющий крем Lejeu</t>
        </is>
      </c>
      <c r="K670" s="369" t="inlineStr">
        <is>
          <t>face cream</t>
        </is>
      </c>
      <c r="L670" s="369" t="n"/>
      <c r="M670" s="368" t="n"/>
      <c r="N670" s="1203" t="n">
        <v>60</v>
      </c>
      <c r="O670" s="455" t="n">
        <v>24</v>
      </c>
      <c r="P670" s="1388" t="n">
        <v>5180</v>
      </c>
      <c r="Q670" s="1388">
        <f>O670*P670</f>
        <v/>
      </c>
      <c r="R670" s="626" t="n">
        <v>4400</v>
      </c>
      <c r="S670" s="1383">
        <f>O670*R670</f>
        <v/>
      </c>
      <c r="T670" s="1383">
        <f>Q670-S670</f>
        <v/>
      </c>
      <c r="U670" s="458">
        <f>T670/Q670</f>
        <v/>
      </c>
      <c r="V670" s="362">
        <f>ROUND(0.34*0.55*0.33,3)</f>
        <v/>
      </c>
      <c r="W670" s="362" t="n">
        <v>11.8</v>
      </c>
      <c r="X670" s="630">
        <f>O670/N670</f>
        <v/>
      </c>
      <c r="Y670" s="362">
        <f>V670*X670</f>
        <v/>
      </c>
      <c r="Z670" s="362">
        <f>W670*X670</f>
        <v/>
      </c>
      <c r="AA670" s="362" t="n"/>
      <c r="AB670" s="1407" t="n">
        <v>0.17</v>
      </c>
      <c r="AC670" s="1384">
        <f>ROUND(O670*AB670,3)</f>
        <v/>
      </c>
      <c r="AD670" s="575"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565" t="inlineStr">
        <is>
          <t>ЕАЭС N RU Д-JP.РА02.В.77412/23 от 27.03.2023 действует до 26.03.2028</t>
        </is>
      </c>
      <c r="AF670" s="565" t="inlineStr">
        <is>
          <t>Lejeu</t>
        </is>
      </c>
      <c r="AG670" s="565" t="inlineStr">
        <is>
          <t>HOKKAIDO NATURAL BIO GROUP CO., LTD</t>
        </is>
      </c>
    </row>
    <row r="671" hidden="1" ht="20.1" customFormat="1" customHeight="1" s="355" thickBot="1">
      <c r="A671" s="1203" t="n"/>
      <c r="B671" s="714" t="n"/>
      <c r="C671" s="366" t="inlineStr">
        <is>
          <t>4562441750938</t>
        </is>
      </c>
      <c r="D671" s="366" t="n"/>
      <c r="E671" s="353" t="inlineStr">
        <is>
          <t>LEJEU</t>
        </is>
      </c>
      <c r="F671" s="353" t="inlineStr">
        <is>
          <t>LJ04</t>
        </is>
      </c>
      <c r="G671" s="368" t="n"/>
      <c r="H671" s="369" t="inlineStr">
        <is>
          <t>《Lejeu》 LUMIELE LOTION</t>
        </is>
      </c>
      <c r="I671" s="369" t="inlineStr">
        <is>
          <t>Lejeu LUMIELE LOTION</t>
        </is>
      </c>
      <c r="J671" s="493" t="inlineStr">
        <is>
          <t>Освежающий лосьон Lejeu</t>
        </is>
      </c>
      <c r="K671" s="369" t="inlineStr">
        <is>
          <t>face lotion</t>
        </is>
      </c>
      <c r="L671" s="369" t="n"/>
      <c r="M671" s="368" t="n"/>
      <c r="N671" s="1203" t="n">
        <v>60</v>
      </c>
      <c r="O671" s="455" t="n">
        <v>24</v>
      </c>
      <c r="P671" s="1388" t="n">
        <v>2825</v>
      </c>
      <c r="Q671" s="1388">
        <f>O671*P671</f>
        <v/>
      </c>
      <c r="R671" s="626" t="n">
        <v>2400</v>
      </c>
      <c r="S671" s="1383">
        <f>O671*R671</f>
        <v/>
      </c>
      <c r="T671" s="1383">
        <f>Q671-S671</f>
        <v/>
      </c>
      <c r="U671" s="458">
        <f>T671/Q671</f>
        <v/>
      </c>
      <c r="V671" s="362">
        <f>ROUND(0.34*0.55*0.33,3)</f>
        <v/>
      </c>
      <c r="W671" s="362" t="n">
        <v>15.8</v>
      </c>
      <c r="X671" s="630">
        <f>O671/N671</f>
        <v/>
      </c>
      <c r="Y671" s="362">
        <f>V671*X671</f>
        <v/>
      </c>
      <c r="Z671" s="362">
        <f>W671*X671</f>
        <v/>
      </c>
      <c r="AA671" s="362" t="n"/>
      <c r="AB671" s="1407" t="n">
        <v>0.23</v>
      </c>
      <c r="AC671" s="1384">
        <f>ROUND(O671*AB671,3)</f>
        <v/>
      </c>
      <c r="AD671" s="575"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565" t="inlineStr">
        <is>
          <t>ЕАЭС N RU Д-JP.РА02.В.77035/23 от 27.03.2023 действует до 26.03.2028</t>
        </is>
      </c>
      <c r="AF671" s="565" t="n"/>
      <c r="AG671" s="565" t="inlineStr">
        <is>
          <t>HOKKAIDO NATURAL BIO GROUP CO., LTD</t>
        </is>
      </c>
    </row>
    <row r="672" hidden="1" ht="20.1" customFormat="1" customHeight="1" s="355" thickBot="1">
      <c r="A672" s="1203" t="n"/>
      <c r="B672" s="714" t="n"/>
      <c r="C672" s="366" t="inlineStr">
        <is>
          <t>4562441750341</t>
        </is>
      </c>
      <c r="D672" s="366" t="n"/>
      <c r="E672" s="353" t="inlineStr">
        <is>
          <t>LEJEU</t>
        </is>
      </c>
      <c r="F672" s="353" t="inlineStr">
        <is>
          <t>LJ05</t>
        </is>
      </c>
      <c r="G672" s="368" t="n"/>
      <c r="H672" s="369" t="inlineStr">
        <is>
          <t xml:space="preserve">《Lejeu》 FACE UP SERUM </t>
        </is>
      </c>
      <c r="I672" s="369" t="inlineStr">
        <is>
          <t>Lejeu FACE UP SERUM</t>
        </is>
      </c>
      <c r="J672" s="493" t="inlineStr">
        <is>
          <t>Лифтинговый серум для кожи лица Lejeu</t>
        </is>
      </c>
      <c r="K672" s="369" t="inlineStr">
        <is>
          <t>face serum</t>
        </is>
      </c>
      <c r="L672" s="369" t="n"/>
      <c r="M672" s="368" t="n"/>
      <c r="N672" s="1203" t="n">
        <v>60</v>
      </c>
      <c r="O672" s="455" t="n"/>
      <c r="P672" s="1388" t="n">
        <v>4145</v>
      </c>
      <c r="Q672" s="1388">
        <f>O672*P672</f>
        <v/>
      </c>
      <c r="R672" s="626" t="n">
        <v>3520</v>
      </c>
      <c r="S672" s="1383">
        <f>O672*R672</f>
        <v/>
      </c>
      <c r="T672" s="1383">
        <f>Q672-S672</f>
        <v/>
      </c>
      <c r="U672" s="458">
        <f>T672/Q672</f>
        <v/>
      </c>
      <c r="V672" s="362">
        <f>ROUND(0.31*0.4*0.28,3)</f>
        <v/>
      </c>
      <c r="W672" s="362" t="n">
        <v>7.5</v>
      </c>
      <c r="X672" s="630">
        <f>O672/N672</f>
        <v/>
      </c>
      <c r="Y672" s="362">
        <f>V672*X672</f>
        <v/>
      </c>
      <c r="Z672" s="362">
        <f>W672*X672</f>
        <v/>
      </c>
      <c r="AA672" s="362" t="n"/>
      <c r="AB672" s="1407" t="n">
        <v>0.1</v>
      </c>
      <c r="AC672" s="1384">
        <f>ROUND(O672*AB672,3)</f>
        <v/>
      </c>
      <c r="AD672" s="575"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565" t="inlineStr">
        <is>
          <t>ЕАЭС N RU Д-JP.РА02.В.76900/23 от 27.03.2023 действует до 26.03.2028</t>
        </is>
      </c>
      <c r="AF672" s="565" t="n"/>
      <c r="AG672" s="565" t="inlineStr">
        <is>
          <t>HOKKAIDO NATURAL BIO GROUP CO., LTD</t>
        </is>
      </c>
    </row>
    <row r="673" hidden="1" ht="20.1" customFormat="1" customHeight="1" s="355" thickBot="1">
      <c r="A673" s="1203" t="n"/>
      <c r="B673" s="714" t="n"/>
      <c r="C673" s="1497" t="n">
        <v>4560438578442</v>
      </c>
      <c r="D673" s="1497" t="n"/>
      <c r="E673" s="353" t="inlineStr">
        <is>
          <t>AISHODO</t>
        </is>
      </c>
      <c r="F673" s="353" t="inlineStr">
        <is>
          <t>AIS03</t>
        </is>
      </c>
      <c r="G673" s="368" t="n"/>
      <c r="H673" s="369" t="inlineStr">
        <is>
          <t>Sakura Moisture Lip Serum</t>
        </is>
      </c>
      <c r="I673" s="369" t="inlineStr">
        <is>
          <t>AISHODO Sakura Moisture Lip Serum</t>
        </is>
      </c>
      <c r="J673" s="493" t="inlineStr">
        <is>
          <t>Увлажняющий серум для губ Сакура AISHODO</t>
        </is>
      </c>
      <c r="K673" s="369" t="inlineStr">
        <is>
          <t>lip serum</t>
        </is>
      </c>
      <c r="L673" s="369" t="n"/>
      <c r="M673" s="1203" t="n">
        <v>180</v>
      </c>
      <c r="N673" s="1203" t="n"/>
      <c r="O673" s="455" t="n"/>
      <c r="P673" s="1388" t="n">
        <v>461</v>
      </c>
      <c r="Q673" s="1388">
        <f>O673*P673</f>
        <v/>
      </c>
      <c r="R673" s="626" t="n">
        <v>392</v>
      </c>
      <c r="S673" s="1383">
        <f>O673*R673</f>
        <v/>
      </c>
      <c r="T673" s="1383">
        <f>Q673-S673</f>
        <v/>
      </c>
      <c r="U673" s="458">
        <f>T673/Q673</f>
        <v/>
      </c>
      <c r="V673" s="362">
        <f>ROUND(0.31*0.41*0.175,3)</f>
        <v/>
      </c>
      <c r="W673" s="362" t="n">
        <v>5.15</v>
      </c>
      <c r="X673" s="630" t="n">
        <v>1</v>
      </c>
      <c r="Y673" s="362">
        <f>V673*X673</f>
        <v/>
      </c>
      <c r="Z673" s="362">
        <f>W673*X673</f>
        <v/>
      </c>
      <c r="AA673" s="362" t="n"/>
      <c r="AB673" s="1407" t="n">
        <v>0.022</v>
      </c>
      <c r="AC673" s="1384">
        <f>ROUND(O673*AB673,3)</f>
        <v/>
      </c>
      <c r="AD673" s="575"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565" t="inlineStr">
        <is>
          <t>ЕАЭС N RU Д-JP.РА04.В.57911/23 от 09.06.2023 действует до 08.06.2028</t>
        </is>
      </c>
      <c r="AF673" s="565" t="inlineStr">
        <is>
          <t>AISHODO</t>
        </is>
      </c>
      <c r="AG673" s="565" t="inlineStr">
        <is>
          <t>Ands Corporation</t>
        </is>
      </c>
    </row>
    <row r="674" hidden="1" ht="20.1" customFormat="1" customHeight="1" s="355" thickBot="1">
      <c r="A674" s="1203" t="n"/>
      <c r="B674" s="714" t="n"/>
      <c r="C674" s="851" t="n">
        <v>4560438577919</v>
      </c>
      <c r="D674" s="851" t="n"/>
      <c r="E674" s="353" t="inlineStr">
        <is>
          <t>AISHODO</t>
        </is>
      </c>
      <c r="F674" s="353" t="inlineStr">
        <is>
          <t>AIS06</t>
        </is>
      </c>
      <c r="G674" s="368" t="n"/>
      <c r="H674" s="369" t="inlineStr">
        <is>
          <t>Sakura Face Lotion &amp; Essence TWO IN ONE</t>
        </is>
      </c>
      <c r="I674" s="369" t="inlineStr">
        <is>
          <t>AISHODO Sakura Face Lotion &amp; Essence TWO IN ONE</t>
        </is>
      </c>
      <c r="J674" s="493" t="inlineStr">
        <is>
          <t>Лосьон-эссенция «Сакура» для лица AISHODO</t>
        </is>
      </c>
      <c r="K674" s="369" t="inlineStr">
        <is>
          <t>face lotion</t>
        </is>
      </c>
      <c r="L674" s="369" t="n"/>
      <c r="M674" s="1203" t="n">
        <v>48</v>
      </c>
      <c r="N674" s="1203" t="n"/>
      <c r="O674" s="455" t="n"/>
      <c r="P674" s="1388" t="n">
        <v>1729</v>
      </c>
      <c r="Q674" s="1388">
        <f>O674*P674</f>
        <v/>
      </c>
      <c r="R674" s="626" t="n">
        <v>1470</v>
      </c>
      <c r="S674" s="1383">
        <f>O674*R674</f>
        <v/>
      </c>
      <c r="T674" s="1383">
        <f>Q674-S674</f>
        <v/>
      </c>
      <c r="U674" s="458">
        <f>T674/Q674</f>
        <v/>
      </c>
      <c r="V674" s="362">
        <f>ROUND(0.375*0.56*0.22,3)</f>
        <v/>
      </c>
      <c r="W674" s="362" t="n">
        <v>14.15</v>
      </c>
      <c r="X674" s="630" t="n">
        <v>1</v>
      </c>
      <c r="Y674" s="362">
        <f>V674*X674</f>
        <v/>
      </c>
      <c r="Z674" s="362">
        <f>W674*X674</f>
        <v/>
      </c>
      <c r="AA674" s="362" t="n"/>
      <c r="AB674" s="1407" t="n">
        <v>0.269</v>
      </c>
      <c r="AC674" s="1384">
        <f>ROUND(O674*AB674,3)</f>
        <v/>
      </c>
      <c r="AD674" s="575"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565" t="inlineStr">
        <is>
          <t>ЕАЭС N RU Д-JP.РА04.В.65514/23 от 14.06.2023 действует до 13.06.2028</t>
        </is>
      </c>
      <c r="AF674" s="565" t="n"/>
      <c r="AG674" s="565" t="inlineStr">
        <is>
          <t>Ripple Co., Ltd.</t>
        </is>
      </c>
    </row>
    <row r="675" hidden="1" ht="20.1" customFormat="1" customHeight="1" s="355" thickBot="1">
      <c r="A675" s="1203" t="n"/>
      <c r="B675" s="714" t="n"/>
      <c r="C675" s="851" t="n">
        <v>4560438577933</v>
      </c>
      <c r="D675" s="851" t="n"/>
      <c r="E675" s="353" t="inlineStr">
        <is>
          <t>AISHODO</t>
        </is>
      </c>
      <c r="F675" s="353" t="inlineStr">
        <is>
          <t>AIS02</t>
        </is>
      </c>
      <c r="G675" s="368" t="n"/>
      <c r="H675" s="369" t="inlineStr">
        <is>
          <t>Sakura Facial Jelly Mask</t>
        </is>
      </c>
      <c r="I675" s="369" t="inlineStr">
        <is>
          <t>AISHODO Sakura Facial Jelly Mask</t>
        </is>
      </c>
      <c r="J675" s="493" t="inlineStr">
        <is>
          <t>Маска-желе для лица «Сакура» AISHODO</t>
        </is>
      </c>
      <c r="K675" s="369" t="inlineStr">
        <is>
          <t>face mask</t>
        </is>
      </c>
      <c r="L675" s="369" t="n"/>
      <c r="M675" s="1203" t="n">
        <v>30</v>
      </c>
      <c r="N675" s="1203" t="n"/>
      <c r="O675" s="455" t="n"/>
      <c r="P675" s="1388" t="n">
        <v>1176</v>
      </c>
      <c r="Q675" s="1388">
        <f>O675*P675</f>
        <v/>
      </c>
      <c r="R675" s="626" t="n">
        <v>1000</v>
      </c>
      <c r="S675" s="1383">
        <f>O675*R675</f>
        <v/>
      </c>
      <c r="T675" s="1383">
        <f>Q675-S675</f>
        <v/>
      </c>
      <c r="U675" s="458">
        <f>T675/Q675</f>
        <v/>
      </c>
      <c r="V675" s="362">
        <f>ROUND(0.375*0.43*0.19,3)</f>
        <v/>
      </c>
      <c r="W675" s="362" t="n">
        <v>12.15</v>
      </c>
      <c r="X675" s="630">
        <f>O675/M675</f>
        <v/>
      </c>
      <c r="Y675" s="362">
        <f>V675*X675</f>
        <v/>
      </c>
      <c r="Z675" s="362">
        <f>W675*X675</f>
        <v/>
      </c>
      <c r="AA675" s="362" t="n"/>
      <c r="AB675" s="1407" t="n">
        <v>0.378</v>
      </c>
      <c r="AC675" s="1384">
        <f>ROUND(O675*AB675,3)</f>
        <v/>
      </c>
      <c r="AD675" s="575"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565" t="inlineStr">
        <is>
          <t>ЕАЭС N RU Д-JP.РА04.В.65269/23 от 14.06.2023 действует до 13.06.2028</t>
        </is>
      </c>
      <c r="AF675" s="565" t="inlineStr">
        <is>
          <t>AISHODO</t>
        </is>
      </c>
      <c r="AG675" s="565" t="inlineStr">
        <is>
          <t>Taisei Pharmaceutical Co., Ltd.</t>
        </is>
      </c>
    </row>
    <row r="676" hidden="1" ht="20.1" customFormat="1" customHeight="1" s="355" thickBot="1">
      <c r="A676" s="1203" t="n"/>
      <c r="B676" s="714" t="n"/>
      <c r="C676" s="851" t="n">
        <v>4560438577926</v>
      </c>
      <c r="D676" s="851" t="n"/>
      <c r="E676" s="353" t="inlineStr">
        <is>
          <t>AISHODO</t>
        </is>
      </c>
      <c r="F676" s="353" t="inlineStr">
        <is>
          <t>AIS04</t>
        </is>
      </c>
      <c r="G676" s="368" t="n"/>
      <c r="H676" s="369" t="inlineStr">
        <is>
          <t>Sakura Face Cream</t>
        </is>
      </c>
      <c r="I676" s="369" t="inlineStr">
        <is>
          <t>AISHODO Sakura Face Cream</t>
        </is>
      </c>
      <c r="J676" s="493" t="inlineStr">
        <is>
          <t>Крем для лица «Сакура» AISHODO</t>
        </is>
      </c>
      <c r="K676" s="369" t="inlineStr">
        <is>
          <t>face cream</t>
        </is>
      </c>
      <c r="L676" s="369" t="n"/>
      <c r="M676" s="1203" t="n">
        <v>48</v>
      </c>
      <c r="N676" s="1203" t="n"/>
      <c r="O676" s="455" t="n"/>
      <c r="P676" s="1388" t="n">
        <v>1976</v>
      </c>
      <c r="Q676" s="1388">
        <f>O676*P676</f>
        <v/>
      </c>
      <c r="R676" s="626" t="n">
        <v>1680</v>
      </c>
      <c r="S676" s="1383">
        <f>O676*R676</f>
        <v/>
      </c>
      <c r="T676" s="1383">
        <f>Q676-S676</f>
        <v/>
      </c>
      <c r="U676" s="458">
        <f>T676/Q676</f>
        <v/>
      </c>
      <c r="V676" s="362">
        <f>ROUND(0.39*0.505*0.15,3)</f>
        <v/>
      </c>
      <c r="W676" s="362" t="n">
        <v>10.45</v>
      </c>
      <c r="X676" s="630">
        <f>O676/M676</f>
        <v/>
      </c>
      <c r="Y676" s="362">
        <f>V676*X676</f>
        <v/>
      </c>
      <c r="Z676" s="362">
        <f>W676*X676</f>
        <v/>
      </c>
      <c r="AA676" s="362" t="n"/>
      <c r="AB676" s="1407" t="n">
        <v>0.198</v>
      </c>
      <c r="AC676" s="1384">
        <f>ROUND(O676*AB676,3)</f>
        <v/>
      </c>
      <c r="AD676" s="575"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565" t="inlineStr">
        <is>
          <t>ЕАЭС N RU Д-JP.РА04.В.65625/23 от 14.06.2023 действует до 13.06.2028</t>
        </is>
      </c>
      <c r="AF676" s="565" t="inlineStr">
        <is>
          <t>AISHODO</t>
        </is>
      </c>
      <c r="AG676" s="565" t="inlineStr">
        <is>
          <t>Ripple Co., Ltd.</t>
        </is>
      </c>
    </row>
    <row r="677" hidden="1" ht="18.75" customFormat="1" customHeight="1" s="355" thickBot="1">
      <c r="A677" s="1203" t="n"/>
      <c r="B677" s="714" t="n"/>
      <c r="C677" s="851" t="n">
        <v>4560438578275</v>
      </c>
      <c r="D677" s="851" t="n"/>
      <c r="E677" s="353" t="inlineStr">
        <is>
          <t>AISHODO</t>
        </is>
      </c>
      <c r="F677" s="353" t="inlineStr">
        <is>
          <t>AIS05</t>
        </is>
      </c>
      <c r="G677" s="368" t="n"/>
      <c r="H677" s="369" t="inlineStr">
        <is>
          <t>Sakura 3 set (Face Lotion &amp; Essence TWO IN ONE, Face Cream, Facial Jelly Mask</t>
        </is>
      </c>
      <c r="I677" s="369" t="inlineStr">
        <is>
          <t xml:space="preserve">Sakura 3 set/AISHODO Sakura Face Lotion &amp; Essence TWO IN ONE / AISHODO Sakura Face Cream /AISHODO Sakura Facial Jelly Mask </t>
        </is>
      </c>
      <c r="J677" s="493" t="inlineStr">
        <is>
          <t>AISHODO Sakura 3 Set.Подарочный набор «Сакура» (лосьон-эссенция, крем для лица и маска-желе)</t>
        </is>
      </c>
      <c r="K677" s="369" t="inlineStr">
        <is>
          <t>face lotion, cream,mask</t>
        </is>
      </c>
      <c r="L677" s="369" t="n"/>
      <c r="M677" s="1203" t="n">
        <v>10</v>
      </c>
      <c r="N677" s="1203" t="n"/>
      <c r="O677" s="455" t="n"/>
      <c r="P677" s="1388" t="n">
        <v>5270</v>
      </c>
      <c r="Q677" s="1388">
        <f>O677*P677</f>
        <v/>
      </c>
      <c r="R677" s="626" t="n">
        <v>4480</v>
      </c>
      <c r="S677" s="1383">
        <f>O677*R677</f>
        <v/>
      </c>
      <c r="T677" s="1383">
        <f>Q677-S677</f>
        <v/>
      </c>
      <c r="U677" s="458">
        <f>T677/Q677</f>
        <v/>
      </c>
      <c r="V677" s="362">
        <f>ROUND(0.455*0.455*0.265,3)</f>
        <v/>
      </c>
      <c r="W677" s="362" t="n">
        <v>13.05</v>
      </c>
      <c r="X677" s="630">
        <f>O677/M677</f>
        <v/>
      </c>
      <c r="Y677" s="362">
        <f>V677*X677</f>
        <v/>
      </c>
      <c r="Z677" s="362">
        <f>W677*X677</f>
        <v/>
      </c>
      <c r="AA677" s="362" t="n"/>
      <c r="AB677" s="1407" t="n">
        <v>1.2</v>
      </c>
      <c r="AC677" s="1384" t="n">
        <v>12.55</v>
      </c>
      <c r="AD677" s="575" t="n"/>
      <c r="AE677" s="565" t="inlineStr">
        <is>
          <t>ЕАЭС N RU Д-JP.РА04.В.65514/23 от 14.06.2023 действует до 13.06.2028
ЕАЭС N RU Д-JP.РА04.В.65625/23 от 14.06.2023 действует до 13.06.2028
ЕАЭС N RU Д-JP.РА04.В.65269/23 от 14.06.2023 действует до 13.06.2028</t>
        </is>
      </c>
      <c r="AF677" s="565" t="n"/>
      <c r="AG677" s="565" t="inlineStr">
        <is>
          <t>Ripple Co., Ltd. 
Taisei Pharmaceutical Co., Ltd.</t>
        </is>
      </c>
    </row>
    <row r="678" hidden="1" ht="20.1" customFormat="1" customHeight="1" s="355" thickBot="1">
      <c r="A678" s="1203" t="n"/>
      <c r="B678" s="714" t="n"/>
      <c r="C678" s="367" t="n">
        <v>4560438576547</v>
      </c>
      <c r="D678" s="367" t="n"/>
      <c r="E678" s="353" t="inlineStr">
        <is>
          <t>AISHODO</t>
        </is>
      </c>
      <c r="F678" s="353" t="inlineStr">
        <is>
          <t>AIM04</t>
        </is>
      </c>
      <c r="G678" s="368" t="n"/>
      <c r="H678" s="369" t="inlineStr">
        <is>
          <t>Maiko Moisture Facial Mask Hyaluronic acid</t>
        </is>
      </c>
      <c r="I678" s="369" t="inlineStr">
        <is>
          <t>AISHODO Maiko Moisture Facial Mask Hyaluronic acid</t>
        </is>
      </c>
      <c r="J678" s="493" t="inlineStr">
        <is>
          <t>Увлажняющая маска для лица на основе гиалуроновой кислоты «Майко» AISHODO</t>
        </is>
      </c>
      <c r="K678" s="369" t="inlineStr">
        <is>
          <t>face mask</t>
        </is>
      </c>
      <c r="L678" s="369" t="n"/>
      <c r="M678" s="1203" t="n">
        <v>24</v>
      </c>
      <c r="N678" s="1203" t="n"/>
      <c r="O678" s="455" t="n"/>
      <c r="P678" s="1388" t="n">
        <v>800</v>
      </c>
      <c r="Q678" s="1388">
        <f>O678*P678</f>
        <v/>
      </c>
      <c r="R678" s="626" t="n">
        <v>680</v>
      </c>
      <c r="S678" s="1383">
        <f>O678*R678</f>
        <v/>
      </c>
      <c r="T678" s="1383">
        <f>Q678-S678</f>
        <v/>
      </c>
      <c r="U678" s="458">
        <f>T678/Q678</f>
        <v/>
      </c>
      <c r="V678" s="362">
        <f>ROUND(0.255*0.5*0.17,3)</f>
        <v/>
      </c>
      <c r="W678" s="362" t="n">
        <v>8.6</v>
      </c>
      <c r="X678" s="630">
        <f>O678/M678</f>
        <v/>
      </c>
      <c r="Y678" s="362">
        <f>V678*X678</f>
        <v/>
      </c>
      <c r="Z678" s="362">
        <f>W678*X678</f>
        <v/>
      </c>
      <c r="AA678" s="362" t="n"/>
      <c r="AB678" s="1407" t="n">
        <v>0.32</v>
      </c>
      <c r="AC678" s="1384">
        <f>ROUND(O678*AB678,3)</f>
        <v/>
      </c>
      <c r="AD678" s="575"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565" t="inlineStr">
        <is>
          <t>ЕАЭС N RU Д-JP.РА04.В.65271/23 от 14.06.2023 действует до 13.06.2028</t>
        </is>
      </c>
      <c r="AF678" s="565" t="n"/>
      <c r="AG678" s="565" t="inlineStr">
        <is>
          <t>Yunos Co., Ltd</t>
        </is>
      </c>
    </row>
    <row r="679" hidden="1" ht="20.1" customFormat="1" customHeight="1" s="355" thickBot="1">
      <c r="A679" s="1203" t="n"/>
      <c r="B679" s="714" t="n"/>
      <c r="C679" s="367" t="n">
        <v>4560438576639</v>
      </c>
      <c r="D679" s="367" t="n"/>
      <c r="E679" s="353" t="inlineStr">
        <is>
          <t>AISHODO</t>
        </is>
      </c>
      <c r="F679" s="353" t="inlineStr">
        <is>
          <t>AIM03</t>
        </is>
      </c>
      <c r="G679" s="368" t="n"/>
      <c r="H679" s="369" t="inlineStr">
        <is>
          <t>Maiko Moisture Facial Mask Green tea/Q10/Placenta</t>
        </is>
      </c>
      <c r="I679" s="369" t="inlineStr">
        <is>
          <t>AISHODO Maiko Moisture Facial Mask Green tea/Q10/Placenta</t>
        </is>
      </c>
      <c r="J679" s="493" t="inlineStr">
        <is>
          <t>Увлажняющая маска для лица на основе зеленого чая и коэнзимов Q10 «Майко» AISHODO</t>
        </is>
      </c>
      <c r="K679" s="369" t="inlineStr">
        <is>
          <t>face mask</t>
        </is>
      </c>
      <c r="L679" s="369" t="n"/>
      <c r="M679" s="1203" t="n">
        <v>24</v>
      </c>
      <c r="N679" s="1203" t="n"/>
      <c r="O679" s="455" t="n"/>
      <c r="P679" s="1388" t="n">
        <v>800</v>
      </c>
      <c r="Q679" s="1388">
        <f>O679*P679</f>
        <v/>
      </c>
      <c r="R679" s="626" t="n">
        <v>680</v>
      </c>
      <c r="S679" s="1383">
        <f>O679*R679</f>
        <v/>
      </c>
      <c r="T679" s="1383">
        <f>Q679-S679</f>
        <v/>
      </c>
      <c r="U679" s="458">
        <f>T679/Q679</f>
        <v/>
      </c>
      <c r="V679" s="362">
        <f>ROUND(0.255*0.5*0.17,3)</f>
        <v/>
      </c>
      <c r="W679" s="362" t="n">
        <v>8.6</v>
      </c>
      <c r="X679" s="630">
        <f>O679/M679</f>
        <v/>
      </c>
      <c r="Y679" s="362">
        <f>V679*X679</f>
        <v/>
      </c>
      <c r="Z679" s="362">
        <f>W679*X679</f>
        <v/>
      </c>
      <c r="AA679" s="362" t="n"/>
      <c r="AB679" s="1407" t="n">
        <v>0.32</v>
      </c>
      <c r="AC679" s="1384">
        <f>ROUND(O679*AB679,3)</f>
        <v/>
      </c>
      <c r="AD679" s="575"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565" t="inlineStr">
        <is>
          <t>ЕАЭС N RU Д-JP.РА04.В.65271/23 от 14.06.2023 действует до 13.06.2028</t>
        </is>
      </c>
      <c r="AF679" s="565" t="n"/>
      <c r="AG679" s="565" t="inlineStr">
        <is>
          <t>Yunos Co., Ltd</t>
        </is>
      </c>
    </row>
    <row r="680" hidden="1" ht="20.1" customFormat="1" customHeight="1" s="355" thickBot="1">
      <c r="A680" s="1203" t="n"/>
      <c r="B680" s="714" t="n"/>
      <c r="C680" s="367" t="n">
        <v>4560438576554</v>
      </c>
      <c r="D680" s="367" t="n"/>
      <c r="E680" s="353" t="inlineStr">
        <is>
          <t>AISHODO</t>
        </is>
      </c>
      <c r="F680" s="353" t="inlineStr">
        <is>
          <t>AIM02</t>
        </is>
      </c>
      <c r="G680" s="368" t="n"/>
      <c r="H680" s="369" t="inlineStr">
        <is>
          <t>Maiko Moisture Facial Mask Collagen</t>
        </is>
      </c>
      <c r="I680" s="369" t="inlineStr">
        <is>
          <t>AISHODO Maiko Moisture Facial Mask Collagen</t>
        </is>
      </c>
      <c r="J680" s="493" t="inlineStr">
        <is>
          <t>Увлажняющая маска для лица на основе коллагена «Майко» AISHODO</t>
        </is>
      </c>
      <c r="K680" s="369" t="inlineStr">
        <is>
          <t>face mask</t>
        </is>
      </c>
      <c r="L680" s="369" t="n"/>
      <c r="M680" s="1203" t="n">
        <v>24</v>
      </c>
      <c r="N680" s="1203" t="n"/>
      <c r="O680" s="455" t="n">
        <v>96</v>
      </c>
      <c r="P680" s="1388" t="n">
        <v>800</v>
      </c>
      <c r="Q680" s="1388">
        <f>O680*P680</f>
        <v/>
      </c>
      <c r="R680" s="626" t="n">
        <v>680</v>
      </c>
      <c r="S680" s="1383">
        <f>O680*R680</f>
        <v/>
      </c>
      <c r="T680" s="1383">
        <f>Q680-S680</f>
        <v/>
      </c>
      <c r="U680" s="458">
        <f>T680/Q680</f>
        <v/>
      </c>
      <c r="V680" s="362">
        <f>ROUND(0.255*0.5*0.17,3)</f>
        <v/>
      </c>
      <c r="W680" s="362" t="n">
        <v>8.6</v>
      </c>
      <c r="X680" s="630">
        <f>O680/M680</f>
        <v/>
      </c>
      <c r="Y680" s="362">
        <f>V680*X680</f>
        <v/>
      </c>
      <c r="Z680" s="362">
        <f>W680*X680</f>
        <v/>
      </c>
      <c r="AA680" s="362" t="n"/>
      <c r="AB680" s="1407" t="n">
        <v>0.32</v>
      </c>
      <c r="AC680" s="1384">
        <f>ROUND(O680*AB680,3)</f>
        <v/>
      </c>
      <c r="AD680" s="575"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565" t="inlineStr">
        <is>
          <t>ЕАЭС N RU Д-JP.РА04.В.65271/23 от 14.06.2023 действует до 13.06.2028</t>
        </is>
      </c>
      <c r="AF680" s="565" t="n"/>
      <c r="AG680" s="565" t="inlineStr">
        <is>
          <t>Yunos Co., Ltd</t>
        </is>
      </c>
    </row>
    <row r="681" hidden="1" ht="20.1" customFormat="1" customHeight="1" s="355" thickBot="1">
      <c r="A681" s="1203" t="n"/>
      <c r="B681" s="714" t="n"/>
      <c r="C681" s="367" t="n">
        <v>4560438576530</v>
      </c>
      <c r="D681" s="367" t="n"/>
      <c r="E681" s="353" t="inlineStr">
        <is>
          <t>AISHODO</t>
        </is>
      </c>
      <c r="F681" s="353" t="inlineStr">
        <is>
          <t>AIM01</t>
        </is>
      </c>
      <c r="G681" s="368" t="n"/>
      <c r="H681" s="369" t="inlineStr">
        <is>
          <t>Maiko Moisture Facial Mask 3GF (Hexapeptide-33/Oligopeptide-34/Acetyl Decapeptide-3)</t>
        </is>
      </c>
      <c r="I681" s="369" t="inlineStr">
        <is>
          <t>AISHODO Maiko Moisture Facial Mask 3GF (Hexapeptide-33/Oligopeptide-34/Acetyl Decapeptide-3)</t>
        </is>
      </c>
      <c r="J681" s="493" t="inlineStr">
        <is>
          <t>Увлажняющая маска для лица на основе пептидов гексапептид 33, олигопептид 34, ацетил декапептид 3 «Майко» AISHODO</t>
        </is>
      </c>
      <c r="K681" s="369" t="inlineStr">
        <is>
          <t>face mask</t>
        </is>
      </c>
      <c r="L681" s="369" t="n"/>
      <c r="M681" s="1203" t="n">
        <v>24</v>
      </c>
      <c r="N681" s="1203" t="n"/>
      <c r="O681" s="455" t="n">
        <v>96</v>
      </c>
      <c r="P681" s="1388" t="n">
        <v>800</v>
      </c>
      <c r="Q681" s="1388">
        <f>O681*P681</f>
        <v/>
      </c>
      <c r="R681" s="626" t="n">
        <v>680</v>
      </c>
      <c r="S681" s="1383">
        <f>O681*R681</f>
        <v/>
      </c>
      <c r="T681" s="1383">
        <f>Q681-S681</f>
        <v/>
      </c>
      <c r="U681" s="458">
        <f>T681/Q681</f>
        <v/>
      </c>
      <c r="V681" s="362">
        <f>ROUND(0.255*0.5*0.17,3)</f>
        <v/>
      </c>
      <c r="W681" s="362" t="n">
        <v>8.6</v>
      </c>
      <c r="X681" s="630">
        <f>O681/M681</f>
        <v/>
      </c>
      <c r="Y681" s="362">
        <f>V681*X681</f>
        <v/>
      </c>
      <c r="Z681" s="362">
        <f>W681*X681</f>
        <v/>
      </c>
      <c r="AA681" s="362" t="n"/>
      <c r="AB681" s="1407" t="n">
        <v>0.32</v>
      </c>
      <c r="AC681" s="1384">
        <f>ROUND(O681*AB681,3)</f>
        <v/>
      </c>
      <c r="AD681" s="575"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565" t="inlineStr">
        <is>
          <t>ЕАЭС N RU Д-JP.РА04.В.65271/23 от 14.06.2023 действует до 13.06.2028</t>
        </is>
      </c>
      <c r="AF681" s="565" t="n"/>
      <c r="AG681" s="565" t="inlineStr">
        <is>
          <t>Yunos Co., Ltd</t>
        </is>
      </c>
    </row>
    <row r="682" hidden="1" ht="20.1" customFormat="1" customHeight="1" s="355" thickBot="1">
      <c r="A682" s="1203" t="n"/>
      <c r="B682" s="714" t="n"/>
      <c r="C682" s="367" t="n">
        <v>4560438576455</v>
      </c>
      <c r="D682" s="367" t="n"/>
      <c r="E682" s="353" t="inlineStr">
        <is>
          <t>AISHODO</t>
        </is>
      </c>
      <c r="F682" s="353" t="inlineStr">
        <is>
          <t>AIG01</t>
        </is>
      </c>
      <c r="G682" s="368" t="n"/>
      <c r="H682" s="369" t="inlineStr">
        <is>
          <t>LiLiCa GOLD SERUM Fullerene Moisturizing Face Lotion 130mL</t>
        </is>
      </c>
      <c r="I682" s="369" t="inlineStr">
        <is>
          <t>AISHODO LiLiCa GOLD SERUM Fullerene Moisturizing Face Lotion</t>
        </is>
      </c>
      <c r="J682" s="493" t="inlineStr">
        <is>
          <t>Увлажняющий лосьон для лица на основе фуллерена «Золотая сыворотка ЛиЛиКа» AISHODO</t>
        </is>
      </c>
      <c r="K682" s="369" t="inlineStr">
        <is>
          <t>face lotion</t>
        </is>
      </c>
      <c r="L682" s="369" t="n"/>
      <c r="M682" s="1203" t="n">
        <v>48</v>
      </c>
      <c r="N682" s="1203" t="n"/>
      <c r="O682" s="455" t="n"/>
      <c r="P682" s="1388" t="n">
        <v>6000</v>
      </c>
      <c r="Q682" s="1388">
        <f>O682*P682</f>
        <v/>
      </c>
      <c r="R682" s="626" t="n">
        <v>5100</v>
      </c>
      <c r="S682" s="1383">
        <f>O682*R682</f>
        <v/>
      </c>
      <c r="T682" s="1383">
        <f>Q682-S682</f>
        <v/>
      </c>
      <c r="U682" s="458">
        <f>T682/Q682</f>
        <v/>
      </c>
      <c r="V682" s="362" t="n"/>
      <c r="W682" s="362" t="n"/>
      <c r="X682" s="630" t="n"/>
      <c r="Y682" s="362">
        <f>V682*X682</f>
        <v/>
      </c>
      <c r="Z682" s="362">
        <f>W682*X682</f>
        <v/>
      </c>
      <c r="AA682" s="362" t="n"/>
      <c r="AB682" s="1407" t="n">
        <v>0.264</v>
      </c>
      <c r="AC682" s="1384">
        <f>ROUND(O682*AB682,3)</f>
        <v/>
      </c>
      <c r="AD682" s="575"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565" t="inlineStr">
        <is>
          <t>ЕАЭС N RU Д-JP.РА04.В.65629/23 от 14.06.2023 действует до 13.06.2028</t>
        </is>
      </c>
      <c r="AF682" s="565" t="n"/>
      <c r="AG682" s="565" t="inlineStr">
        <is>
          <t>Ripple Co., Ltd.</t>
        </is>
      </c>
    </row>
    <row r="683" hidden="1" ht="20.1" customFormat="1" customHeight="1" s="355" thickBot="1">
      <c r="A683" s="1203" t="n"/>
      <c r="B683" s="714" t="n"/>
      <c r="C683" s="367" t="n">
        <v>4560438576462</v>
      </c>
      <c r="D683" s="367" t="n"/>
      <c r="E683" s="353" t="inlineStr">
        <is>
          <t>AISHODO</t>
        </is>
      </c>
      <c r="F683" s="353" t="inlineStr">
        <is>
          <t>AIG02</t>
        </is>
      </c>
      <c r="G683" s="368" t="n"/>
      <c r="H683" s="369" t="inlineStr">
        <is>
          <t>Lilica GOLD SERUM Fullerene Moisturizing Face Essence 40ml</t>
        </is>
      </c>
      <c r="I683" s="369" t="inlineStr">
        <is>
          <t>AISHODO LiLiCa GOLD SERUM Fullerene Moisturizing Face Essence</t>
        </is>
      </c>
      <c r="J683" s="493" t="inlineStr">
        <is>
          <t>Увлажняющая эссенция для лица на основе фуллерена «Золотая сыворотка ЛиЛиКа» AISHODO</t>
        </is>
      </c>
      <c r="K683" s="369" t="inlineStr">
        <is>
          <t>face essence</t>
        </is>
      </c>
      <c r="L683" s="369" t="n"/>
      <c r="M683" s="1203" t="n">
        <v>48</v>
      </c>
      <c r="N683" s="1203" t="n"/>
      <c r="O683" s="455" t="n"/>
      <c r="P683" s="1388" t="n">
        <v>7694</v>
      </c>
      <c r="Q683" s="1388">
        <f>O683*P683</f>
        <v/>
      </c>
      <c r="R683" s="626" t="n">
        <v>6540</v>
      </c>
      <c r="S683" s="1383">
        <f>O683*R683</f>
        <v/>
      </c>
      <c r="T683" s="1383">
        <f>Q683-S683</f>
        <v/>
      </c>
      <c r="U683" s="458">
        <f>T683/Q683</f>
        <v/>
      </c>
      <c r="V683" s="362" t="n"/>
      <c r="W683" s="362" t="n"/>
      <c r="X683" s="630" t="n"/>
      <c r="Y683" s="362">
        <f>V683*X683</f>
        <v/>
      </c>
      <c r="Z683" s="362">
        <f>W683*X683</f>
        <v/>
      </c>
      <c r="AA683" s="362" t="n"/>
      <c r="AB683" s="1407" t="n">
        <v>0.212</v>
      </c>
      <c r="AC683" s="1384">
        <f>ROUND(O683*AB683,3)</f>
        <v/>
      </c>
      <c r="AD683" s="575"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565" t="inlineStr">
        <is>
          <t>ЕАЭС N RU Д-JP.РА04.В.65597/23 от 14.06.2023 действует до 13.06.2028</t>
        </is>
      </c>
      <c r="AF683" s="565" t="n"/>
      <c r="AG683" s="565" t="inlineStr">
        <is>
          <t>Ripple Co., Ltd.</t>
        </is>
      </c>
    </row>
    <row r="684" hidden="1" ht="20.1" customFormat="1" customHeight="1" s="355" thickBot="1">
      <c r="A684" s="1203" t="n"/>
      <c r="B684" s="714" t="n"/>
      <c r="C684" s="367" t="n">
        <v>4560438576479</v>
      </c>
      <c r="D684" s="367" t="n"/>
      <c r="E684" s="353" t="inlineStr">
        <is>
          <t>AISHODO</t>
        </is>
      </c>
      <c r="F684" s="353" t="inlineStr">
        <is>
          <t>AIG03</t>
        </is>
      </c>
      <c r="G684" s="368" t="n"/>
      <c r="H684" s="369" t="inlineStr">
        <is>
          <t>LiLiCa GOLD SERUM Fullerene Moisturizing Face Cream 45g</t>
        </is>
      </c>
      <c r="I684" s="369" t="inlineStr">
        <is>
          <t>AISHODO LiLiCa GOLD SERUM Fullerene Moisturizing Face Cream</t>
        </is>
      </c>
      <c r="J684" s="493" t="inlineStr">
        <is>
          <t>Увлажняющий крем для лица на основе фуллерена «Золотая сыворотка ЛиЛиКа» AISHODO</t>
        </is>
      </c>
      <c r="K684" s="369" t="inlineStr">
        <is>
          <t>face cream</t>
        </is>
      </c>
      <c r="L684" s="369" t="n"/>
      <c r="M684" s="1203" t="n">
        <v>48</v>
      </c>
      <c r="N684" s="1203" t="n"/>
      <c r="O684" s="455" t="n"/>
      <c r="P684" s="1388" t="n">
        <v>9811</v>
      </c>
      <c r="Q684" s="1388">
        <f>O684*P684</f>
        <v/>
      </c>
      <c r="R684" s="626" t="n">
        <v>8340</v>
      </c>
      <c r="S684" s="1383">
        <f>O684*R684</f>
        <v/>
      </c>
      <c r="T684" s="1383">
        <f>Q684-S684</f>
        <v/>
      </c>
      <c r="U684" s="458">
        <f>T684/Q684</f>
        <v/>
      </c>
      <c r="V684" s="362">
        <f>ROUND(0.27*0.355*0.255,3)</f>
        <v/>
      </c>
      <c r="W684" s="362" t="n">
        <v>4.25</v>
      </c>
      <c r="X684" s="630" t="n">
        <v>1</v>
      </c>
      <c r="Y684" s="362">
        <f>V684*X684</f>
        <v/>
      </c>
      <c r="Z684" s="362">
        <f>W684*X684</f>
        <v/>
      </c>
      <c r="AA684" s="362" t="n"/>
      <c r="AB684" s="1407" t="n">
        <v>0.206</v>
      </c>
      <c r="AC684" s="1384">
        <f>ROUND(O684*AB684,3)</f>
        <v/>
      </c>
      <c r="AD684" s="575"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565" t="inlineStr">
        <is>
          <t>ЕАЭС N RU Д-JP.РА04.В.65625/23 от 14.06.2023 действует до 13.06.2028</t>
        </is>
      </c>
      <c r="AF684" s="565" t="inlineStr">
        <is>
          <t>AISHODO</t>
        </is>
      </c>
      <c r="AG684" s="565" t="inlineStr">
        <is>
          <t>Ripple Co., Ltd.</t>
        </is>
      </c>
    </row>
    <row r="685" hidden="1" ht="20.1" customFormat="1" customHeight="1" s="355" thickBot="1">
      <c r="A685" s="1203" t="n"/>
      <c r="B685" s="714" t="n"/>
      <c r="C685" s="367" t="n">
        <v>4560438578699</v>
      </c>
      <c r="D685" s="367" t="n"/>
      <c r="E685" s="353" t="inlineStr">
        <is>
          <t>AISHODO</t>
        </is>
      </c>
      <c r="F685" s="353" t="inlineStr">
        <is>
          <t>AIG04</t>
        </is>
      </c>
      <c r="G685" s="368" t="n"/>
      <c r="H685" s="369" t="inlineStr">
        <is>
          <t>GOLD SERUM FACE 3 SET</t>
        </is>
      </c>
      <c r="I685" s="369" t="inlineStr">
        <is>
          <t>AISHODO LiLiCa GOLD SERUM Fullerene Moisturizing Face Lotion/AISHODO LiLiCa GOLD SERUM Fullerene Moisturizing Face Essence./AISHODO LiLiCa GOLD SERUM Fullerene Moisturizing Face Cream</t>
        </is>
      </c>
      <c r="J685" s="493"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69" t="inlineStr">
        <is>
          <t>face lotion,serum, cream</t>
        </is>
      </c>
      <c r="L685" s="369" t="n"/>
      <c r="M685" s="1203" t="n">
        <v>10</v>
      </c>
      <c r="N685" s="1203" t="n"/>
      <c r="O685" s="455" t="n"/>
      <c r="P685" s="1388" t="n">
        <v>21120</v>
      </c>
      <c r="Q685" s="1388">
        <f>O685*P685</f>
        <v/>
      </c>
      <c r="R685" s="626" t="n">
        <v>17940</v>
      </c>
      <c r="S685" s="1383">
        <f>O685*R685</f>
        <v/>
      </c>
      <c r="T685" s="1383">
        <f>Q685-S685</f>
        <v/>
      </c>
      <c r="U685" s="458">
        <f>T685/Q685</f>
        <v/>
      </c>
      <c r="V685" s="362">
        <f>ROUND(0.435*0.48*0.23,3)</f>
        <v/>
      </c>
      <c r="W685" s="362" t="n">
        <v>10.7</v>
      </c>
      <c r="X685" s="630" t="n">
        <v>1</v>
      </c>
      <c r="Y685" s="362">
        <f>V685*X685</f>
        <v/>
      </c>
      <c r="Z685" s="362">
        <f>W685*X685</f>
        <v/>
      </c>
      <c r="AA685" s="362" t="n"/>
      <c r="AB685" s="1407" t="n">
        <v>0.6820000000000001</v>
      </c>
      <c r="AC685" s="1384">
        <f>ROUND(O685*AB685,3)</f>
        <v/>
      </c>
      <c r="AD685" s="575" t="n"/>
      <c r="AE685" s="565" t="inlineStr">
        <is>
          <t>ЕАЭС N RU Д-JP.РА04.В.65629/23 от 14.06.2023 действует до 13.06.2028
ЕАЭС N RU Д-JP.РА04.В.65597/23 от 14.06.2023 действует до 13.06.2028
ЕАЭС N RU Д-JP.РА04.В.65625/23 от 14.06.2023 действует до 13.06.2028</t>
        </is>
      </c>
      <c r="AF685" s="565" t="n"/>
      <c r="AG685" s="565" t="inlineStr">
        <is>
          <t>Ripple Co., Ltd.</t>
        </is>
      </c>
    </row>
    <row r="686" hidden="1" ht="20.1" customFormat="1" customHeight="1" s="355" thickBot="1">
      <c r="A686" s="1203" t="n"/>
      <c r="B686" s="714" t="n"/>
      <c r="C686" s="367" t="n">
        <v>4560438579340</v>
      </c>
      <c r="D686" s="367" t="n"/>
      <c r="E686" s="353" t="inlineStr">
        <is>
          <t>AISHODO</t>
        </is>
      </c>
      <c r="F686" s="353" t="n"/>
      <c r="G686" s="368" t="n"/>
      <c r="H686" s="369" t="inlineStr">
        <is>
          <t>HM Nattokinase</t>
        </is>
      </c>
      <c r="I686" s="799" t="n"/>
      <c r="J686" s="837" t="n"/>
      <c r="K686" s="369" t="n"/>
      <c r="L686" s="369" t="n"/>
      <c r="M686" s="1203" t="n"/>
      <c r="N686" s="1203" t="n"/>
      <c r="O686" s="455" t="n"/>
      <c r="P686" s="1388" t="n">
        <v>2059</v>
      </c>
      <c r="Q686" s="1388">
        <f>O686*P686</f>
        <v/>
      </c>
      <c r="R686" s="626" t="n">
        <v>1750</v>
      </c>
      <c r="S686" s="1383">
        <f>O686*R686</f>
        <v/>
      </c>
      <c r="T686" s="1383">
        <f>Q686-S686</f>
        <v/>
      </c>
      <c r="U686" s="458">
        <f>T686/Q686</f>
        <v/>
      </c>
      <c r="V686" s="362" t="n"/>
      <c r="W686" s="362" t="n"/>
      <c r="X686" s="630" t="n"/>
      <c r="Y686" s="362" t="n"/>
      <c r="Z686" s="362" t="n"/>
      <c r="AA686" s="362" t="n"/>
      <c r="AB686" s="1407" t="n"/>
      <c r="AC686" s="1384">
        <f>ROUND(O686*AB686,3)</f>
        <v/>
      </c>
      <c r="AD686" s="575" t="n"/>
      <c r="AE686" s="565" t="n"/>
      <c r="AF686" s="565" t="n"/>
      <c r="AG686" s="565" t="n"/>
    </row>
    <row r="687" hidden="1" ht="20.1" customFormat="1" customHeight="1" s="355" thickBot="1">
      <c r="A687" s="1203" t="n"/>
      <c r="B687" s="714" t="n"/>
      <c r="C687" s="367" t="n"/>
      <c r="D687" s="367" t="n"/>
      <c r="E687" s="353" t="inlineStr">
        <is>
          <t>AISHODO</t>
        </is>
      </c>
      <c r="F687" s="365" t="n"/>
      <c r="G687" s="573" t="n"/>
      <c r="H687" s="322" t="inlineStr">
        <is>
          <t>NMN18000 PLUS</t>
        </is>
      </c>
      <c r="I687" s="322" t="n"/>
      <c r="J687" s="406" t="n"/>
      <c r="K687" s="369" t="n"/>
      <c r="L687" s="369" t="n"/>
      <c r="M687" s="1203" t="n"/>
      <c r="N687" s="1203" t="n"/>
      <c r="O687" s="455" t="n"/>
      <c r="P687" s="1388" t="n">
        <v>18588</v>
      </c>
      <c r="Q687" s="1388">
        <f>O687*P687</f>
        <v/>
      </c>
      <c r="R687" s="626" t="n">
        <v>15800</v>
      </c>
      <c r="S687" s="1383">
        <f>O687*R687</f>
        <v/>
      </c>
      <c r="T687" s="1383">
        <f>Q687-S687</f>
        <v/>
      </c>
      <c r="U687" s="458">
        <f>T687/Q687</f>
        <v/>
      </c>
      <c r="V687" s="362" t="n"/>
      <c r="W687" s="362" t="n"/>
      <c r="X687" s="630" t="n"/>
      <c r="Y687" s="362" t="n"/>
      <c r="Z687" s="362" t="n"/>
      <c r="AA687" s="362" t="n"/>
      <c r="AB687" s="1407" t="n"/>
      <c r="AC687" s="1384">
        <f>ROUND(O687*AB687,3)</f>
        <v/>
      </c>
      <c r="AD687" s="575" t="n"/>
      <c r="AE687" s="565" t="n"/>
      <c r="AF687" s="565" t="n"/>
      <c r="AG687" s="565" t="n"/>
    </row>
    <row r="688" hidden="1" ht="20.1" customFormat="1" customHeight="1" s="355" thickBot="1">
      <c r="A688" s="1203" t="n"/>
      <c r="B688" s="714" t="n"/>
      <c r="C688" s="367" t="n">
        <v>4560438579340</v>
      </c>
      <c r="D688" s="367" t="n"/>
      <c r="E688" s="353" t="inlineStr">
        <is>
          <t>AISHODO</t>
        </is>
      </c>
      <c r="F688" s="365" t="n"/>
      <c r="G688" s="573" t="n"/>
      <c r="H688" s="322" t="inlineStr">
        <is>
          <t xml:space="preserve">AISHODO Nattokinase. </t>
        </is>
      </c>
      <c r="I688" s="322" t="inlineStr">
        <is>
          <t xml:space="preserve">AISHODO Nattokinase. </t>
        </is>
      </c>
      <c r="J688" s="406" t="inlineStr">
        <is>
          <t>Наттокиназе Ферментированные соевые бобы Aishodo.</t>
        </is>
      </c>
      <c r="K688" s="369" t="inlineStr">
        <is>
          <t>supplement</t>
        </is>
      </c>
      <c r="L688" s="369" t="n"/>
      <c r="M688" s="1203" t="n">
        <v>48</v>
      </c>
      <c r="N688" s="1203" t="n"/>
      <c r="O688" s="455" t="n"/>
      <c r="P688" s="1388" t="n">
        <v>1824</v>
      </c>
      <c r="Q688" s="1388">
        <f>O688*P688</f>
        <v/>
      </c>
      <c r="R688" s="626" t="n">
        <v>1680</v>
      </c>
      <c r="S688" s="1383">
        <f>O688*R688</f>
        <v/>
      </c>
      <c r="T688" s="1383">
        <f>Q688-S688</f>
        <v/>
      </c>
      <c r="U688" s="458">
        <f>T688/Q688</f>
        <v/>
      </c>
      <c r="V688" s="362">
        <f>ROUND(0.409*0.264*0.277,3)</f>
        <v/>
      </c>
      <c r="W688" s="362" t="n">
        <v>4.25</v>
      </c>
      <c r="X688" s="630">
        <f>O688/M688</f>
        <v/>
      </c>
      <c r="Y688" s="362">
        <f>V688*X688</f>
        <v/>
      </c>
      <c r="Z688" s="362">
        <f>W688*X688</f>
        <v/>
      </c>
      <c r="AA688" s="362" t="n"/>
      <c r="AB688" s="1407" t="n">
        <v>0.07099999999999999</v>
      </c>
      <c r="AC688" s="1384">
        <f>ROUND(O688*AB688,3)</f>
        <v/>
      </c>
      <c r="AD688" s="575"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565" t="n"/>
      <c r="AF688" s="565" t="n"/>
      <c r="AG688" s="565" t="n"/>
    </row>
    <row r="689" hidden="1" ht="20.1" customFormat="1" customHeight="1" s="355" thickBot="1">
      <c r="A689" s="1203" t="n"/>
      <c r="B689" s="714" t="n"/>
      <c r="C689" s="367" t="n">
        <v>4560438579319</v>
      </c>
      <c r="D689" s="367" t="n"/>
      <c r="E689" s="353" t="inlineStr">
        <is>
          <t>AISHODO</t>
        </is>
      </c>
      <c r="F689" s="365" t="n"/>
      <c r="G689" s="573" t="n"/>
      <c r="H689" s="322" t="inlineStr">
        <is>
          <t xml:space="preserve">AISHODO Glucosamine＆Chondroitin. </t>
        </is>
      </c>
      <c r="I689" s="322" t="inlineStr">
        <is>
          <t xml:space="preserve">AISHODO Glucosamine＆Chondroitin. </t>
        </is>
      </c>
      <c r="J689" s="406" t="inlineStr">
        <is>
          <t>Глюкозамин и хондроитин Aishodo.</t>
        </is>
      </c>
      <c r="K689" s="369" t="inlineStr">
        <is>
          <t>supplement</t>
        </is>
      </c>
      <c r="L689" s="369" t="n"/>
      <c r="M689" s="1203" t="n">
        <v>48</v>
      </c>
      <c r="N689" s="1203" t="n"/>
      <c r="O689" s="455" t="n"/>
      <c r="P689" s="1388" t="n">
        <v>1976</v>
      </c>
      <c r="Q689" s="1388">
        <f>O689*P689</f>
        <v/>
      </c>
      <c r="R689" s="626" t="n">
        <v>1550</v>
      </c>
      <c r="S689" s="1383">
        <f>O689*R689</f>
        <v/>
      </c>
      <c r="T689" s="1383">
        <f>Q689-S689</f>
        <v/>
      </c>
      <c r="U689" s="458">
        <f>T689/Q689</f>
        <v/>
      </c>
      <c r="V689" s="362">
        <f>ROUND(0.431*0.255*0.285,3)</f>
        <v/>
      </c>
      <c r="W689" s="362" t="n">
        <v>7.6</v>
      </c>
      <c r="X689" s="630">
        <f>O689/M689</f>
        <v/>
      </c>
      <c r="Y689" s="362">
        <f>V689*X689</f>
        <v/>
      </c>
      <c r="Z689" s="362">
        <f>W689*X689</f>
        <v/>
      </c>
      <c r="AA689" s="362" t="n"/>
      <c r="AB689" s="1407" t="n">
        <v>0.078</v>
      </c>
      <c r="AC689" s="1384">
        <f>ROUND(O689*AB689,3)</f>
        <v/>
      </c>
      <c r="AD689" s="575" t="inlineStr">
        <is>
          <t>メチルサルフォニルメタン（アメリカ製造）、麦芽糖、イカ軟骨抽出物/グルコサミン（えび・かに由来）、セルロース、HPC、ステアリン酸カルシウム、二酸化ケイ素</t>
        </is>
      </c>
      <c r="AE689" s="565" t="n"/>
      <c r="AF689" s="565" t="n"/>
      <c r="AG689" s="565" t="n"/>
    </row>
    <row r="690" hidden="1" ht="20.1" customFormat="1" customHeight="1" s="355" thickBot="1">
      <c r="A690" s="1203" t="n"/>
      <c r="B690" s="714" t="n"/>
      <c r="C690" s="367" t="n">
        <v>4560438573454</v>
      </c>
      <c r="D690" s="367" t="n"/>
      <c r="E690" s="353" t="inlineStr">
        <is>
          <t>AISHODO</t>
        </is>
      </c>
      <c r="F690" s="365" t="inlineStr">
        <is>
          <t>AIG07</t>
        </is>
      </c>
      <c r="G690" s="573" t="n"/>
      <c r="H690" s="322" t="inlineStr">
        <is>
          <t xml:space="preserve">AISHODO Japanese barley grass green juice. </t>
        </is>
      </c>
      <c r="I690" s="322" t="inlineStr">
        <is>
          <t>AISHODO Japanese barley grass green juice</t>
        </is>
      </c>
      <c r="J690" s="406" t="inlineStr">
        <is>
          <t>Смесь сухая для приготовления безалкогольного напитка Аодзиру из ростков ячменя и пшеницы</t>
        </is>
      </c>
      <c r="K690" s="369" t="inlineStr">
        <is>
          <t>supplement</t>
        </is>
      </c>
      <c r="L690" s="369" t="n"/>
      <c r="M690" s="1203" t="n">
        <v>44</v>
      </c>
      <c r="N690" s="1203" t="n"/>
      <c r="O690" s="455" t="n">
        <v>88</v>
      </c>
      <c r="P690" s="1388" t="n">
        <v>565</v>
      </c>
      <c r="Q690" s="1388">
        <f>O690*P690</f>
        <v/>
      </c>
      <c r="R690" s="626" t="n">
        <v>480</v>
      </c>
      <c r="S690" s="1383">
        <f>O690*R690</f>
        <v/>
      </c>
      <c r="T690" s="1383">
        <f>Q690-S690</f>
        <v/>
      </c>
      <c r="U690" s="458">
        <f>T690/Q690</f>
        <v/>
      </c>
      <c r="V690" s="362">
        <f>ROUND(0.48*0.39*0.47,3)</f>
        <v/>
      </c>
      <c r="W690" s="362" t="n">
        <v>11.25</v>
      </c>
      <c r="X690" s="630">
        <f>O690/M690</f>
        <v/>
      </c>
      <c r="Y690" s="362">
        <f>V690*X690</f>
        <v/>
      </c>
      <c r="Z690" s="362">
        <f>W690*X690</f>
        <v/>
      </c>
      <c r="AA690" s="362" t="n"/>
      <c r="AB690" s="1407" t="n">
        <v>0.234</v>
      </c>
      <c r="AC690" s="1387">
        <f>ROUND(O690*AB690,3)</f>
        <v/>
      </c>
      <c r="AD690" s="575" t="inlineStr">
        <is>
          <t>マルトデキストリン(インドネシア製造）、大麦若葉末、難消化性デキストリン（小麦を含む）</t>
        </is>
      </c>
      <c r="AE690" s="565" t="inlineStr">
        <is>
          <t xml:space="preserve">ЕАЭС N RU Д-JP.РА04.В.12285/24  от 06.05.2024  действует до 05.05.2029 </t>
        </is>
      </c>
      <c r="AF690" s="565" t="inlineStr">
        <is>
          <t>AISHODO</t>
        </is>
      </c>
      <c r="AG690" s="565" t="inlineStr">
        <is>
          <t>Aishodo Co.,Ltd</t>
        </is>
      </c>
    </row>
    <row r="691" hidden="1" ht="20.1" customFormat="1" customHeight="1" s="355" thickBot="1">
      <c r="A691" s="1203" t="n"/>
      <c r="B691" s="714" t="n"/>
      <c r="C691" s="1497" t="n">
        <v>4580224360549</v>
      </c>
      <c r="D691" s="1497" t="n"/>
      <c r="E691" s="353" t="inlineStr">
        <is>
          <t>RUHAKU</t>
        </is>
      </c>
      <c r="F691" s="365" t="inlineStr">
        <is>
          <t>RU02</t>
        </is>
      </c>
      <c r="G691" s="573" t="n"/>
      <c r="H691" s="322" t="inlineStr">
        <is>
          <t>《RUHAKU》 Reset Cleansing Oil</t>
        </is>
      </c>
      <c r="I691" s="322" t="inlineStr">
        <is>
          <t>RUHAKU Reset Cleansing Oil</t>
        </is>
      </c>
      <c r="J691" s="406" t="inlineStr">
        <is>
          <t>Восстанавливающее демакияжное масло Рухаку</t>
        </is>
      </c>
      <c r="K691" s="369" t="inlineStr">
        <is>
          <t>face cleansing</t>
        </is>
      </c>
      <c r="L691" s="369" t="n"/>
      <c r="M691" s="1203" t="n">
        <v>48</v>
      </c>
      <c r="N691" s="1203">
        <f>M691*10</f>
        <v/>
      </c>
      <c r="O691" s="455" t="n"/>
      <c r="P691" s="1388" t="n">
        <v>2370</v>
      </c>
      <c r="Q691" s="1388">
        <f>O691*P691</f>
        <v/>
      </c>
      <c r="R691" s="626" t="n">
        <v>2014</v>
      </c>
      <c r="S691" s="1383">
        <f>O691*R691</f>
        <v/>
      </c>
      <c r="T691" s="1383">
        <f>Q691-S691</f>
        <v/>
      </c>
      <c r="U691" s="458">
        <f>T691/Q691</f>
        <v/>
      </c>
      <c r="V691" s="362">
        <f>ROUND(0.5*0.64*0.25,3)</f>
        <v/>
      </c>
      <c r="W691" s="362" t="n">
        <v>12.9</v>
      </c>
      <c r="X691" s="630">
        <f>O691/M691</f>
        <v/>
      </c>
      <c r="Y691" s="362">
        <f>V691*X691</f>
        <v/>
      </c>
      <c r="Z691" s="362">
        <f>W691*X691</f>
        <v/>
      </c>
      <c r="AA691" s="362" t="n"/>
      <c r="AB691" s="1407" t="n">
        <v>0.182</v>
      </c>
      <c r="AC691" s="1387">
        <f>ROUND(O691*AB691,3)</f>
        <v/>
      </c>
      <c r="AD691" s="852"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565" t="inlineStr">
        <is>
          <t>ЕАЭС N RU Д-JP.РА04.В.58163/23 от 09.06.2023 действует до 08.06.2028</t>
        </is>
      </c>
      <c r="AF691" s="565" t="inlineStr">
        <is>
          <t>Ruhaku</t>
        </is>
      </c>
      <c r="AG691" s="565" t="inlineStr">
        <is>
          <t>CARING JAPAN Inc</t>
        </is>
      </c>
    </row>
    <row r="692" hidden="1" ht="20.1" customFormat="1" customHeight="1" s="355" thickBot="1">
      <c r="A692" s="1203" t="n"/>
      <c r="B692" s="714" t="n"/>
      <c r="C692" s="851" t="n">
        <v>4580224360556</v>
      </c>
      <c r="D692" s="851" t="n"/>
      <c r="E692" s="353" t="inlineStr">
        <is>
          <t>RUHAKU</t>
        </is>
      </c>
      <c r="F692" s="365" t="n"/>
      <c r="G692" s="573" t="n"/>
      <c r="H692" s="322" t="inlineStr">
        <is>
          <t>《RUHAKU》 Clear soap</t>
        </is>
      </c>
      <c r="I692" s="322" t="inlineStr">
        <is>
          <t>RUHAKU Clear soap</t>
        </is>
      </c>
      <c r="J692" s="406" t="inlineStr">
        <is>
          <t>Очищающее мыло РУХАКУ</t>
        </is>
      </c>
      <c r="K692" s="369" t="inlineStr">
        <is>
          <t>face soap</t>
        </is>
      </c>
      <c r="L692" s="369" t="n"/>
      <c r="M692" s="1203" t="n">
        <v>48</v>
      </c>
      <c r="N692" s="1203">
        <f>M692*10</f>
        <v/>
      </c>
      <c r="O692" s="455" t="n"/>
      <c r="P692" s="1388" t="n">
        <v>1375</v>
      </c>
      <c r="Q692" s="1388">
        <f>O692*P692</f>
        <v/>
      </c>
      <c r="R692" s="626" t="n">
        <v>1166</v>
      </c>
      <c r="S692" s="1383">
        <f>O692*R692</f>
        <v/>
      </c>
      <c r="T692" s="1383">
        <f>Q692-S692</f>
        <v/>
      </c>
      <c r="U692" s="458">
        <f>T692/Q692</f>
        <v/>
      </c>
      <c r="V692" s="362" t="n"/>
      <c r="W692" s="362" t="n"/>
      <c r="X692" s="630" t="n"/>
      <c r="Y692" s="362">
        <f>V692*X692</f>
        <v/>
      </c>
      <c r="Z692" s="362">
        <f>W692*X692</f>
        <v/>
      </c>
      <c r="AA692" s="362" t="n"/>
      <c r="AB692" s="1407" t="n">
        <v>0.08400000000000001</v>
      </c>
      <c r="AC692" s="1384">
        <f>ROUND(O692*AB692,3)</f>
        <v/>
      </c>
      <c r="AD692" s="578"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565" t="inlineStr">
        <is>
          <t>ЕАЭС N RU Д-JP.РА04.В.67275/23 от 15.06.2023 действует до 14.06.2028</t>
        </is>
      </c>
      <c r="AF692" s="565" t="inlineStr">
        <is>
          <t>Ruhaku</t>
        </is>
      </c>
      <c r="AG692" s="565" t="inlineStr">
        <is>
          <t>CARING JAPAN Inc</t>
        </is>
      </c>
    </row>
    <row r="693" hidden="1" ht="20.1" customFormat="1" customHeight="1" s="355" thickBot="1">
      <c r="A693" s="1203" t="n"/>
      <c r="B693" s="714" t="n"/>
      <c r="C693" s="367" t="n">
        <v>4580224360563</v>
      </c>
      <c r="D693" s="367" t="n"/>
      <c r="E693" s="353" t="inlineStr">
        <is>
          <t>RUHAKU</t>
        </is>
      </c>
      <c r="F693" s="365" t="inlineStr">
        <is>
          <t>RU03</t>
        </is>
      </c>
      <c r="G693" s="573" t="n"/>
      <c r="H693" s="322" t="inlineStr">
        <is>
          <t>《RUHAKU》　Balance Lotion</t>
        </is>
      </c>
      <c r="I693" s="322" t="inlineStr">
        <is>
          <t>RUHAKU Balance Lotion</t>
        </is>
      </c>
      <c r="J693" s="406" t="inlineStr">
        <is>
          <t>Балансирующий лосьон для лица РУХАКУ</t>
        </is>
      </c>
      <c r="K693" s="369" t="inlineStr">
        <is>
          <t>face lotion</t>
        </is>
      </c>
      <c r="L693" s="369" t="n"/>
      <c r="M693" s="1203" t="n">
        <v>48</v>
      </c>
      <c r="N693" s="1203">
        <f>M693*10</f>
        <v/>
      </c>
      <c r="O693" s="455" t="n"/>
      <c r="P693" s="1388" t="n">
        <v>2370</v>
      </c>
      <c r="Q693" s="1388">
        <f>O693*P693</f>
        <v/>
      </c>
      <c r="R693" s="626" t="n">
        <v>2014</v>
      </c>
      <c r="S693" s="1383">
        <f>O693*R693</f>
        <v/>
      </c>
      <c r="T693" s="1383">
        <f>Q693-S693</f>
        <v/>
      </c>
      <c r="U693" s="458">
        <f>T693/Q693</f>
        <v/>
      </c>
      <c r="V693" s="362" t="n"/>
      <c r="W693" s="362" t="n"/>
      <c r="X693" s="630" t="n"/>
      <c r="Y693" s="362">
        <f>V693*X693</f>
        <v/>
      </c>
      <c r="Z693" s="362">
        <f>W693*X693</f>
        <v/>
      </c>
      <c r="AA693" s="362" t="n"/>
      <c r="AB693" s="1407" t="n">
        <v>0.162</v>
      </c>
      <c r="AC693" s="1387">
        <f>ROUND(O693*AB693,3)</f>
        <v/>
      </c>
      <c r="AD693" s="578"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565" t="inlineStr">
        <is>
          <t>ЕАЭС N RU Д-JP.РА04.В.57923/23 от 09.06.2023 действует до 08.06.2028</t>
        </is>
      </c>
      <c r="AF693" s="565" t="inlineStr">
        <is>
          <t>Ruhaku</t>
        </is>
      </c>
      <c r="AG693" s="565" t="inlineStr">
        <is>
          <t>CARING JAPAN Inc</t>
        </is>
      </c>
    </row>
    <row r="694" hidden="1" ht="20.1" customFormat="1" customHeight="1" s="355" thickBot="1">
      <c r="A694" s="1203" t="n"/>
      <c r="B694" s="714" t="n"/>
      <c r="C694" s="367" t="n">
        <v>4580224360570</v>
      </c>
      <c r="D694" s="367" t="n"/>
      <c r="E694" s="353" t="inlineStr">
        <is>
          <t>RUHAKU</t>
        </is>
      </c>
      <c r="F694" s="365" t="inlineStr">
        <is>
          <t>RU07</t>
        </is>
      </c>
      <c r="G694" s="573" t="n"/>
      <c r="H694" s="322" t="inlineStr">
        <is>
          <t>《RUHAKU》 Night Repair Oil</t>
        </is>
      </c>
      <c r="I694" s="322" t="inlineStr">
        <is>
          <t>RUHAKU Night Repair Oil</t>
        </is>
      </c>
      <c r="J694" s="406" t="inlineStr">
        <is>
          <t>Ночное восстанавливающее масло для лица РУХАКУ</t>
        </is>
      </c>
      <c r="K694" s="369" t="inlineStr">
        <is>
          <t>face oil</t>
        </is>
      </c>
      <c r="L694" s="369" t="n"/>
      <c r="M694" s="1203" t="n">
        <v>48</v>
      </c>
      <c r="N694" s="1203">
        <f>M694*10</f>
        <v/>
      </c>
      <c r="O694" s="455" t="n"/>
      <c r="P694" s="1388" t="n">
        <v>2370</v>
      </c>
      <c r="Q694" s="1388">
        <f>O694*P694</f>
        <v/>
      </c>
      <c r="R694" s="626" t="n">
        <v>2014</v>
      </c>
      <c r="S694" s="1383">
        <f>O694*R694</f>
        <v/>
      </c>
      <c r="T694" s="1383">
        <f>Q694-S694</f>
        <v/>
      </c>
      <c r="U694" s="458">
        <f>T694/Q694</f>
        <v/>
      </c>
      <c r="V694" s="362" t="n"/>
      <c r="W694" s="362" t="n"/>
      <c r="X694" s="630" t="n"/>
      <c r="Y694" s="362">
        <f>V694*X694</f>
        <v/>
      </c>
      <c r="Z694" s="362">
        <f>W694*X694</f>
        <v/>
      </c>
      <c r="AA694" s="362" t="n"/>
      <c r="AB694" s="1407" t="n">
        <v>0.028</v>
      </c>
      <c r="AC694" s="1387">
        <f>ROUND(O694*AB694,3)</f>
        <v/>
      </c>
      <c r="AD694" s="578"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565" t="inlineStr">
        <is>
          <t>ЕАЭС N RU Д-JP.РА04.В.58163/23 от 09.06.2023 действует до 08.06.2028</t>
        </is>
      </c>
      <c r="AF694" s="565" t="inlineStr">
        <is>
          <t>Ruhaku</t>
        </is>
      </c>
      <c r="AG694" s="565" t="inlineStr">
        <is>
          <t>CARING JAPAN Inc</t>
        </is>
      </c>
    </row>
    <row r="695" hidden="1" ht="20.1" customFormat="1" customHeight="1" s="355" thickBot="1">
      <c r="A695" s="1203" t="n"/>
      <c r="B695" s="714" t="n"/>
      <c r="C695" s="367" t="n">
        <v>4580224360587</v>
      </c>
      <c r="D695" s="367" t="n"/>
      <c r="E695" s="353" t="inlineStr">
        <is>
          <t>RUHAKU</t>
        </is>
      </c>
      <c r="F695" s="365" t="inlineStr">
        <is>
          <t>RU06</t>
        </is>
      </c>
      <c r="G695" s="573" t="n"/>
      <c r="H695" s="322" t="inlineStr">
        <is>
          <t>《RUHAKU》 Moist Cream</t>
        </is>
      </c>
      <c r="I695" s="322" t="inlineStr">
        <is>
          <t>RUHAKU Moist Cream</t>
        </is>
      </c>
      <c r="J695" s="406" t="inlineStr">
        <is>
          <t>Увлажняющий крем для лица РУХАКУ</t>
        </is>
      </c>
      <c r="K695" s="369" t="inlineStr">
        <is>
          <t>face cream</t>
        </is>
      </c>
      <c r="L695" s="369" t="n"/>
      <c r="M695" s="1203" t="n">
        <v>48</v>
      </c>
      <c r="N695" s="1203">
        <f>M695*10</f>
        <v/>
      </c>
      <c r="O695" s="455" t="n"/>
      <c r="P695" s="1388" t="n">
        <v>2370</v>
      </c>
      <c r="Q695" s="1388">
        <f>O695*P695</f>
        <v/>
      </c>
      <c r="R695" s="626" t="n">
        <v>2014</v>
      </c>
      <c r="S695" s="1383">
        <f>O695*R695</f>
        <v/>
      </c>
      <c r="T695" s="1383">
        <f>Q695-S695</f>
        <v/>
      </c>
      <c r="U695" s="458">
        <f>T695/Q695</f>
        <v/>
      </c>
      <c r="V695" s="362" t="n"/>
      <c r="W695" s="362" t="n"/>
      <c r="X695" s="630" t="n"/>
      <c r="Y695" s="362">
        <f>V695*X695</f>
        <v/>
      </c>
      <c r="Z695" s="362">
        <f>W695*X695</f>
        <v/>
      </c>
      <c r="AA695" s="362" t="n"/>
      <c r="AB695" s="1407" t="n">
        <v>0.04</v>
      </c>
      <c r="AC695" s="1387">
        <f>ROUND(O695*AB695,3)</f>
        <v/>
      </c>
      <c r="AD695" s="578"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565" t="inlineStr">
        <is>
          <t>ЕАЭС N RU Д-JP.РА04.В.57950/23 от 09.06.2023 действует до 08.06.2028</t>
        </is>
      </c>
      <c r="AF695" s="565" t="inlineStr">
        <is>
          <t>Ruhaku</t>
        </is>
      </c>
      <c r="AG695" s="565" t="inlineStr">
        <is>
          <t>CARING JAPAN Inc</t>
        </is>
      </c>
    </row>
    <row r="696" hidden="1" ht="20.1" customFormat="1" customHeight="1" s="355" thickBot="1">
      <c r="A696" s="1203" t="n"/>
      <c r="B696" s="714" t="n"/>
      <c r="C696" s="367" t="n">
        <v>4580224360365</v>
      </c>
      <c r="D696" s="367" t="n"/>
      <c r="E696" s="353" t="inlineStr">
        <is>
          <t>RUHAKU</t>
        </is>
      </c>
      <c r="F696" s="365" t="inlineStr">
        <is>
          <t>RU05</t>
        </is>
      </c>
      <c r="G696" s="573" t="n"/>
      <c r="H696" s="322" t="inlineStr">
        <is>
          <t>《RUHAKU》 Enriched Creamy Sheet Mask 23ml*5</t>
        </is>
      </c>
      <c r="I696" s="322" t="inlineStr">
        <is>
          <t>RUHAKU Enriched Creamy Sheet Mask</t>
        </is>
      </c>
      <c r="J696" s="406" t="inlineStr">
        <is>
          <t>Тканевые питательные кремовые маски для лица РУХАКУ</t>
        </is>
      </c>
      <c r="K696" s="369" t="inlineStr">
        <is>
          <t>face mask</t>
        </is>
      </c>
      <c r="L696" s="369" t="n"/>
      <c r="M696" s="1203" t="n">
        <v>48</v>
      </c>
      <c r="N696" s="1203">
        <f>M696*10</f>
        <v/>
      </c>
      <c r="O696" s="455" t="n"/>
      <c r="P696" s="1388" t="n">
        <v>2620</v>
      </c>
      <c r="Q696" s="1388">
        <f>O696*P696</f>
        <v/>
      </c>
      <c r="R696" s="626" t="n">
        <v>2226</v>
      </c>
      <c r="S696" s="1383">
        <f>O696*R696</f>
        <v/>
      </c>
      <c r="T696" s="1383">
        <f>Q696-S696</f>
        <v/>
      </c>
      <c r="U696" s="458">
        <f>T696/Q696</f>
        <v/>
      </c>
      <c r="V696" s="362" t="n"/>
      <c r="W696" s="362" t="n"/>
      <c r="X696" s="630" t="n"/>
      <c r="Y696" s="362">
        <f>V696*X696</f>
        <v/>
      </c>
      <c r="Z696" s="362">
        <f>W696*X696</f>
        <v/>
      </c>
      <c r="AA696" s="362" t="n"/>
      <c r="AB696" s="1407" t="n">
        <v>0.175</v>
      </c>
      <c r="AC696" s="1384">
        <f>ROUND(O696*AB696,3)</f>
        <v/>
      </c>
      <c r="AD696" s="578"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565" t="inlineStr">
        <is>
          <t>ЕАЭС N RU Д-JP.РА04.В.58130/23 от 09.06.2023 действует до 08.06.2028</t>
        </is>
      </c>
      <c r="AF696" s="565" t="inlineStr">
        <is>
          <t>Ruhaku</t>
        </is>
      </c>
      <c r="AG696" s="565" t="inlineStr">
        <is>
          <t>CARING JAPAN Inc</t>
        </is>
      </c>
    </row>
    <row r="697" hidden="1" ht="20.1" customFormat="1" customHeight="1" s="355" thickBot="1">
      <c r="A697" s="1203" t="n"/>
      <c r="B697" s="714" t="n"/>
      <c r="C697" s="367" t="n">
        <v>4580224360372</v>
      </c>
      <c r="D697" s="367" t="n"/>
      <c r="E697" s="365" t="inlineStr">
        <is>
          <t>RUHAKU</t>
        </is>
      </c>
      <c r="F697" s="365" t="n"/>
      <c r="G697" s="573" t="n"/>
      <c r="H697" s="322" t="inlineStr">
        <is>
          <t>《RUHAKU》 Enriched Creamy Sheet Mask 23ml*1</t>
        </is>
      </c>
      <c r="I697" s="322" t="inlineStr">
        <is>
          <t>RUHAKU Enriched Creamy Sheet Mask</t>
        </is>
      </c>
      <c r="J697" s="406" t="inlineStr">
        <is>
          <t>Тканевые питательные кремовые маски для лица РУХАКУ</t>
        </is>
      </c>
      <c r="K697" s="369" t="inlineStr">
        <is>
          <t>face mask</t>
        </is>
      </c>
      <c r="L697" s="369" t="n"/>
      <c r="M697" s="1203" t="n">
        <v>144</v>
      </c>
      <c r="N697" s="1203">
        <f>M697*10</f>
        <v/>
      </c>
      <c r="O697" s="455" t="n"/>
      <c r="P697" s="1388" t="n">
        <v>561</v>
      </c>
      <c r="Q697" s="1388">
        <f>O697*P697</f>
        <v/>
      </c>
      <c r="R697" s="626" t="n">
        <v>477</v>
      </c>
      <c r="S697" s="1383">
        <f>O697*R697</f>
        <v/>
      </c>
      <c r="T697" s="1383">
        <f>Q697-S697</f>
        <v/>
      </c>
      <c r="U697" s="458">
        <f>T697/Q697</f>
        <v/>
      </c>
      <c r="V697" s="362" t="n"/>
      <c r="W697" s="362" t="n"/>
      <c r="X697" s="630" t="n"/>
      <c r="Y697" s="362">
        <f>V697*X697</f>
        <v/>
      </c>
      <c r="Z697" s="362">
        <f>W697*X697</f>
        <v/>
      </c>
      <c r="AA697" s="362" t="n"/>
      <c r="AB697" s="1398" t="n">
        <v>0.035</v>
      </c>
      <c r="AC697" s="1384">
        <f>ROUND(O697*AB697,3)</f>
        <v/>
      </c>
      <c r="AD697" s="578"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565" t="inlineStr">
        <is>
          <t>ЕАЭС N RU Д-JP.РА04.В.58130/23 от 09.06.2023 действует до 08.06.2028</t>
        </is>
      </c>
      <c r="AF697" s="565" t="inlineStr">
        <is>
          <t>Ruhaku</t>
        </is>
      </c>
      <c r="AG697" s="565" t="inlineStr">
        <is>
          <t>CARING JAPAN Inc</t>
        </is>
      </c>
    </row>
    <row r="698" hidden="1" ht="20.1" customFormat="1" customHeight="1" s="355" thickBot="1">
      <c r="A698" s="1203" t="n"/>
      <c r="B698" s="714" t="n"/>
      <c r="C698" s="367" t="n">
        <v>4580224360877</v>
      </c>
      <c r="D698" s="367" t="n"/>
      <c r="E698" s="365" t="inlineStr">
        <is>
          <t>RUHAKU</t>
        </is>
      </c>
      <c r="F698" s="365" t="n"/>
      <c r="G698" s="573" t="n"/>
      <c r="H698" s="322" t="inlineStr">
        <is>
          <t>《RUHAKU》 GETTOU UV Body Veil 50ml</t>
        </is>
      </c>
      <c r="I698" s="322" t="inlineStr">
        <is>
          <t>RUHAKU UV Body Veil</t>
        </is>
      </c>
      <c r="J698" s="406" t="inlineStr">
        <is>
          <t>Солнцезащитный крем для лица и тела РУХАКУ</t>
        </is>
      </c>
      <c r="K698" s="369" t="inlineStr">
        <is>
          <t>sunscreen</t>
        </is>
      </c>
      <c r="L698" s="369" t="n"/>
      <c r="M698" s="1203" t="n">
        <v>48</v>
      </c>
      <c r="N698" s="1203">
        <f>M698*10</f>
        <v/>
      </c>
      <c r="O698" s="455" t="n"/>
      <c r="P698" s="1388" t="n">
        <v>2245</v>
      </c>
      <c r="Q698" s="1388">
        <f>O698*P698</f>
        <v/>
      </c>
      <c r="R698" s="626" t="n">
        <v>1908</v>
      </c>
      <c r="S698" s="1383">
        <f>O698*R698</f>
        <v/>
      </c>
      <c r="T698" s="1383">
        <f>Q698-S698</f>
        <v/>
      </c>
      <c r="U698" s="458">
        <f>T698/Q698</f>
        <v/>
      </c>
      <c r="V698" s="362" t="n"/>
      <c r="W698" s="362" t="n"/>
      <c r="X698" s="630" t="n"/>
      <c r="Y698" s="362">
        <f>V698*X698</f>
        <v/>
      </c>
      <c r="Z698" s="362">
        <f>W698*X698</f>
        <v/>
      </c>
      <c r="AA698" s="362" t="n"/>
      <c r="AB698" s="1407" t="n">
        <v>0.092</v>
      </c>
      <c r="AC698" s="1384">
        <f>ROUND(O698*AB698,3)</f>
        <v/>
      </c>
      <c r="AD698" s="578"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565" t="inlineStr">
        <is>
          <t>ЕАЭС N RU Д-JP.РА04.В.57950/23 от 09.06.2023 действует до 08.06.2028</t>
        </is>
      </c>
      <c r="AF698" s="565" t="inlineStr">
        <is>
          <t>Ruhaku</t>
        </is>
      </c>
      <c r="AG698" s="565" t="inlineStr">
        <is>
          <t>CARING JAPAN Inc</t>
        </is>
      </c>
    </row>
    <row r="699" hidden="1" ht="20.1" customFormat="1" customHeight="1" s="355" thickBot="1">
      <c r="A699" s="1203" t="n"/>
      <c r="B699" s="714" t="n"/>
      <c r="C699" s="367" t="n">
        <v>4580224360594</v>
      </c>
      <c r="D699" s="367" t="n"/>
      <c r="E699" s="365" t="inlineStr">
        <is>
          <t>RUHAKU</t>
        </is>
      </c>
      <c r="F699" s="365" t="inlineStr">
        <is>
          <t>RU08</t>
        </is>
      </c>
      <c r="G699" s="573" t="n"/>
      <c r="H699" s="322" t="inlineStr">
        <is>
          <t>《RUHAKU》 Trial Set S</t>
        </is>
      </c>
      <c r="I699" s="322" t="inlineStr">
        <is>
          <t>RUHAKU Trial Set S</t>
        </is>
      </c>
      <c r="J699" s="406"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69" t="inlineStr">
        <is>
          <t>Cleansing oil,
Soap,
Lotion,
Cream</t>
        </is>
      </c>
      <c r="L699" s="369" t="n"/>
      <c r="M699" s="1203" t="n">
        <v>48</v>
      </c>
      <c r="N699" s="1203">
        <f>M699*10</f>
        <v/>
      </c>
      <c r="O699" s="455" t="n"/>
      <c r="P699" s="1388" t="n">
        <v>1497</v>
      </c>
      <c r="Q699" s="1388">
        <f>O699*P699</f>
        <v/>
      </c>
      <c r="R699" s="626" t="n">
        <v>1272</v>
      </c>
      <c r="S699" s="1383">
        <f>O699*R699</f>
        <v/>
      </c>
      <c r="T699" s="1383">
        <f>Q699-S699</f>
        <v/>
      </c>
      <c r="U699" s="458">
        <f>T699/Q699</f>
        <v/>
      </c>
      <c r="V699" s="362" t="n"/>
      <c r="W699" s="362" t="n"/>
      <c r="X699" s="630" t="n"/>
      <c r="Y699" s="362">
        <f>V699*X699</f>
        <v/>
      </c>
      <c r="Z699" s="362">
        <f>W699*X699</f>
        <v/>
      </c>
      <c r="AA699" s="362" t="n"/>
      <c r="AB699" s="1398" t="n">
        <v>0.01</v>
      </c>
      <c r="AC699" s="1384">
        <f>ROUND(O699*AB699,3)</f>
        <v/>
      </c>
      <c r="AD699" s="575" t="n"/>
      <c r="AE699" s="565"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565" t="inlineStr">
        <is>
          <t>Ruhaku</t>
        </is>
      </c>
      <c r="AG699" s="565" t="inlineStr">
        <is>
          <t>CARING JAPAN Inc</t>
        </is>
      </c>
    </row>
    <row r="700" hidden="1" ht="20.1" customFormat="1" customHeight="1" s="355" thickBot="1">
      <c r="A700" s="1203" t="n"/>
      <c r="B700" s="714" t="n"/>
      <c r="C700" s="367" t="n"/>
      <c r="D700" s="367" t="n"/>
      <c r="E700" s="365" t="inlineStr">
        <is>
          <t>RUHAKU</t>
        </is>
      </c>
      <c r="F700" s="365" t="inlineStr">
        <is>
          <t>RU010</t>
        </is>
      </c>
      <c r="G700" s="573" t="n"/>
      <c r="H700" s="322" t="inlineStr">
        <is>
          <t>《RUHAKU》 Face wash net</t>
        </is>
      </c>
      <c r="I700" s="322" t="inlineStr">
        <is>
          <t>Face wash net</t>
        </is>
      </c>
      <c r="J700" s="406" t="inlineStr">
        <is>
          <t>Сеточка для мыла Рухаку</t>
        </is>
      </c>
      <c r="K700" s="369" t="inlineStr">
        <is>
          <t>wash net</t>
        </is>
      </c>
      <c r="L700" s="369" t="n"/>
      <c r="M700" s="1203" t="n">
        <v>24</v>
      </c>
      <c r="N700" s="1203" t="n">
        <v>24</v>
      </c>
      <c r="O700" s="455" t="n"/>
      <c r="P700" s="1388" t="n">
        <v>412</v>
      </c>
      <c r="Q700" s="1388">
        <f>O700*P700</f>
        <v/>
      </c>
      <c r="R700" s="626" t="n">
        <v>350</v>
      </c>
      <c r="S700" s="1383">
        <f>O700*R700</f>
        <v/>
      </c>
      <c r="T700" s="1383">
        <f>Q700-S700</f>
        <v/>
      </c>
      <c r="U700" s="458">
        <f>T700/Q700</f>
        <v/>
      </c>
      <c r="V700" s="362" t="n"/>
      <c r="W700" s="362" t="n"/>
      <c r="X700" s="630" t="n"/>
      <c r="Y700" s="362" t="n"/>
      <c r="Z700" s="362" t="n"/>
      <c r="AA700" s="362" t="n"/>
      <c r="AB700" s="1407" t="n">
        <v>0.008999999999999999</v>
      </c>
      <c r="AC700" s="1384">
        <f>ROUND(O700*AB700,3)</f>
        <v/>
      </c>
      <c r="AD700" s="575" t="n"/>
      <c r="AE700" s="565" t="n"/>
      <c r="AF700" s="565" t="inlineStr">
        <is>
          <t>Ruhaku</t>
        </is>
      </c>
      <c r="AG700" s="565" t="n"/>
    </row>
    <row r="701" hidden="1" ht="20.1" customFormat="1" customHeight="1" s="355" thickBot="1">
      <c r="A701" s="1203" t="n"/>
      <c r="B701" s="714" t="n"/>
      <c r="C701" s="367" t="n">
        <v>4560164475176</v>
      </c>
      <c r="D701" s="367" t="inlineStr">
        <is>
          <t>AIG02T</t>
        </is>
      </c>
      <c r="E701" s="365" t="inlineStr">
        <is>
          <t>MEDION</t>
        </is>
      </c>
      <c r="F701" s="365" t="n"/>
      <c r="G701" s="573" t="n"/>
      <c r="H701" s="322" t="inlineStr">
        <is>
          <t>《MEDION》Dr.Medion HEAD SPA SCALP PACK 150ml</t>
        </is>
      </c>
      <c r="I701" s="322" t="inlineStr">
        <is>
          <t>Dr.Medion HEAD SPA SCALP PACK</t>
        </is>
      </c>
      <c r="J701" s="406" t="inlineStr">
        <is>
          <t>Спа-маска для кожи головы и волос Dr.Medion</t>
        </is>
      </c>
      <c r="K701" s="369" t="inlineStr">
        <is>
          <t>hair pack</t>
        </is>
      </c>
      <c r="L701" s="369" t="n"/>
      <c r="M701" s="1203" t="n">
        <v>24</v>
      </c>
      <c r="N701" s="1203" t="n">
        <v>24</v>
      </c>
      <c r="O701" s="455" t="n"/>
      <c r="P701" s="1388" t="n">
        <v>1853</v>
      </c>
      <c r="Q701" s="1388">
        <f>O701*P701</f>
        <v/>
      </c>
      <c r="R701" s="626" t="n">
        <v>1575</v>
      </c>
      <c r="S701" s="1383">
        <f>O701*R701</f>
        <v/>
      </c>
      <c r="T701" s="1383">
        <f>Q701-S701</f>
        <v/>
      </c>
      <c r="U701" s="458">
        <f>T701/Q701</f>
        <v/>
      </c>
      <c r="V701" s="362">
        <f>ROUND(0.34*0.23*0.215,3)</f>
        <v/>
      </c>
      <c r="W701" s="362" t="n">
        <v>5.5</v>
      </c>
      <c r="X701" s="630">
        <f>O701/M701</f>
        <v/>
      </c>
      <c r="Y701" s="362">
        <f>V701*X701</f>
        <v/>
      </c>
      <c r="Z701" s="362">
        <f>W701*X701</f>
        <v/>
      </c>
      <c r="AA701" s="362" t="n"/>
      <c r="AB701" s="1407" t="n">
        <v>0.206</v>
      </c>
      <c r="AC701" s="1384">
        <f>ROUND(O701*AB701,3)</f>
        <v/>
      </c>
      <c r="AD701" s="575"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565" t="inlineStr">
        <is>
          <t>ЕАЭС N RU Д-JP.РА04.В.65667/23 от 14.06.2023 действует до 13.06.2028</t>
        </is>
      </c>
      <c r="AF701" s="565" t="n"/>
      <c r="AG701" s="565" t="inlineStr">
        <is>
          <t>Medion Research Laboratories Inc.</t>
        </is>
      </c>
    </row>
    <row r="702" hidden="1" ht="20.1" customFormat="1" customHeight="1" s="355" thickBot="1">
      <c r="A702" s="1203" t="n"/>
      <c r="B702" s="714" t="n"/>
      <c r="C702" s="367" t="n">
        <v>4560164475152</v>
      </c>
      <c r="D702" s="367" t="inlineStr">
        <is>
          <t>AIG03T</t>
        </is>
      </c>
      <c r="E702" s="365" t="inlineStr">
        <is>
          <t>MEDION</t>
        </is>
      </c>
      <c r="F702" s="365" t="n"/>
      <c r="G702" s="573" t="n"/>
      <c r="H702" s="322" t="inlineStr">
        <is>
          <t>《MEDION》Dr.Medion HEAD SPA SHAMPOO 200ml</t>
        </is>
      </c>
      <c r="I702" s="322" t="inlineStr">
        <is>
          <t>Dr.Medion HEAD SPA SHAMPOO</t>
        </is>
      </c>
      <c r="J702" s="406" t="inlineStr">
        <is>
          <t>Спа-шампунь для волос Dr.Medion</t>
        </is>
      </c>
      <c r="K702" s="369" t="inlineStr">
        <is>
          <t>hair shampoo</t>
        </is>
      </c>
      <c r="L702" s="369" t="n"/>
      <c r="M702" s="1203" t="n">
        <v>24</v>
      </c>
      <c r="N702" s="1203" t="n">
        <v>24</v>
      </c>
      <c r="O702" s="455" t="n"/>
      <c r="P702" s="1388" t="n">
        <v>2012</v>
      </c>
      <c r="Q702" s="1388">
        <f>O702*P702</f>
        <v/>
      </c>
      <c r="R702" s="626" t="n">
        <v>1710</v>
      </c>
      <c r="S702" s="1383">
        <f>O702*R702</f>
        <v/>
      </c>
      <c r="T702" s="1383">
        <f>Q702-S702</f>
        <v/>
      </c>
      <c r="U702" s="458">
        <f>T702/Q702</f>
        <v/>
      </c>
      <c r="V702" s="362">
        <f>ROUND(0.36*0.245*0.25,3)</f>
        <v/>
      </c>
      <c r="W702" s="362" t="n">
        <v>7.1</v>
      </c>
      <c r="X702" s="630">
        <f>O702/M702</f>
        <v/>
      </c>
      <c r="Y702" s="362">
        <f>V702*X702</f>
        <v/>
      </c>
      <c r="Z702" s="362">
        <f>W702*X702</f>
        <v/>
      </c>
      <c r="AA702" s="362" t="n"/>
      <c r="AB702" s="1398" t="n">
        <v>0.27</v>
      </c>
      <c r="AC702" s="1384">
        <f>ROUND(O702*AB702,3)</f>
        <v/>
      </c>
      <c r="AD702" s="575"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565" t="inlineStr">
        <is>
          <t>ЕАЭС N RU Д-JP.РА04.В.65676/23 от 14.06.2023 действует до 13.06.2028</t>
        </is>
      </c>
      <c r="AF702" s="565" t="n"/>
      <c r="AG702" s="565" t="inlineStr">
        <is>
          <t>Medion Research Laboratories Inc.</t>
        </is>
      </c>
    </row>
    <row r="703" hidden="1" ht="20.1" customFormat="1" customHeight="1" s="355" thickBot="1">
      <c r="A703" s="1203" t="n"/>
      <c r="B703" s="714" t="n"/>
      <c r="C703" s="367" t="n">
        <v>4560164475169</v>
      </c>
      <c r="D703" s="367" t="inlineStr">
        <is>
          <t>DM03</t>
        </is>
      </c>
      <c r="E703" s="365" t="inlineStr">
        <is>
          <t>MEDION</t>
        </is>
      </c>
      <c r="F703" s="365" t="inlineStr">
        <is>
          <t>DM03</t>
        </is>
      </c>
      <c r="G703" s="573" t="n"/>
      <c r="H703" s="322" t="inlineStr">
        <is>
          <t>《MEDION》Dr.Medion HEAD SPA TREATMENT 230g</t>
        </is>
      </c>
      <c r="I703" s="322" t="inlineStr">
        <is>
          <t>Dr.Medion HEAD SPA TREATMENT</t>
        </is>
      </c>
      <c r="J703" s="406" t="inlineStr">
        <is>
          <t>Спа-тритмент-кондиционер для кожи головы и волос Dr.Medion</t>
        </is>
      </c>
      <c r="K703" s="369" t="inlineStr">
        <is>
          <t>hair treatment</t>
        </is>
      </c>
      <c r="L703" s="369" t="n"/>
      <c r="M703" s="1203" t="n">
        <v>24</v>
      </c>
      <c r="N703" s="1203" t="n">
        <v>24</v>
      </c>
      <c r="O703" s="455" t="n"/>
      <c r="P703" s="1388" t="n">
        <v>2012</v>
      </c>
      <c r="Q703" s="1388">
        <f>O703*P703</f>
        <v/>
      </c>
      <c r="R703" s="626" t="n">
        <v>1710</v>
      </c>
      <c r="S703" s="1383">
        <f>O703*R703</f>
        <v/>
      </c>
      <c r="T703" s="1383">
        <f>Q703-S703</f>
        <v/>
      </c>
      <c r="U703" s="458">
        <f>T703/Q703</f>
        <v/>
      </c>
      <c r="V703" s="362">
        <f>ROUND(0.34*0.34*0.23,3)</f>
        <v/>
      </c>
      <c r="W703" s="362" t="n">
        <v>7</v>
      </c>
      <c r="X703" s="630">
        <f>O703/M703</f>
        <v/>
      </c>
      <c r="Y703" s="362">
        <f>V703*X703</f>
        <v/>
      </c>
      <c r="Z703" s="362">
        <f>W703*X703</f>
        <v/>
      </c>
      <c r="AA703" s="362" t="n"/>
      <c r="AB703" s="1398" t="n">
        <v>0.255</v>
      </c>
      <c r="AC703" s="1384">
        <f>ROUND(O703*AB703,3)</f>
        <v/>
      </c>
      <c r="AD703" s="575"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565" t="inlineStr">
        <is>
          <t>ЕАЭС N RU Д-JP.РА04.В.65673/23 от 14.06.2023 действует до 13.06.2028</t>
        </is>
      </c>
      <c r="AF703" s="565" t="n"/>
      <c r="AG703" s="565" t="inlineStr">
        <is>
          <t>Medion Research Laboratories Inc.</t>
        </is>
      </c>
    </row>
    <row r="704" hidden="1" ht="20.1" customFormat="1" customHeight="1" s="355" thickBot="1">
      <c r="A704" s="1203" t="n"/>
      <c r="B704" s="714" t="n"/>
      <c r="C704" s="367" t="n">
        <v>4560164470669</v>
      </c>
      <c r="D704" s="367" t="n"/>
      <c r="E704" s="365" t="inlineStr">
        <is>
          <t>MEDION PRO</t>
        </is>
      </c>
      <c r="F704" s="365" t="inlineStr">
        <is>
          <t>MEDI08Р</t>
        </is>
      </c>
      <c r="G704" s="573" t="n"/>
      <c r="H704" s="322" t="inlineStr">
        <is>
          <t>《MEDION》Mediplorer Moist Clear Gel (500g)</t>
        </is>
      </c>
      <c r="I704" s="322" t="inlineStr">
        <is>
          <t>Mediplorer Moist Clear Gel Professional</t>
        </is>
      </c>
      <c r="J704" s="406" t="inlineStr">
        <is>
          <t xml:space="preserve">Увлажняющий массажный гель для профессионального применения Mediplorer </t>
        </is>
      </c>
      <c r="K704" s="369" t="inlineStr">
        <is>
          <t>face gel</t>
        </is>
      </c>
      <c r="L704" s="369" t="n"/>
      <c r="M704" s="1203" t="n">
        <v>8</v>
      </c>
      <c r="N704" s="1203" t="n">
        <v>8</v>
      </c>
      <c r="O704" s="455" t="n"/>
      <c r="P704" s="1388" t="n">
        <v>3294</v>
      </c>
      <c r="Q704" s="1388">
        <f>O704*P704</f>
        <v/>
      </c>
      <c r="R704" s="626" t="n">
        <v>2800</v>
      </c>
      <c r="S704" s="1383">
        <f>O704*R704</f>
        <v/>
      </c>
      <c r="T704" s="1383">
        <f>Q704-S704</f>
        <v/>
      </c>
      <c r="U704" s="458">
        <f>T704/Q704</f>
        <v/>
      </c>
      <c r="V704" s="362" t="n"/>
      <c r="W704" s="362" t="n"/>
      <c r="X704" s="630" t="n"/>
      <c r="Y704" s="362" t="n"/>
      <c r="Z704" s="362" t="n"/>
      <c r="AA704" s="362" t="n"/>
      <c r="AB704" s="1398" t="n">
        <v>0.572</v>
      </c>
      <c r="AC704" s="1384">
        <f>ROUND(O704*AB704,3)</f>
        <v/>
      </c>
      <c r="AD704" s="575"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565" t="inlineStr">
        <is>
          <t>ЕАЭС N RU Д-JP.РА01.В.66010/24 от 01.02.2024 действует до 31.01.2029</t>
        </is>
      </c>
      <c r="AF704" s="565" t="inlineStr">
        <is>
          <t>Medion</t>
        </is>
      </c>
      <c r="AG704" s="565" t="inlineStr">
        <is>
          <t>Medion Research Laboratories Inc</t>
        </is>
      </c>
    </row>
    <row r="705" hidden="1" ht="36.75" customFormat="1" customHeight="1" s="355" thickBot="1">
      <c r="A705" s="1203" t="n"/>
      <c r="B705" s="714" t="n"/>
      <c r="C705" s="367" t="n">
        <v>4560164470454</v>
      </c>
      <c r="D705" s="367" t="inlineStr">
        <is>
          <t>MEDI02</t>
        </is>
      </c>
      <c r="E705" s="365" t="inlineStr">
        <is>
          <t>MEDION</t>
        </is>
      </c>
      <c r="F705" s="365" t="inlineStr">
        <is>
          <t>MEDI02</t>
        </is>
      </c>
      <c r="G705" s="573" t="n"/>
      <c r="H705" s="322" t="inlineStr">
        <is>
          <t>《MEDION》Mediplorer CO2 gel mask (6 times)</t>
        </is>
      </c>
      <c r="I705" s="322" t="inlineStr">
        <is>
          <t>Mediplorer CO2 gel mask</t>
        </is>
      </c>
      <c r="J705" s="406" t="inlineStr">
        <is>
          <t>Гелевая маска СО2 для лица Mediplorer</t>
        </is>
      </c>
      <c r="K705" s="369" t="inlineStr">
        <is>
          <t>face mask</t>
        </is>
      </c>
      <c r="L705" s="369" t="n"/>
      <c r="M705" s="1203" t="n">
        <v>24</v>
      </c>
      <c r="N705" s="1203" t="n">
        <v>24</v>
      </c>
      <c r="O705" s="455" t="n"/>
      <c r="P705" s="1388" t="n">
        <v>4882</v>
      </c>
      <c r="Q705" s="1388">
        <f>O705*P705</f>
        <v/>
      </c>
      <c r="R705" s="626" t="n">
        <v>4150</v>
      </c>
      <c r="S705" s="1383">
        <f>O705*R705</f>
        <v/>
      </c>
      <c r="T705" s="1383">
        <f>Q705-S705</f>
        <v/>
      </c>
      <c r="U705" s="458">
        <f>T705/Q705</f>
        <v/>
      </c>
      <c r="V705" s="362">
        <f>ROUND(0.37*0.27*0.27,3)</f>
        <v/>
      </c>
      <c r="W705" s="362" t="n">
        <v>6.7</v>
      </c>
      <c r="X705" s="630">
        <f>O705/M705</f>
        <v/>
      </c>
      <c r="Y705" s="362">
        <f>V705*X705</f>
        <v/>
      </c>
      <c r="Z705" s="362">
        <f>W705*X705</f>
        <v/>
      </c>
      <c r="AA705" s="362" t="n"/>
      <c r="AB705" s="1398" t="n">
        <v>0.256</v>
      </c>
      <c r="AC705" s="1384">
        <f>ROUND(O705*AB705,3)</f>
        <v/>
      </c>
      <c r="AD705" s="575"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565" t="inlineStr">
        <is>
          <t>ЕАЭС N RU Д-JP.РА04.В.65636/23 от 14.06.2023 действует до 13.06.2028</t>
        </is>
      </c>
      <c r="AF705" s="565" t="inlineStr">
        <is>
          <t>Mediplorer</t>
        </is>
      </c>
      <c r="AG705" s="565" t="inlineStr">
        <is>
          <t>Medion Research Laboratories Inc.</t>
        </is>
      </c>
    </row>
    <row r="706" hidden="1" ht="36.75" customFormat="1" customHeight="1" s="355" thickBot="1">
      <c r="A706" s="1203" t="n"/>
      <c r="B706" s="714" t="n"/>
      <c r="C706" s="367" t="n"/>
      <c r="D706" s="367" t="n"/>
      <c r="E706" s="365" t="inlineStr">
        <is>
          <t>MEDION PRO</t>
        </is>
      </c>
      <c r="F706" s="365" t="inlineStr">
        <is>
          <t>MEDI02P</t>
        </is>
      </c>
      <c r="G706" s="573" t="n"/>
      <c r="H706" s="322" t="inlineStr">
        <is>
          <t>《MEDION》Mediplorer CO2 GEL MASK FOR PROFESSIONAL (30 times)</t>
        </is>
      </c>
      <c r="I706" s="322" t="inlineStr">
        <is>
          <t xml:space="preserve">Mediplorer CO2 gel mask </t>
        </is>
      </c>
      <c r="J706" s="406" t="inlineStr">
        <is>
          <t>Гелевая маска СО2 для лица Mediplorer</t>
        </is>
      </c>
      <c r="K706" s="369" t="inlineStr">
        <is>
          <t>face mask</t>
        </is>
      </c>
      <c r="L706" s="369" t="n"/>
      <c r="M706" s="1203" t="n">
        <v>6</v>
      </c>
      <c r="N706" s="1203" t="n">
        <v>6</v>
      </c>
      <c r="O706" s="455" t="n"/>
      <c r="P706" s="1388" t="n">
        <v>13176</v>
      </c>
      <c r="Q706" s="1388">
        <f>O706*P706</f>
        <v/>
      </c>
      <c r="R706" s="626" t="n">
        <v>11200</v>
      </c>
      <c r="S706" s="1383">
        <f>O706*R706</f>
        <v/>
      </c>
      <c r="T706" s="1383">
        <f>Q706-S706</f>
        <v/>
      </c>
      <c r="U706" s="458">
        <f>T706/Q706</f>
        <v/>
      </c>
      <c r="V706" s="362" t="n"/>
      <c r="W706" s="362" t="n"/>
      <c r="X706" s="630">
        <f>O706/M706</f>
        <v/>
      </c>
      <c r="Y706" s="362" t="n"/>
      <c r="Z706" s="362" t="n"/>
      <c r="AA706" s="362" t="n"/>
      <c r="AB706" s="1398" t="n">
        <v>1</v>
      </c>
      <c r="AC706" s="1384">
        <f>ROUND(O706*AB706,3)</f>
        <v/>
      </c>
      <c r="AD706" s="575">
        <f>AD705</f>
        <v/>
      </c>
      <c r="AE706" s="565" t="inlineStr">
        <is>
          <t>ЕАЭС N RU Д-JP.РА04.В.65636/23 от 14.06.2023 действует до 13.06.2028</t>
        </is>
      </c>
      <c r="AF706" s="565" t="n"/>
      <c r="AG706" s="565" t="inlineStr">
        <is>
          <t>Medion Research Laboratories Inc.</t>
        </is>
      </c>
    </row>
    <row r="707" hidden="1" ht="42" customFormat="1" customHeight="1" s="355" thickBot="1">
      <c r="A707" s="1203" t="n"/>
      <c r="B707" s="714" t="n"/>
      <c r="C707" s="367" t="n">
        <v>4560164470478</v>
      </c>
      <c r="D707" s="367" t="inlineStr">
        <is>
          <t>MEDI03P</t>
        </is>
      </c>
      <c r="E707" s="365" t="inlineStr">
        <is>
          <t>MEDION PRO</t>
        </is>
      </c>
      <c r="F707" s="365" t="inlineStr">
        <is>
          <t>MEDI03P</t>
        </is>
      </c>
      <c r="G707" s="573" t="n"/>
      <c r="H707" s="322" t="inlineStr">
        <is>
          <t>《MEDION　PRO》Mediplorer CO2 GEL MASK PREMIUM PRO (30 times)</t>
        </is>
      </c>
      <c r="I707" s="322" t="inlineStr">
        <is>
          <t>Mediplorer CO2 gel mask premium</t>
        </is>
      </c>
      <c r="J707" s="406" t="inlineStr">
        <is>
          <t>Премиальная гелевая маска СО2 для лица Mediplorer</t>
        </is>
      </c>
      <c r="K707" s="369" t="inlineStr">
        <is>
          <t>face mask</t>
        </is>
      </c>
      <c r="L707" s="369" t="n"/>
      <c r="M707" s="1203" t="n">
        <v>6</v>
      </c>
      <c r="N707" s="1203" t="n">
        <v>6</v>
      </c>
      <c r="O707" s="455" t="n"/>
      <c r="P707" s="1388" t="n">
        <v>14824</v>
      </c>
      <c r="Q707" s="1388">
        <f>O707*P707</f>
        <v/>
      </c>
      <c r="R707" s="626" t="n">
        <v>12600</v>
      </c>
      <c r="S707" s="1383">
        <f>O707*R707</f>
        <v/>
      </c>
      <c r="T707" s="1383">
        <f>Q707-S707</f>
        <v/>
      </c>
      <c r="U707" s="458">
        <f>T707/Q707</f>
        <v/>
      </c>
      <c r="V707" s="362">
        <f>ROUND(0.35*0.24*0.18,3)</f>
        <v/>
      </c>
      <c r="W707" s="362" t="n">
        <v>6.4</v>
      </c>
      <c r="X707" s="630">
        <f>O707/M707</f>
        <v/>
      </c>
      <c r="Y707" s="362">
        <f>V707*X707</f>
        <v/>
      </c>
      <c r="Z707" s="362">
        <f>W707*X707</f>
        <v/>
      </c>
      <c r="AA707" s="362" t="n"/>
      <c r="AB707" s="1398" t="n">
        <v>1</v>
      </c>
      <c r="AC707" s="1387">
        <f>ROUND(O707*AB707,3)</f>
        <v/>
      </c>
      <c r="AD707" s="575"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565" t="inlineStr">
        <is>
          <t>ЕАЭС N RU Д-JP.РА04.В.65636/23 от 14.06.2023 действует до 13.06.2028</t>
        </is>
      </c>
      <c r="AF707" s="565" t="inlineStr">
        <is>
          <t>MEDION</t>
        </is>
      </c>
      <c r="AG707" s="565" t="inlineStr">
        <is>
          <t>Medion Research Laboratories Inc.</t>
        </is>
      </c>
    </row>
    <row r="708" hidden="1" ht="35.25" customFormat="1" customHeight="1" s="355" thickBot="1">
      <c r="A708" s="1203" t="n"/>
      <c r="B708" s="714" t="n"/>
      <c r="C708" s="367" t="n">
        <v>4560164470645</v>
      </c>
      <c r="D708" s="367" t="inlineStr">
        <is>
          <t>MEDI03</t>
        </is>
      </c>
      <c r="E708" s="365" t="inlineStr">
        <is>
          <t>MEDION</t>
        </is>
      </c>
      <c r="F708" s="365" t="inlineStr">
        <is>
          <t>MEDI03</t>
        </is>
      </c>
      <c r="G708" s="573" t="n"/>
      <c r="H708" s="322" t="inlineStr">
        <is>
          <t>《MEDION》Mediplorer CO2 gel mask
premium (6 times)</t>
        </is>
      </c>
      <c r="I708" s="322" t="inlineStr">
        <is>
          <t>Mediplorer CO2 gel mask premium</t>
        </is>
      </c>
      <c r="J708" s="406" t="inlineStr">
        <is>
          <t>Премиальная гелевая маска СО2 для лица Mediplorer</t>
        </is>
      </c>
      <c r="K708" s="369" t="inlineStr">
        <is>
          <t>face mask</t>
        </is>
      </c>
      <c r="L708" s="369" t="n"/>
      <c r="M708" s="1203" t="n">
        <v>24</v>
      </c>
      <c r="N708" s="1203" t="n">
        <v>24</v>
      </c>
      <c r="O708" s="455" t="n">
        <v>24</v>
      </c>
      <c r="P708" s="1388" t="n">
        <v>5882</v>
      </c>
      <c r="Q708" s="1388">
        <f>O708*P708</f>
        <v/>
      </c>
      <c r="R708" s="626" t="n">
        <v>5000</v>
      </c>
      <c r="S708" s="1383">
        <f>O708*R708</f>
        <v/>
      </c>
      <c r="T708" s="1383">
        <f>Q708-S708</f>
        <v/>
      </c>
      <c r="U708" s="458">
        <f>T708/Q708</f>
        <v/>
      </c>
      <c r="V708" s="362">
        <f>ROUND(0.36*0.26*0.27,3)</f>
        <v/>
      </c>
      <c r="W708" s="362" t="n">
        <v>6.3</v>
      </c>
      <c r="X708" s="630">
        <f>O708/M708</f>
        <v/>
      </c>
      <c r="Y708" s="362">
        <f>V708*X708</f>
        <v/>
      </c>
      <c r="Z708" s="362">
        <f>W708*X708</f>
        <v/>
      </c>
      <c r="AA708" s="362" t="n"/>
      <c r="AB708" s="1398" t="n">
        <v>0.236</v>
      </c>
      <c r="AC708" s="1387">
        <f>ROUND(O708*AB708,3)</f>
        <v/>
      </c>
      <c r="AD708" s="575"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565" t="inlineStr">
        <is>
          <t>ЕАЭС N RU Д-JP.РА04.В.65636/23 от 14.06.2023 действует до 13.06.2028</t>
        </is>
      </c>
      <c r="AF708" s="565" t="inlineStr">
        <is>
          <t>MEDION</t>
        </is>
      </c>
      <c r="AG708" s="565" t="inlineStr">
        <is>
          <t>Medion Research Laboratories Inc.</t>
        </is>
      </c>
    </row>
    <row r="709" hidden="1" ht="32.25" customFormat="1" customHeight="1" s="355" thickBot="1">
      <c r="A709" s="353" t="n"/>
      <c r="B709" s="721" t="n"/>
      <c r="C709" s="367" t="n">
        <v>4560164470461</v>
      </c>
      <c r="D709" s="367" t="inlineStr">
        <is>
          <t>MEDI07</t>
        </is>
      </c>
      <c r="E709" s="353" t="inlineStr">
        <is>
          <t>MEDION</t>
        </is>
      </c>
      <c r="F709" s="353" t="inlineStr">
        <is>
          <t>MEDI07</t>
        </is>
      </c>
      <c r="G709" s="368" t="n"/>
      <c r="H709" s="369" t="inlineStr">
        <is>
          <t>《MEDION》Mediplorer CO2 sheet mask
(5 sheets)</t>
        </is>
      </c>
      <c r="I709" s="369" t="inlineStr">
        <is>
          <t>Mediplorer CO2 sheet mask</t>
        </is>
      </c>
      <c r="J709" s="493" t="inlineStr">
        <is>
          <t>Тканевая маска для лица СО2 Mediplorer</t>
        </is>
      </c>
      <c r="K709" s="369" t="inlineStr">
        <is>
          <t>face mask</t>
        </is>
      </c>
      <c r="L709" s="369" t="n"/>
      <c r="M709" s="1203" t="n">
        <v>48</v>
      </c>
      <c r="N709" s="1203" t="n">
        <v>48</v>
      </c>
      <c r="O709" s="455" t="n"/>
      <c r="P709" s="1388" t="n">
        <v>2447</v>
      </c>
      <c r="Q709" s="1388">
        <f>O709*P709</f>
        <v/>
      </c>
      <c r="R709" s="626" t="n">
        <v>2080</v>
      </c>
      <c r="S709" s="1383">
        <f>O709*R709</f>
        <v/>
      </c>
      <c r="T709" s="1383">
        <f>Q709-S709</f>
        <v/>
      </c>
      <c r="U709" s="458">
        <f>T709/Q709</f>
        <v/>
      </c>
      <c r="V709" s="362" t="n"/>
      <c r="W709" s="362" t="n"/>
      <c r="X709" s="630" t="n"/>
      <c r="Y709" s="362" t="n"/>
      <c r="Z709" s="362" t="n"/>
      <c r="AA709" s="362" t="n"/>
      <c r="AB709" s="1398" t="n">
        <v>0.175</v>
      </c>
      <c r="AC709" s="1384">
        <f>ROUND(O709*AB709,3)</f>
        <v/>
      </c>
      <c r="AD709" s="575"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565" t="inlineStr">
        <is>
          <t>ЕАЭС N RU Д-JP.РА04.В.65672/23 от 14.06.2023 действует до 13.06.2028</t>
        </is>
      </c>
      <c r="AF709" s="565" t="inlineStr">
        <is>
          <t>Mediplorer</t>
        </is>
      </c>
      <c r="AG709" s="565" t="inlineStr">
        <is>
          <t>Medion Research Laboratories Inc.</t>
        </is>
      </c>
    </row>
    <row r="710" hidden="1" ht="20.1" customFormat="1" customHeight="1" s="355" thickBot="1">
      <c r="A710" s="1203" t="n"/>
      <c r="B710" s="714" t="n"/>
      <c r="C710" s="367" t="n">
        <v>4560164470522</v>
      </c>
      <c r="D710" s="367" t="inlineStr">
        <is>
          <t>MEDI04</t>
        </is>
      </c>
      <c r="E710" s="353" t="inlineStr">
        <is>
          <t>MEDION</t>
        </is>
      </c>
      <c r="F710" s="353" t="inlineStr">
        <is>
          <t>MEDI04</t>
        </is>
      </c>
      <c r="G710" s="368" t="n"/>
      <c r="H710" s="369" t="inlineStr">
        <is>
          <t>《MEDION》Mediplorer Radiance Lift lotion
(120mL)</t>
        </is>
      </c>
      <c r="I710" s="369" t="inlineStr">
        <is>
          <t>Mediplorer Radiance Lift lotion</t>
        </is>
      </c>
      <c r="J710" s="493" t="inlineStr">
        <is>
          <t>Лифтинговый лосьон для лица «Сияние» Mediplorer</t>
        </is>
      </c>
      <c r="K710" s="369" t="inlineStr">
        <is>
          <t>face lotion</t>
        </is>
      </c>
      <c r="L710" s="369" t="n"/>
      <c r="M710" s="1203" t="n">
        <v>24</v>
      </c>
      <c r="N710" s="1203" t="n">
        <v>24</v>
      </c>
      <c r="O710" s="764" t="n">
        <v>24</v>
      </c>
      <c r="P710" s="1388" t="n">
        <v>5294</v>
      </c>
      <c r="Q710" s="1388">
        <f>O710*P710</f>
        <v/>
      </c>
      <c r="R710" s="626" t="n">
        <v>4500</v>
      </c>
      <c r="S710" s="1383">
        <f>O710*R710</f>
        <v/>
      </c>
      <c r="T710" s="1383">
        <f>Q710-S710</f>
        <v/>
      </c>
      <c r="U710" s="458">
        <f>T710/Q710</f>
        <v/>
      </c>
      <c r="V710" s="1498">
        <f>ROUND(0.34*0.225*0.26,3)</f>
        <v/>
      </c>
      <c r="W710" s="362" t="n">
        <v>7.2</v>
      </c>
      <c r="X710" s="630">
        <f>O710/M710</f>
        <v/>
      </c>
      <c r="Y710" s="362">
        <f>V710*X710</f>
        <v/>
      </c>
      <c r="Z710" s="362">
        <f>W710*X710</f>
        <v/>
      </c>
      <c r="AA710" s="362" t="n"/>
      <c r="AB710" s="1393" t="n">
        <v>0.268</v>
      </c>
      <c r="AC710" s="1384">
        <f>ROUND(O710*AB710,3)</f>
        <v/>
      </c>
      <c r="AD710" s="57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565" t="inlineStr">
        <is>
          <t>ЕАЭС N RU Д-JP.РА04.В.65654/23 от 14.06.2023 действует до 13.06.2028</t>
        </is>
      </c>
      <c r="AF710" s="565" t="inlineStr">
        <is>
          <t>Mediplorer</t>
        </is>
      </c>
      <c r="AG710" s="565" t="inlineStr">
        <is>
          <t>Medion Research Laboratories Inc.</t>
        </is>
      </c>
    </row>
    <row r="711" hidden="1" ht="20.1" customFormat="1" customHeight="1" s="355" thickBot="1">
      <c r="A711" s="1203" t="n"/>
      <c r="B711" s="714" t="n"/>
      <c r="C711" s="367" t="n">
        <v>4560164470539</v>
      </c>
      <c r="D711" s="367" t="inlineStr">
        <is>
          <t>MEDI06</t>
        </is>
      </c>
      <c r="E711" s="353" t="inlineStr">
        <is>
          <t>MEDION</t>
        </is>
      </c>
      <c r="F711" s="353" t="inlineStr">
        <is>
          <t>MEDI06</t>
        </is>
      </c>
      <c r="G711" s="368" t="n"/>
      <c r="H711" s="369" t="inlineStr">
        <is>
          <t>《MEDION》Mediplorer Radiance Lift serum (30mL)</t>
        </is>
      </c>
      <c r="I711" s="369" t="inlineStr">
        <is>
          <t>Mediplorer Radiance Lift serum</t>
        </is>
      </c>
      <c r="J711" s="493" t="inlineStr">
        <is>
          <t>Лифтинговая сыворотка для лица «Сияние» Mediplorer</t>
        </is>
      </c>
      <c r="K711" s="369" t="inlineStr">
        <is>
          <t>face serum</t>
        </is>
      </c>
      <c r="L711" s="369" t="n"/>
      <c r="M711" s="1203" t="n">
        <v>48</v>
      </c>
      <c r="N711" s="1203" t="n">
        <v>48</v>
      </c>
      <c r="O711" s="455" t="n"/>
      <c r="P711" s="1388" t="n">
        <v>6353</v>
      </c>
      <c r="Q711" s="1388">
        <f>O711*P711</f>
        <v/>
      </c>
      <c r="R711" s="626" t="n">
        <v>5400</v>
      </c>
      <c r="S711" s="1383">
        <f>O711*R711</f>
        <v/>
      </c>
      <c r="T711" s="1383">
        <f>Q711-S711</f>
        <v/>
      </c>
      <c r="U711" s="458">
        <f>T711/Q711</f>
        <v/>
      </c>
      <c r="V711" s="362">
        <f>ROUND(0.38*0.3*0.16,3)</f>
        <v/>
      </c>
      <c r="W711" s="362" t="n">
        <v>7.6</v>
      </c>
      <c r="X711" s="630">
        <f>O711/M711</f>
        <v/>
      </c>
      <c r="Y711" s="362">
        <f>V711*X711</f>
        <v/>
      </c>
      <c r="Z711" s="362">
        <f>W711*X711</f>
        <v/>
      </c>
      <c r="AA711" s="362" t="n"/>
      <c r="AB711" s="1393" t="n">
        <v>0.14</v>
      </c>
      <c r="AC711" s="1384">
        <f>ROUND(O711*AB711,3)</f>
        <v/>
      </c>
      <c r="AD711" s="57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565" t="inlineStr">
        <is>
          <t>ЕАЭС N RU Д-JP.РА04.В.65640/23 от 14.06.2023 действует до 13.06.2028</t>
        </is>
      </c>
      <c r="AF711" s="565" t="inlineStr">
        <is>
          <t>Mediplorer</t>
        </is>
      </c>
      <c r="AG711" s="565" t="inlineStr">
        <is>
          <t>Medion Research Laboratories Inc.</t>
        </is>
      </c>
    </row>
    <row r="712" hidden="1" ht="20.1" customFormat="1" customHeight="1" s="355" thickBot="1">
      <c r="A712" s="1203" t="n"/>
      <c r="B712" s="714" t="n"/>
      <c r="C712" s="367" t="n">
        <v>4560164470546</v>
      </c>
      <c r="D712" s="367" t="inlineStr">
        <is>
          <t>MEDI05</t>
        </is>
      </c>
      <c r="E712" s="365" t="inlineStr">
        <is>
          <t>MEDION</t>
        </is>
      </c>
      <c r="F712" s="365" t="inlineStr">
        <is>
          <t>MEDI05</t>
        </is>
      </c>
      <c r="G712" s="573" t="n"/>
      <c r="H712" s="322" t="inlineStr">
        <is>
          <t>《MEDION》Mediplorer Radiance Lift cream
(50g)</t>
        </is>
      </c>
      <c r="I712" s="322" t="inlineStr">
        <is>
          <t>Mediplorer Radiance Lift cream</t>
        </is>
      </c>
      <c r="J712" s="406" t="inlineStr">
        <is>
          <t>Лифтинговый крем для лица «Сияние» Mediplorer</t>
        </is>
      </c>
      <c r="K712" s="369" t="inlineStr">
        <is>
          <t>face cream</t>
        </is>
      </c>
      <c r="L712" s="369" t="n"/>
      <c r="M712" s="1203" t="n">
        <v>48</v>
      </c>
      <c r="N712" s="1203" t="n">
        <v>48</v>
      </c>
      <c r="O712" s="764" t="n"/>
      <c r="P712" s="1388" t="n">
        <v>7412</v>
      </c>
      <c r="Q712" s="1388">
        <f>O712*P712</f>
        <v/>
      </c>
      <c r="R712" s="626" t="n">
        <v>6300</v>
      </c>
      <c r="S712" s="1383">
        <f>O712*R712</f>
        <v/>
      </c>
      <c r="T712" s="1383">
        <f>Q712-S712</f>
        <v/>
      </c>
      <c r="U712" s="458">
        <f>T712/Q712</f>
        <v/>
      </c>
      <c r="V712" s="362">
        <f>ROUND(0.48*0.33*0.14,3)</f>
        <v/>
      </c>
      <c r="W712" s="362" t="n">
        <v>11.3</v>
      </c>
      <c r="X712" s="630">
        <f>O712/M712</f>
        <v/>
      </c>
      <c r="Y712" s="362">
        <f>V712*X712</f>
        <v/>
      </c>
      <c r="Z712" s="362">
        <f>W712*X712</f>
        <v/>
      </c>
      <c r="AA712" s="362" t="n"/>
      <c r="AB712" s="1393" t="n">
        <v>0.212</v>
      </c>
      <c r="AC712" s="1384">
        <f>ROUND(O712*AB712,3)</f>
        <v/>
      </c>
      <c r="AD712" s="57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565" t="inlineStr">
        <is>
          <t>ЕАЭС N RU Д-JP.РА04.В.65650/23 от 14.06.2023 действует до 13.06.2028</t>
        </is>
      </c>
      <c r="AF712" s="565" t="inlineStr">
        <is>
          <t>Mediplorer</t>
        </is>
      </c>
      <c r="AG712" s="565" t="inlineStr">
        <is>
          <t>Medion Research Laboratories Inc.</t>
        </is>
      </c>
    </row>
    <row r="713" hidden="1" ht="20.1" customFormat="1" customHeight="1" s="355" thickBot="1">
      <c r="A713" s="1203" t="n"/>
      <c r="B713" s="714" t="n"/>
      <c r="C713" s="367" t="n">
        <v>4560164470515</v>
      </c>
      <c r="D713" s="367" t="inlineStr">
        <is>
          <t>MEDI01</t>
        </is>
      </c>
      <c r="E713" s="365" t="inlineStr">
        <is>
          <t>MEDION</t>
        </is>
      </c>
      <c r="F713" s="365" t="inlineStr">
        <is>
          <t>MEDI01</t>
        </is>
      </c>
      <c r="G713" s="573" t="n"/>
      <c r="H713" s="322" t="inlineStr">
        <is>
          <t>《MEDION》Mediplorer Cleansing balm
(90g)</t>
        </is>
      </c>
      <c r="I713" s="322" t="inlineStr">
        <is>
          <t>Mediplorer Cleansing balm</t>
        </is>
      </c>
      <c r="J713" s="406" t="inlineStr">
        <is>
          <t>Очищающий бальзам для лица Mediplorer</t>
        </is>
      </c>
      <c r="K713" s="369" t="inlineStr">
        <is>
          <t>face cleansing</t>
        </is>
      </c>
      <c r="L713" s="369" t="n"/>
      <c r="M713" s="1203" t="n">
        <v>24</v>
      </c>
      <c r="N713" s="1203" t="n">
        <v>24</v>
      </c>
      <c r="O713" s="455" t="n">
        <v>24</v>
      </c>
      <c r="P713" s="1388" t="n">
        <v>2718</v>
      </c>
      <c r="Q713" s="1388">
        <f>O713*P713</f>
        <v/>
      </c>
      <c r="R713" s="626" t="n">
        <v>2310</v>
      </c>
      <c r="S713" s="1383">
        <f>O713*R713</f>
        <v/>
      </c>
      <c r="T713" s="1383">
        <f>Q713-S713</f>
        <v/>
      </c>
      <c r="U713" s="458">
        <f>T713/Q713</f>
        <v/>
      </c>
      <c r="V713" s="362">
        <f>ROUND(0.46*0.33*0.9,3)</f>
        <v/>
      </c>
      <c r="W713" s="362" t="n">
        <v>4.9</v>
      </c>
      <c r="X713" s="630">
        <f>O713/M713</f>
        <v/>
      </c>
      <c r="Y713" s="362">
        <f>V713*X713</f>
        <v/>
      </c>
      <c r="Z713" s="362">
        <f>W713*X713</f>
        <v/>
      </c>
      <c r="AA713" s="362" t="n"/>
      <c r="AB713" s="1407" t="n">
        <v>0.176</v>
      </c>
      <c r="AC713" s="1384">
        <f>ROUND(O713*AB713,3)</f>
        <v/>
      </c>
      <c r="AD713" s="57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565" t="inlineStr">
        <is>
          <t>ЕАЭС N RU Д-JP.РА04.В.65633/23 от 14.06.2023 действует до 13.06.2028</t>
        </is>
      </c>
      <c r="AF713" s="565" t="n"/>
      <c r="AG713" s="565" t="inlineStr">
        <is>
          <t>Medion Research Laboratories Inc.</t>
        </is>
      </c>
    </row>
    <row r="714" hidden="1" ht="20.1" customFormat="1" customHeight="1" s="355" thickBot="1">
      <c r="A714" s="353" t="n"/>
      <c r="B714" s="721" t="n"/>
      <c r="C714" s="367" t="n"/>
      <c r="D714" s="367" t="n"/>
      <c r="E714" s="365" t="inlineStr">
        <is>
          <t>MEDION</t>
        </is>
      </c>
      <c r="F714" s="365" t="inlineStr">
        <is>
          <t>MEDI08</t>
        </is>
      </c>
      <c r="G714" s="573" t="n"/>
      <c r="H714" s="322" t="inlineStr">
        <is>
          <t>《MEDION》Mediplorer series: 4 items
(mediplorer gel mask 6 time,
Radiance Lift lotion/serum/cream)</t>
        </is>
      </c>
      <c r="I714" s="322" t="n"/>
      <c r="J714" s="406" t="inlineStr">
        <is>
          <t>Набор из 4-х продуктов: гелевая маска СО2 на 6 применений, лифтинговый лосьон, сыворотка, крем.</t>
        </is>
      </c>
      <c r="K714" s="369" t="inlineStr">
        <is>
          <t>face care</t>
        </is>
      </c>
      <c r="L714" s="369" t="n"/>
      <c r="M714" s="1203" t="n">
        <v>48</v>
      </c>
      <c r="N714" s="1203" t="n">
        <v>48</v>
      </c>
      <c r="O714" s="455" t="n"/>
      <c r="P714" s="1388" t="n">
        <v>21270</v>
      </c>
      <c r="Q714" s="1388">
        <f>O714*P714</f>
        <v/>
      </c>
      <c r="R714" s="626" t="n">
        <v>18080</v>
      </c>
      <c r="S714" s="1383">
        <f>O714*R714</f>
        <v/>
      </c>
      <c r="T714" s="1383">
        <f>Q714-S714</f>
        <v/>
      </c>
      <c r="U714" s="458">
        <f>T714/Q714</f>
        <v/>
      </c>
      <c r="V714" s="362" t="n"/>
      <c r="W714" s="362" t="n"/>
      <c r="X714" s="630">
        <f>O714/M714</f>
        <v/>
      </c>
      <c r="Y714" s="362">
        <f>V714*X714</f>
        <v/>
      </c>
      <c r="Z714" s="362">
        <f>W714*X714</f>
        <v/>
      </c>
      <c r="AA714" s="362" t="n"/>
      <c r="AB714" s="1407" t="n"/>
      <c r="AC714" s="1384">
        <f>ROUND(O714*AB714,3)</f>
        <v/>
      </c>
      <c r="AD714" s="575" t="n"/>
      <c r="AE714" s="565" t="n"/>
      <c r="AF714" s="565" t="n"/>
      <c r="AG714" s="565" t="n"/>
    </row>
    <row r="715" hidden="1" ht="39.75" customFormat="1" customHeight="1" s="355" thickBot="1">
      <c r="A715" s="353" t="n"/>
      <c r="B715" s="721" t="n"/>
      <c r="C715" s="367" t="n"/>
      <c r="D715" s="367" t="n"/>
      <c r="E715" s="365" t="inlineStr">
        <is>
          <t>MEDION</t>
        </is>
      </c>
      <c r="F715" s="365" t="inlineStr">
        <is>
          <t>MEDI09</t>
        </is>
      </c>
      <c r="G715" s="573" t="n"/>
      <c r="H715" s="322" t="inlineStr">
        <is>
          <t>《MEDION》Mediplorer series: 4 items
(mediplorer gel mask 30 time,
Radiance Lift lotion/serum/cream)</t>
        </is>
      </c>
      <c r="I715" s="322" t="n"/>
      <c r="J715" s="406" t="inlineStr">
        <is>
          <t xml:space="preserve">Набор из 4-х продуктов Mediplorer: гелевая маска СО2 на 30 применений, лифтинговый лосьон «Сияние», сыворотка «Сияние», крем «Сияние». </t>
        </is>
      </c>
      <c r="K715" s="369" t="inlineStr">
        <is>
          <t>face care</t>
        </is>
      </c>
      <c r="L715" s="369" t="n"/>
      <c r="M715" s="1203" t="n">
        <v>48</v>
      </c>
      <c r="N715" s="1203" t="n">
        <v>48</v>
      </c>
      <c r="O715" s="455" t="n"/>
      <c r="P715" s="1388" t="n">
        <v>31765</v>
      </c>
      <c r="Q715" s="1388">
        <f>O715*P715</f>
        <v/>
      </c>
      <c r="R715" s="626" t="n">
        <v>27000</v>
      </c>
      <c r="S715" s="1383">
        <f>O715*R715</f>
        <v/>
      </c>
      <c r="T715" s="1383">
        <f>Q715-S715</f>
        <v/>
      </c>
      <c r="U715" s="458">
        <f>T715/Q715</f>
        <v/>
      </c>
      <c r="V715" s="362" t="n"/>
      <c r="W715" s="362" t="n"/>
      <c r="X715" s="630">
        <f>O715/M715</f>
        <v/>
      </c>
      <c r="Y715" s="362">
        <f>V715*X715</f>
        <v/>
      </c>
      <c r="Z715" s="362">
        <f>W715*X715</f>
        <v/>
      </c>
      <c r="AA715" s="362" t="n"/>
      <c r="AB715" s="1407" t="n"/>
      <c r="AC715" s="1384">
        <f>ROUND(O715*AB715,3)</f>
        <v/>
      </c>
      <c r="AD715" s="575" t="n"/>
      <c r="AE715" s="565" t="n"/>
      <c r="AF715" s="565" t="n"/>
      <c r="AG715" s="565" t="n"/>
    </row>
    <row r="716" hidden="1" ht="42.75" customFormat="1" customHeight="1" s="355" thickBot="1">
      <c r="A716" s="353" t="n"/>
      <c r="B716" s="721" t="n"/>
      <c r="C716" s="367" t="n"/>
      <c r="D716" s="367" t="n"/>
      <c r="E716" s="365" t="inlineStr">
        <is>
          <t>MEDION</t>
        </is>
      </c>
      <c r="F716" s="365" t="inlineStr">
        <is>
          <t xml:space="preserve"> MEDI11</t>
        </is>
      </c>
      <c r="G716" s="573" t="n"/>
      <c r="H716" s="322" t="inlineStr">
        <is>
          <t>Mediplorer CO2 gel mask set</t>
        </is>
      </c>
      <c r="I716" s="322" t="inlineStr">
        <is>
          <t>Mediplorer CO2 gel mask set</t>
        </is>
      </c>
      <c r="J716" s="406" t="inlineStr">
        <is>
          <t>Гелевая маска СО2 для лица Mediplorer (в наборе)</t>
        </is>
      </c>
      <c r="K716" s="369" t="inlineStr">
        <is>
          <t>face mask</t>
        </is>
      </c>
      <c r="L716" s="369" t="n"/>
      <c r="M716" s="1203" t="n">
        <v>12</v>
      </c>
      <c r="N716" s="1203" t="n"/>
      <c r="O716" s="455" t="n"/>
      <c r="P716" s="1388" t="n">
        <v>6670</v>
      </c>
      <c r="Q716" s="1388">
        <f>O716*P716</f>
        <v/>
      </c>
      <c r="R716" s="626" t="n">
        <v>5670</v>
      </c>
      <c r="S716" s="1383">
        <f>O716*R716</f>
        <v/>
      </c>
      <c r="T716" s="1383">
        <f>Q716-S716</f>
        <v/>
      </c>
      <c r="U716" s="458">
        <f>T716/Q716</f>
        <v/>
      </c>
      <c r="V716" s="362">
        <f>ROUND(0.41*0.41*0.225,3)</f>
        <v/>
      </c>
      <c r="W716" s="362" t="n">
        <v>6.2</v>
      </c>
      <c r="X716" s="630">
        <f>O716/M716</f>
        <v/>
      </c>
      <c r="Y716" s="362">
        <f>V716*X716</f>
        <v/>
      </c>
      <c r="Z716" s="362">
        <f>W716*X716</f>
        <v/>
      </c>
      <c r="AA716" s="362" t="n"/>
      <c r="AB716" s="1398" t="n">
        <v>0.44</v>
      </c>
      <c r="AC716" s="1387">
        <f>ROUND(O716*AB716,3)</f>
        <v/>
      </c>
      <c r="AD716" s="575" t="n"/>
      <c r="AE716" s="585" t="inlineStr">
        <is>
          <t>ЕАЭС N RU Д-JP.РА04.В.65636/23 от 14.06.2023 действует до 13.06.2028</t>
        </is>
      </c>
      <c r="AF716" s="585" t="inlineStr">
        <is>
          <t>MEDION</t>
        </is>
      </c>
      <c r="AG716" s="585" t="inlineStr">
        <is>
          <t>Medion Research Laboratories Inc.</t>
        </is>
      </c>
    </row>
    <row r="717" hidden="1" ht="20.1" customFormat="1" customHeight="1" s="355" thickBot="1">
      <c r="A717" s="353" t="n"/>
      <c r="B717" s="721" t="n"/>
      <c r="C717" s="367" t="n"/>
      <c r="D717" s="367" t="n"/>
      <c r="E717" s="365" t="inlineStr">
        <is>
          <t>MEDION</t>
        </is>
      </c>
      <c r="F717" s="365" t="n">
        <v>2201</v>
      </c>
      <c r="G717" s="573" t="n"/>
      <c r="H717" s="322" t="inlineStr">
        <is>
          <t xml:space="preserve"> CHANSON Shopping bag</t>
        </is>
      </c>
      <c r="I717" s="322" t="inlineStr">
        <is>
          <t xml:space="preserve">CHANSON Shopping bag </t>
        </is>
      </c>
      <c r="J717" s="406" t="inlineStr">
        <is>
          <t>Пакет Шансон</t>
        </is>
      </c>
      <c r="K717" s="369" t="inlineStr">
        <is>
          <t>paper bag</t>
        </is>
      </c>
      <c r="L717" s="369" t="n"/>
      <c r="M717" s="1203" t="n">
        <v>100</v>
      </c>
      <c r="N717" s="1203" t="n"/>
      <c r="O717" s="455" t="n"/>
      <c r="P717" s="1388" t="n">
        <v>176</v>
      </c>
      <c r="Q717" s="1388">
        <f>O717*P717</f>
        <v/>
      </c>
      <c r="R717" s="626" t="n">
        <v>150</v>
      </c>
      <c r="S717" s="1383">
        <f>O717*R717</f>
        <v/>
      </c>
      <c r="T717" s="1383">
        <f>Q717-S717</f>
        <v/>
      </c>
      <c r="U717" s="458">
        <f>T717/Q717</f>
        <v/>
      </c>
      <c r="V717" s="362">
        <f>ROUND(0.4*0.315*0.25,3)</f>
        <v/>
      </c>
      <c r="W717" s="362" t="n">
        <v>7.4</v>
      </c>
      <c r="X717" s="630">
        <f>O717/M717</f>
        <v/>
      </c>
      <c r="Y717" s="362">
        <f>V717*X717</f>
        <v/>
      </c>
      <c r="Z717" s="362">
        <f>W717*X717</f>
        <v/>
      </c>
      <c r="AA717" s="362" t="n"/>
      <c r="AB717" s="1398" t="n">
        <v>0.06900000000000001</v>
      </c>
      <c r="AC717" s="1387">
        <f>ROUND(O717*AB717,3)</f>
        <v/>
      </c>
      <c r="AD717" s="575" t="n"/>
      <c r="AE717" s="565" t="inlineStr">
        <is>
          <t>ЕАЭС N RU Д-JP.РА04.В.12690/24 от 06.05.2024 действует до 05.05.2029</t>
        </is>
      </c>
      <c r="AF717" s="565" t="inlineStr">
        <is>
          <t>CHANSON</t>
        </is>
      </c>
      <c r="AG717" s="565" t="inlineStr">
        <is>
          <t>Chanson Cosmetics Inc</t>
        </is>
      </c>
    </row>
    <row r="718" hidden="1" ht="53.25" customFormat="1" customHeight="1" s="355" thickBot="1">
      <c r="A718" s="1203" t="n"/>
      <c r="B718" s="714" t="n"/>
      <c r="C718" s="367" t="n"/>
      <c r="D718" s="367" t="n"/>
      <c r="E718" s="365" t="inlineStr">
        <is>
          <t>MEDION</t>
        </is>
      </c>
      <c r="F718" s="365" t="inlineStr">
        <is>
          <t>MEDI10</t>
        </is>
      </c>
      <c r="G718" s="573" t="n"/>
      <c r="H718" s="322" t="inlineStr">
        <is>
          <t>《MEDION》Mediplorer trial sets
(2 sets of CO2 gel mask, cup, spatula, Radiance Lift mini
samples, cleansing balm mini jar and original pouch)</t>
        </is>
      </c>
      <c r="I718" s="322" t="inlineStr">
        <is>
          <t>Mediplorer trial sets
(2 sets of CO2 gel mask, cup, spatula, Radiance Lift mini
samples, cleansing balm mini jar and original pouch)</t>
        </is>
      </c>
      <c r="J718" s="406"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69" t="inlineStr">
        <is>
          <t>face care</t>
        </is>
      </c>
      <c r="L718" s="368" t="n"/>
      <c r="M718" s="1203" t="n">
        <v>6</v>
      </c>
      <c r="N718" s="1203" t="n">
        <v>6</v>
      </c>
      <c r="O718" s="455" t="n"/>
      <c r="P718" s="1388" t="n">
        <v>4500</v>
      </c>
      <c r="Q718" s="1388">
        <f>O718*P718</f>
        <v/>
      </c>
      <c r="R718" s="626" t="n">
        <v>3825</v>
      </c>
      <c r="S718" s="1383">
        <f>O718*R718</f>
        <v/>
      </c>
      <c r="T718" s="1383">
        <f>Q718-S718</f>
        <v/>
      </c>
      <c r="U718" s="458">
        <f>T718/Q718</f>
        <v/>
      </c>
      <c r="V718" s="362" t="n"/>
      <c r="W718" s="362" t="n"/>
      <c r="X718" s="630" t="n"/>
      <c r="Y718" s="362" t="n"/>
      <c r="Z718" s="362" t="n"/>
      <c r="AA718" s="362" t="n"/>
      <c r="AB718" s="1407" t="n">
        <v>0.275</v>
      </c>
      <c r="AC718" s="1384">
        <f>ROUND(O718*AB718,3)</f>
        <v/>
      </c>
      <c r="AD718" s="575" t="n"/>
      <c r="AE718" s="565"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565" t="e">
        <v>#REF!</v>
      </c>
      <c r="AG718" s="565" t="e">
        <v>#REF!</v>
      </c>
    </row>
    <row r="719" hidden="1" ht="53.25" customFormat="1" customHeight="1" s="355">
      <c r="A719" s="1039" t="n"/>
      <c r="B719" s="1039" t="n"/>
      <c r="C719" s="1131" t="n"/>
      <c r="D719" s="1131" t="n"/>
      <c r="E719" s="365" t="inlineStr">
        <is>
          <t>MEDION sample</t>
        </is>
      </c>
      <c r="F719" s="1023" t="n"/>
      <c r="G719" s="1024" t="n"/>
      <c r="H719" s="1025" t="inlineStr">
        <is>
          <t>Mediplorer CO2 gel mask pauch set (gel:26g  powder:1.6g)</t>
        </is>
      </c>
      <c r="I719" s="1025" t="n"/>
      <c r="J719" s="1026" t="n"/>
      <c r="K719" s="1037" t="inlineStr">
        <is>
          <t>face mask</t>
        </is>
      </c>
      <c r="L719" s="1028" t="n"/>
      <c r="M719" s="1039" t="n">
        <v>5</v>
      </c>
      <c r="N719" s="1039" t="n">
        <v>5</v>
      </c>
      <c r="O719" s="1029" t="n"/>
      <c r="P719" s="1490" t="n">
        <v>450</v>
      </c>
      <c r="Q719" s="1490">
        <f>O719*P719</f>
        <v/>
      </c>
      <c r="R719" s="1044" t="n">
        <v>400</v>
      </c>
      <c r="S719" s="1499">
        <f>O719*R719</f>
        <v/>
      </c>
      <c r="T719" s="1499">
        <f>Q719-S719</f>
        <v/>
      </c>
      <c r="U719" s="1042">
        <f>T719/Q719</f>
        <v/>
      </c>
      <c r="V719" s="1032" t="n"/>
      <c r="W719" s="1032" t="n"/>
      <c r="X719" s="1059" t="n"/>
      <c r="Y719" s="1032" t="n"/>
      <c r="Z719" s="1032" t="n"/>
      <c r="AA719" s="1032" t="n"/>
      <c r="AB719" s="1500" t="n"/>
      <c r="AC719" s="1384">
        <f>ROUND(O719*AB719,3)</f>
        <v/>
      </c>
      <c r="AD719" s="1034">
        <f>AD705</f>
        <v/>
      </c>
      <c r="AE719" s="1034">
        <f>AE705</f>
        <v/>
      </c>
      <c r="AF719" s="1034">
        <f>AF705</f>
        <v/>
      </c>
      <c r="AG719" s="1034">
        <f>AG705</f>
        <v/>
      </c>
    </row>
    <row r="720" hidden="1" ht="53.25" customFormat="1" customHeight="1" s="355">
      <c r="A720" s="1039" t="n"/>
      <c r="B720" s="1039" t="n"/>
      <c r="C720" s="1131" t="n"/>
      <c r="D720" s="1131" t="n"/>
      <c r="E720" s="365" t="inlineStr">
        <is>
          <t>MEDION sample</t>
        </is>
      </c>
      <c r="F720" s="1023" t="n"/>
      <c r="G720" s="1024" t="n"/>
      <c r="H720" s="1025" t="inlineStr">
        <is>
          <t>Mediplorer CO2 gel mask premium
pauch set (gel:28.6g  powder:1.9g)</t>
        </is>
      </c>
      <c r="I720" s="1025" t="n"/>
      <c r="J720" s="1026" t="n"/>
      <c r="K720" s="1037" t="inlineStr">
        <is>
          <t>face mask</t>
        </is>
      </c>
      <c r="L720" s="1028" t="n"/>
      <c r="M720" s="1039" t="n">
        <v>5</v>
      </c>
      <c r="N720" s="1039" t="n">
        <v>5</v>
      </c>
      <c r="O720" s="1029" t="n"/>
      <c r="P720" s="1490" t="n">
        <v>550</v>
      </c>
      <c r="Q720" s="1490">
        <f>O720*P720</f>
        <v/>
      </c>
      <c r="R720" s="1044" t="n">
        <v>500</v>
      </c>
      <c r="S720" s="1499">
        <f>O720*R720</f>
        <v/>
      </c>
      <c r="T720" s="1499">
        <f>Q720-S720</f>
        <v/>
      </c>
      <c r="U720" s="1042">
        <f>T720/Q720</f>
        <v/>
      </c>
      <c r="V720" s="1032" t="n"/>
      <c r="W720" s="1032" t="n"/>
      <c r="X720" s="1059" t="n"/>
      <c r="Y720" s="1032" t="n"/>
      <c r="Z720" s="1032" t="n"/>
      <c r="AA720" s="1032" t="n"/>
      <c r="AB720" s="1500" t="n"/>
      <c r="AC720" s="1384">
        <f>ROUND(O720*AB720,3)</f>
        <v/>
      </c>
      <c r="AD720" s="1034">
        <f>AD707</f>
        <v/>
      </c>
      <c r="AE720" s="1034">
        <f>AE707</f>
        <v/>
      </c>
      <c r="AF720" s="1034">
        <f>AF707</f>
        <v/>
      </c>
      <c r="AG720" s="1034">
        <f>AG707</f>
        <v/>
      </c>
    </row>
    <row r="721" hidden="1" ht="53.25" customFormat="1" customHeight="1" s="355">
      <c r="A721" s="1039" t="n"/>
      <c r="B721" s="1039" t="n"/>
      <c r="C721" s="1131" t="n"/>
      <c r="D721" s="1131" t="n"/>
      <c r="E721" s="365" t="inlineStr">
        <is>
          <t>MEDION sample</t>
        </is>
      </c>
      <c r="F721" s="1023" t="n"/>
      <c r="G721" s="1024" t="n"/>
      <c r="H721" s="1025" t="inlineStr">
        <is>
          <t>Mediplorer CO2 sheet mask (1sheet)</t>
        </is>
      </c>
      <c r="I721" s="1025" t="n"/>
      <c r="J721" s="1026" t="n"/>
      <c r="K721" s="1037" t="inlineStr">
        <is>
          <t>face mask</t>
        </is>
      </c>
      <c r="L721" s="1028" t="n"/>
      <c r="M721" s="1039" t="n">
        <v>5</v>
      </c>
      <c r="N721" s="1039" t="n">
        <v>5</v>
      </c>
      <c r="O721" s="1029" t="n"/>
      <c r="P721" s="1490" t="n">
        <v>350</v>
      </c>
      <c r="Q721" s="1490">
        <f>O721*P721</f>
        <v/>
      </c>
      <c r="R721" s="1044" t="n">
        <v>300</v>
      </c>
      <c r="S721" s="1499">
        <f>O721*R721</f>
        <v/>
      </c>
      <c r="T721" s="1499">
        <f>Q721-S721</f>
        <v/>
      </c>
      <c r="U721" s="1042">
        <f>T721/Q721</f>
        <v/>
      </c>
      <c r="V721" s="1032" t="n"/>
      <c r="W721" s="1032" t="n"/>
      <c r="X721" s="1059" t="n"/>
      <c r="Y721" s="1032" t="n"/>
      <c r="Z721" s="1032" t="n"/>
      <c r="AA721" s="1032" t="n"/>
      <c r="AB721" s="1500" t="n"/>
      <c r="AC721" s="1384">
        <f>ROUND(O721*AB721,3)</f>
        <v/>
      </c>
      <c r="AD721" s="1034">
        <f>AD709</f>
        <v/>
      </c>
      <c r="AE721" s="1034">
        <f>AE709</f>
        <v/>
      </c>
      <c r="AF721" s="1034">
        <f>AF709</f>
        <v/>
      </c>
      <c r="AG721" s="1034">
        <f>AG709</f>
        <v/>
      </c>
    </row>
    <row r="722" hidden="1" ht="53.25" customFormat="1" customHeight="1" s="355">
      <c r="A722" s="1039" t="n"/>
      <c r="B722" s="1039" t="n"/>
      <c r="C722" s="1131" t="n"/>
      <c r="D722" s="1131" t="n"/>
      <c r="E722" s="365" t="inlineStr">
        <is>
          <t>MEDION sample</t>
        </is>
      </c>
      <c r="F722" s="1023" t="n"/>
      <c r="G722" s="1024" t="n"/>
      <c r="H722" s="1025" t="inlineStr">
        <is>
          <t>Mediplorer Radinance Lift Lotion 1.5ml sample</t>
        </is>
      </c>
      <c r="I722" s="1025" t="n"/>
      <c r="J722" s="1026" t="n"/>
      <c r="K722" s="1037" t="inlineStr">
        <is>
          <t>face lotion</t>
        </is>
      </c>
      <c r="L722" s="1028" t="n"/>
      <c r="M722" s="1039" t="n">
        <v>5</v>
      </c>
      <c r="N722" s="1039" t="n">
        <v>5</v>
      </c>
      <c r="O722" s="1029" t="n"/>
      <c r="P722" s="1490" t="n">
        <v>55</v>
      </c>
      <c r="Q722" s="1490">
        <f>O722*P722</f>
        <v/>
      </c>
      <c r="R722" s="1044" t="n">
        <v>50</v>
      </c>
      <c r="S722" s="1499">
        <f>O722*R722</f>
        <v/>
      </c>
      <c r="T722" s="1499">
        <f>Q722-S722</f>
        <v/>
      </c>
      <c r="U722" s="1042">
        <f>T722/Q722</f>
        <v/>
      </c>
      <c r="V722" s="1032" t="n"/>
      <c r="W722" s="1032" t="n"/>
      <c r="X722" s="1059" t="n"/>
      <c r="Y722" s="1032" t="n"/>
      <c r="Z722" s="1032" t="n"/>
      <c r="AA722" s="1032" t="n"/>
      <c r="AB722" s="1500" t="n"/>
      <c r="AC722" s="1384">
        <f>ROUND(O722*AB722,3)</f>
        <v/>
      </c>
      <c r="AD722" s="1034">
        <f>AD710</f>
        <v/>
      </c>
      <c r="AE722" s="1034">
        <f>AE710</f>
        <v/>
      </c>
      <c r="AF722" s="1034">
        <f>AF710</f>
        <v/>
      </c>
      <c r="AG722" s="1034">
        <f>AG710</f>
        <v/>
      </c>
    </row>
    <row r="723" hidden="1" ht="53.25" customFormat="1" customHeight="1" s="355">
      <c r="A723" s="1039" t="n"/>
      <c r="B723" s="1039" t="n"/>
      <c r="C723" s="1131" t="n"/>
      <c r="D723" s="1131" t="n"/>
      <c r="E723" s="365" t="inlineStr">
        <is>
          <t>MEDION sample</t>
        </is>
      </c>
      <c r="F723" s="1023" t="n"/>
      <c r="G723" s="1024" t="n"/>
      <c r="H723" s="1025" t="inlineStr">
        <is>
          <t>Mediplorer Radiance Lift Serum 1ml sample</t>
        </is>
      </c>
      <c r="I723" s="1025" t="n"/>
      <c r="J723" s="1026" t="n"/>
      <c r="K723" s="1037" t="inlineStr">
        <is>
          <t>face serum</t>
        </is>
      </c>
      <c r="L723" s="1028" t="n"/>
      <c r="M723" s="1039" t="n">
        <v>5</v>
      </c>
      <c r="N723" s="1039" t="n">
        <v>5</v>
      </c>
      <c r="O723" s="1029" t="n"/>
      <c r="P723" s="1490" t="n">
        <v>55</v>
      </c>
      <c r="Q723" s="1490">
        <f>O723*P723</f>
        <v/>
      </c>
      <c r="R723" s="1044" t="n">
        <v>50</v>
      </c>
      <c r="S723" s="1499">
        <f>O723*R723</f>
        <v/>
      </c>
      <c r="T723" s="1499">
        <f>Q723-S723</f>
        <v/>
      </c>
      <c r="U723" s="1042">
        <f>T723/Q723</f>
        <v/>
      </c>
      <c r="V723" s="1032" t="n"/>
      <c r="W723" s="1032" t="n"/>
      <c r="X723" s="1059" t="n"/>
      <c r="Y723" s="1032" t="n"/>
      <c r="Z723" s="1032" t="n"/>
      <c r="AA723" s="1032" t="n"/>
      <c r="AB723" s="1500" t="n"/>
      <c r="AC723" s="1384">
        <f>ROUND(O723*AB723,3)</f>
        <v/>
      </c>
      <c r="AD723" s="1034">
        <f>AD711</f>
        <v/>
      </c>
      <c r="AE723" s="1034">
        <f>AE711</f>
        <v/>
      </c>
      <c r="AF723" s="1034">
        <f>AF711</f>
        <v/>
      </c>
      <c r="AG723" s="1034">
        <f>AG711</f>
        <v/>
      </c>
    </row>
    <row r="724" hidden="1" ht="53.25" customFormat="1" customHeight="1" s="355">
      <c r="A724" s="1039" t="n"/>
      <c r="B724" s="1039" t="n"/>
      <c r="C724" s="1131" t="n"/>
      <c r="D724" s="1131" t="n"/>
      <c r="E724" s="365" t="inlineStr">
        <is>
          <t>MEDION sample</t>
        </is>
      </c>
      <c r="F724" s="1023" t="n"/>
      <c r="G724" s="1024" t="n"/>
      <c r="H724" s="1025" t="inlineStr">
        <is>
          <t>Mediplorer Radiance Lift Cream 1g sample</t>
        </is>
      </c>
      <c r="I724" s="1025" t="n"/>
      <c r="J724" s="1026" t="n"/>
      <c r="K724" s="1037" t="inlineStr">
        <is>
          <t>face cream</t>
        </is>
      </c>
      <c r="L724" s="1028" t="n"/>
      <c r="M724" s="1039" t="n">
        <v>5</v>
      </c>
      <c r="N724" s="1039" t="n">
        <v>5</v>
      </c>
      <c r="O724" s="1029" t="n"/>
      <c r="P724" s="1490" t="n">
        <v>55</v>
      </c>
      <c r="Q724" s="1490">
        <f>O724*P724</f>
        <v/>
      </c>
      <c r="R724" s="1044" t="n">
        <v>50</v>
      </c>
      <c r="S724" s="1499">
        <f>O724*R724</f>
        <v/>
      </c>
      <c r="T724" s="1499">
        <f>Q724-S724</f>
        <v/>
      </c>
      <c r="U724" s="1042">
        <f>T724/Q724</f>
        <v/>
      </c>
      <c r="V724" s="1032" t="n"/>
      <c r="W724" s="1032" t="n"/>
      <c r="X724" s="1059" t="n"/>
      <c r="Y724" s="1032" t="n"/>
      <c r="Z724" s="1032" t="n"/>
      <c r="AA724" s="1032" t="n"/>
      <c r="AB724" s="1500" t="n"/>
      <c r="AC724" s="1384">
        <f>ROUND(O724*AB724,3)</f>
        <v/>
      </c>
      <c r="AD724" s="1034">
        <f>AD712</f>
        <v/>
      </c>
      <c r="AE724" s="1034">
        <f>AE712</f>
        <v/>
      </c>
      <c r="AF724" s="1034">
        <f>AF712</f>
        <v/>
      </c>
      <c r="AG724" s="1034">
        <f>AG712</f>
        <v/>
      </c>
    </row>
    <row r="725" hidden="1" ht="53.25" customFormat="1" customHeight="1" s="355" thickBot="1">
      <c r="A725" s="1039" t="n"/>
      <c r="B725" s="1039" t="n"/>
      <c r="C725" s="1131" t="n"/>
      <c r="D725" s="1131" t="n"/>
      <c r="E725" s="365" t="inlineStr">
        <is>
          <t>MEDION sample</t>
        </is>
      </c>
      <c r="F725" s="1023" t="n"/>
      <c r="G725" s="1024" t="n"/>
      <c r="H725" s="1025" t="inlineStr">
        <is>
          <t>Mediplorer Cleansing balm mini 4g sample</t>
        </is>
      </c>
      <c r="I725" s="1025" t="n"/>
      <c r="J725" s="1026" t="n"/>
      <c r="K725" s="1037" t="inlineStr">
        <is>
          <t>face cleansing</t>
        </is>
      </c>
      <c r="L725" s="1028" t="n"/>
      <c r="M725" s="1039" t="n">
        <v>5</v>
      </c>
      <c r="N725" s="1039" t="n">
        <v>5</v>
      </c>
      <c r="O725" s="1029" t="n">
        <v>100</v>
      </c>
      <c r="P725" s="1490" t="n">
        <v>140</v>
      </c>
      <c r="Q725" s="1490">
        <f>O725*P725</f>
        <v/>
      </c>
      <c r="R725" s="1044" t="n">
        <v>120</v>
      </c>
      <c r="S725" s="1499">
        <f>O725*R725</f>
        <v/>
      </c>
      <c r="T725" s="1499">
        <f>Q725-S725</f>
        <v/>
      </c>
      <c r="U725" s="1042">
        <f>T725/Q725</f>
        <v/>
      </c>
      <c r="V725" s="1032" t="n"/>
      <c r="W725" s="1032" t="n"/>
      <c r="X725" s="1059" t="n"/>
      <c r="Y725" s="1032" t="n"/>
      <c r="Z725" s="1032" t="n"/>
      <c r="AA725" s="1032" t="n"/>
      <c r="AB725" s="1500" t="n"/>
      <c r="AC725" s="1384">
        <f>ROUND(O725*AB725,3)</f>
        <v/>
      </c>
      <c r="AD725" s="1034">
        <f>AD713</f>
        <v/>
      </c>
      <c r="AE725" s="1034">
        <f>AE713</f>
        <v/>
      </c>
      <c r="AF725" s="1034">
        <f>AF713</f>
        <v/>
      </c>
      <c r="AG725" s="1034">
        <f>AG713</f>
        <v/>
      </c>
    </row>
    <row r="726" hidden="1" ht="53.25" customFormat="1" customHeight="1" s="355" thickBot="1">
      <c r="A726" s="1039" t="n"/>
      <c r="B726" s="1039" t="n"/>
      <c r="C726" s="1131" t="n"/>
      <c r="D726" s="1131" t="n"/>
      <c r="E726" s="365" t="inlineStr">
        <is>
          <t>MEDION sample</t>
        </is>
      </c>
      <c r="F726" s="1023" t="n"/>
      <c r="G726" s="1024" t="n"/>
      <c r="H726" s="1025" t="inlineStr">
        <is>
          <t>Gauze 200papers
(for CO2 gel mask professional,12.5cm x 12.5cm)</t>
        </is>
      </c>
      <c r="I726" s="1025" t="n"/>
      <c r="J726" s="1026" t="n"/>
      <c r="K726" s="1037" t="inlineStr">
        <is>
          <t>gauze</t>
        </is>
      </c>
      <c r="L726" s="1028" t="n"/>
      <c r="M726" s="1039" t="n">
        <v>4</v>
      </c>
      <c r="N726" s="1039" t="n">
        <v>4</v>
      </c>
      <c r="O726" s="1029" t="n">
        <v>12</v>
      </c>
      <c r="P726" s="1490" t="n">
        <v>940</v>
      </c>
      <c r="Q726" s="1490">
        <f>O726*P726</f>
        <v/>
      </c>
      <c r="R726" s="1044" t="n">
        <v>800</v>
      </c>
      <c r="S726" s="1499">
        <f>O726*R726</f>
        <v/>
      </c>
      <c r="T726" s="1499">
        <f>Q726-S726</f>
        <v/>
      </c>
      <c r="U726" s="1042">
        <f>T726/Q726</f>
        <v/>
      </c>
      <c r="V726" s="1032" t="n"/>
      <c r="W726" s="1032" t="n"/>
      <c r="X726" s="1059" t="n"/>
      <c r="Y726" s="1032" t="n"/>
      <c r="Z726" s="1032" t="n"/>
      <c r="AA726" s="1032" t="n"/>
      <c r="AB726" s="1500" t="n"/>
      <c r="AC726" s="1384">
        <f>ROUND(O726*AB726,3)</f>
        <v/>
      </c>
      <c r="AD726" s="1034" t="n"/>
      <c r="AE726" s="565" t="n"/>
      <c r="AF726" s="565" t="n"/>
      <c r="AG726" s="565" t="n"/>
    </row>
    <row r="727" hidden="1" ht="53.25" customFormat="1" customHeight="1" s="355" thickBot="1">
      <c r="A727" s="1039" t="n"/>
      <c r="B727" s="1039" t="n"/>
      <c r="C727" s="1131" t="n"/>
      <c r="D727" s="1131" t="n"/>
      <c r="E727" s="365" t="inlineStr">
        <is>
          <t>MEDION sample</t>
        </is>
      </c>
      <c r="F727" s="1023" t="n"/>
      <c r="G727" s="1024" t="n"/>
      <c r="H727" s="1025" t="inlineStr">
        <is>
          <t>cup and spatula sets (6 pairs)</t>
        </is>
      </c>
      <c r="I727" s="1025" t="n"/>
      <c r="J727" s="1026" t="n"/>
      <c r="K727" s="1037" t="inlineStr">
        <is>
          <t>cup/spaula</t>
        </is>
      </c>
      <c r="L727" s="1028" t="n"/>
      <c r="M727" s="1039" t="n">
        <v>6</v>
      </c>
      <c r="N727" s="1039" t="n">
        <v>6</v>
      </c>
      <c r="O727" s="1029" t="n">
        <v>12</v>
      </c>
      <c r="P727" s="1490" t="n">
        <v>230</v>
      </c>
      <c r="Q727" s="1490">
        <f>O727*P727</f>
        <v/>
      </c>
      <c r="R727" s="1044" t="n">
        <v>200</v>
      </c>
      <c r="S727" s="1499">
        <f>O727*R727</f>
        <v/>
      </c>
      <c r="T727" s="1499">
        <f>Q727-S727</f>
        <v/>
      </c>
      <c r="U727" s="1042">
        <f>T727/Q727</f>
        <v/>
      </c>
      <c r="V727" s="1032" t="n"/>
      <c r="W727" s="1032" t="n"/>
      <c r="X727" s="1059" t="n"/>
      <c r="Y727" s="1032" t="n"/>
      <c r="Z727" s="1032" t="n"/>
      <c r="AA727" s="1032" t="n"/>
      <c r="AB727" s="1500" t="n"/>
      <c r="AC727" s="1384">
        <f>ROUND(O727*AB727,3)</f>
        <v/>
      </c>
      <c r="AD727" s="1034" t="n"/>
      <c r="AE727" s="565" t="n"/>
      <c r="AF727" s="565" t="n"/>
      <c r="AG727" s="565" t="n"/>
    </row>
    <row r="728" hidden="1" ht="20.1" customFormat="1" customHeight="1" s="355" thickBot="1">
      <c r="A728" s="353" t="n"/>
      <c r="B728" s="721" t="n"/>
      <c r="C728" s="367" t="n">
        <v>4582487961273</v>
      </c>
      <c r="D728" s="367" t="n"/>
      <c r="E728" s="365" t="inlineStr">
        <is>
          <t>McCoy PRO</t>
        </is>
      </c>
      <c r="F728" s="365" t="inlineStr">
        <is>
          <t>MC26P</t>
        </is>
      </c>
      <c r="G728" s="573" t="n"/>
      <c r="H728" s="322" t="inlineStr">
        <is>
          <t>《McCoy PRO》Non F Energy Premium 650 g</t>
        </is>
      </c>
      <c r="I728" s="322" t="inlineStr">
        <is>
          <t>«McCoy» Non F Energy Premium</t>
        </is>
      </c>
      <c r="J728" s="406" t="inlineStr">
        <is>
          <t>Премиальный крем для тела, способствующий стройности тела 
и выравнивающий поверхность кожи Нон Ф МакКой.</t>
        </is>
      </c>
      <c r="K728" s="369" t="inlineStr">
        <is>
          <t>body massage cream</t>
        </is>
      </c>
      <c r="L728" s="369" t="n"/>
      <c r="M728" s="1203" t="n">
        <v>15</v>
      </c>
      <c r="N728" s="1203" t="n">
        <v>45</v>
      </c>
      <c r="O728" s="764" t="n"/>
      <c r="P728" s="1388" t="n">
        <v>11765</v>
      </c>
      <c r="Q728" s="1388">
        <f>O728*P728</f>
        <v/>
      </c>
      <c r="R728" s="626" t="n">
        <v>10000</v>
      </c>
      <c r="S728" s="1383">
        <f>O728*R728</f>
        <v/>
      </c>
      <c r="T728" s="1383">
        <f>Q728-S728</f>
        <v/>
      </c>
      <c r="U728" s="1501">
        <f>T728/Q728</f>
        <v/>
      </c>
      <c r="V728" s="362" t="n"/>
      <c r="W728" s="362" t="n"/>
      <c r="X728" s="630" t="n"/>
      <c r="Y728" s="362" t="n"/>
      <c r="Z728" s="362" t="n"/>
      <c r="AA728" s="362" t="n"/>
      <c r="AB728" s="1393" t="n">
        <v>0.724</v>
      </c>
      <c r="AC728" s="1397">
        <f>ROUND(O728*AB728,3)</f>
        <v/>
      </c>
      <c r="AD728" s="57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565" t="inlineStr">
        <is>
          <t>ЕАЭС N RU Д-JP.РА04.В.61482/23 от 13.06.2023 действует до 12.06.2028</t>
        </is>
      </c>
      <c r="AF728" s="565" t="inlineStr">
        <is>
          <t>McCoy</t>
        </is>
      </c>
      <c r="AG728" s="565" t="inlineStr">
        <is>
          <t>McCoy Co., Ltd.</t>
        </is>
      </c>
    </row>
    <row r="729" hidden="1" ht="20.1" customFormat="1" customHeight="1" s="355" thickBot="1">
      <c r="A729" s="353" t="n"/>
      <c r="B729" s="721" t="n"/>
      <c r="C729" s="367" t="n">
        <v>4582487961723</v>
      </c>
      <c r="D729" s="367" t="n"/>
      <c r="E729" s="365" t="inlineStr">
        <is>
          <t>McCoy PRO</t>
        </is>
      </c>
      <c r="F729" s="365" t="inlineStr">
        <is>
          <t>MC27P</t>
        </is>
      </c>
      <c r="G729" s="573" t="n"/>
      <c r="H729" s="322" t="inlineStr">
        <is>
          <t>《McCoy PRO》Non F Dragon Refill Pouch 500g</t>
        </is>
      </c>
      <c r="I729" s="322" t="n"/>
      <c r="J729" s="406" t="inlineStr">
        <is>
          <t>Массажный гель минеральный баланс 
Нон Ф «Дракон», улучшающий тургор кожи и способствующий расщеплению жира Маккой.</t>
        </is>
      </c>
      <c r="K729" s="369" t="inlineStr">
        <is>
          <t>body massage cream</t>
        </is>
      </c>
      <c r="L729" s="369" t="n"/>
      <c r="M729" s="1203" t="n">
        <v>6</v>
      </c>
      <c r="N729" s="1203" t="n">
        <v>60</v>
      </c>
      <c r="O729" s="764" t="n"/>
      <c r="P729" s="1388" t="n">
        <v>11765</v>
      </c>
      <c r="Q729" s="1388">
        <f>O729*P729</f>
        <v/>
      </c>
      <c r="R729" s="626" t="n">
        <v>10000</v>
      </c>
      <c r="S729" s="1383">
        <f>O729*R729</f>
        <v/>
      </c>
      <c r="T729" s="1383">
        <f>Q729-S729</f>
        <v/>
      </c>
      <c r="U729" s="1501">
        <f>T729/Q729</f>
        <v/>
      </c>
      <c r="V729" s="362" t="n"/>
      <c r="W729" s="362" t="n"/>
      <c r="X729" s="630" t="n"/>
      <c r="Y729" s="362" t="n"/>
      <c r="Z729" s="362" t="n"/>
      <c r="AA729" s="362" t="n"/>
      <c r="AB729" s="1393" t="n">
        <v>0.512</v>
      </c>
      <c r="AC729" s="1397">
        <f>ROUND(O729*AB729,3)</f>
        <v/>
      </c>
      <c r="AD729" s="575"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565" t="inlineStr">
        <is>
          <t>ЕАЭС N RU Д-JP.РА04.В.61609/23 от 13.06.2023 действует до 12.06.2028</t>
        </is>
      </c>
      <c r="AF729" s="565" t="inlineStr">
        <is>
          <t>McCoy</t>
        </is>
      </c>
      <c r="AG729" s="565" t="inlineStr">
        <is>
          <t>McCoy Co., Ltd.</t>
        </is>
      </c>
    </row>
    <row r="730" hidden="1" ht="30" customFormat="1" customHeight="1" s="355" thickBot="1">
      <c r="A730" s="353" t="n"/>
      <c r="B730" s="721" t="n"/>
      <c r="C730" s="367" t="n">
        <v>4582487961716</v>
      </c>
      <c r="D730" s="367" t="n"/>
      <c r="E730" s="854" t="inlineStr">
        <is>
          <t>McCoy PRO</t>
        </is>
      </c>
      <c r="F730" s="854" t="inlineStr">
        <is>
          <t>MC28P</t>
        </is>
      </c>
      <c r="G730" s="368" t="n"/>
      <c r="H730" s="855" t="inlineStr">
        <is>
          <t>《McCoy PRO》Press type bottle made for Non F Dragon ПОД САНКЦИЯМИ, 輸出不可</t>
        </is>
      </c>
      <c r="I730" s="369" t="n"/>
      <c r="J730" s="406"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69" t="inlineStr">
        <is>
          <t>bottle</t>
        </is>
      </c>
      <c r="L730" s="369" t="n"/>
      <c r="M730" s="1203" t="n">
        <v>6</v>
      </c>
      <c r="N730" s="1203" t="inlineStr">
        <is>
          <t>6~120</t>
        </is>
      </c>
      <c r="O730" s="764" t="n"/>
      <c r="P730" s="1388" t="n">
        <v>1176</v>
      </c>
      <c r="Q730" s="1388">
        <f>O730*P730</f>
        <v/>
      </c>
      <c r="R730" s="626" t="n">
        <v>1000</v>
      </c>
      <c r="S730" s="1383">
        <f>O730*R730</f>
        <v/>
      </c>
      <c r="T730" s="1383">
        <f>Q730-S730</f>
        <v/>
      </c>
      <c r="U730" s="1501">
        <f>T730/Q730</f>
        <v/>
      </c>
      <c r="V730" s="362" t="n"/>
      <c r="W730" s="362" t="n"/>
      <c r="X730" s="630" t="n"/>
      <c r="Y730" s="362" t="n"/>
      <c r="Z730" s="362" t="n"/>
      <c r="AA730" s="362" t="n"/>
      <c r="AB730" s="1393" t="n">
        <v>0.174</v>
      </c>
      <c r="AC730" s="1397">
        <f>ROUND(O730*AB730,3)</f>
        <v/>
      </c>
      <c r="AD730" s="575" t="inlineStr">
        <is>
          <t>PP：ポリプロピレン</t>
        </is>
      </c>
      <c r="AE730" s="565" t="e">
        <v>#REF!</v>
      </c>
      <c r="AF730" s="565" t="inlineStr">
        <is>
          <t>McCoy</t>
        </is>
      </c>
      <c r="AG730" s="565" t="inlineStr">
        <is>
          <t>McCoy Co., Ltd.</t>
        </is>
      </c>
    </row>
    <row r="731" hidden="1" ht="30" customFormat="1" customHeight="1" s="355" thickBot="1">
      <c r="A731" s="353" t="n"/>
      <c r="B731" s="721" t="n"/>
      <c r="C731" s="367" t="n">
        <v>4582487962041</v>
      </c>
      <c r="D731" s="367" t="n"/>
      <c r="E731" s="353" t="inlineStr">
        <is>
          <t>McCoy PRO</t>
        </is>
      </c>
      <c r="F731" s="1167" t="inlineStr">
        <is>
          <t>MC35P</t>
        </is>
      </c>
      <c r="G731" s="368" t="n"/>
      <c r="H731" s="696" t="inlineStr">
        <is>
          <t>《McCoy PRO》NON F SKINCARE LOTION 500ml for professional use</t>
        </is>
      </c>
      <c r="I731" s="369" t="inlineStr">
        <is>
          <t>NON F SKINCARE LOTION 500ml</t>
        </is>
      </c>
      <c r="J731" s="406" t="inlineStr">
        <is>
          <t>Лифтинговый лосьон NON F</t>
        </is>
      </c>
      <c r="K731" s="369" t="inlineStr">
        <is>
          <t>face lotion</t>
        </is>
      </c>
      <c r="L731" s="369" t="n"/>
      <c r="M731" s="1203" t="n"/>
      <c r="N731" s="1203" t="n"/>
      <c r="O731" s="455" t="n">
        <v>6</v>
      </c>
      <c r="P731" s="1388" t="n">
        <v>3912</v>
      </c>
      <c r="Q731" s="1388">
        <f>O731*P731</f>
        <v/>
      </c>
      <c r="R731" s="626" t="n">
        <v>3325</v>
      </c>
      <c r="S731" s="1383">
        <f>O731*R731</f>
        <v/>
      </c>
      <c r="T731" s="1383">
        <f>Q731-S731</f>
        <v/>
      </c>
      <c r="U731" s="1501">
        <f>T731/Q731</f>
        <v/>
      </c>
      <c r="V731" s="362" t="n"/>
      <c r="W731" s="362" t="n"/>
      <c r="X731" s="630" t="n"/>
      <c r="Y731" s="362" t="n"/>
      <c r="Z731" s="362" t="n"/>
      <c r="AA731" s="362" t="n"/>
      <c r="AB731" s="1393" t="n">
        <v>0.5659999999999999</v>
      </c>
      <c r="AC731" s="1397">
        <f>ROUND(O731*AB731,3)</f>
        <v/>
      </c>
      <c r="AD731" s="575"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99" t="inlineStr">
        <is>
          <t>ВП RU Д-JP.РА01.А.65808/25 от 30.07.2025 действует до 29.01.2026</t>
        </is>
      </c>
      <c r="AF731" s="1100" t="inlineStr">
        <is>
          <t>McCoy</t>
        </is>
      </c>
      <c r="AG731" s="1100" t="inlineStr">
        <is>
          <t>McCoy Co., Ltd.</t>
        </is>
      </c>
    </row>
    <row r="732" hidden="1" ht="30" customFormat="1" customHeight="1" s="355" thickBot="1">
      <c r="A732" s="353" t="n"/>
      <c r="B732" s="721" t="n"/>
      <c r="C732" s="367" t="n">
        <v>4582487962058</v>
      </c>
      <c r="D732" s="367" t="n"/>
      <c r="E732" s="353" t="inlineStr">
        <is>
          <t>McCoy PRO</t>
        </is>
      </c>
      <c r="F732" s="1167" t="inlineStr">
        <is>
          <t>MC36P</t>
        </is>
      </c>
      <c r="G732" s="368" t="n"/>
      <c r="H732" s="696" t="inlineStr">
        <is>
          <t>《McCoy PRO》NON F SKINCARE SERUM 100ml for professional use</t>
        </is>
      </c>
      <c r="I732" s="369" t="inlineStr">
        <is>
          <t>NON F SKINCARE SERUM 100ml</t>
        </is>
      </c>
      <c r="J732" s="406" t="inlineStr">
        <is>
          <t>Лифтинговая сыворотка NON F</t>
        </is>
      </c>
      <c r="K732" s="369" t="inlineStr">
        <is>
          <t>face serum</t>
        </is>
      </c>
      <c r="L732" s="369" t="n"/>
      <c r="M732" s="1203" t="n"/>
      <c r="N732" s="1203" t="n"/>
      <c r="O732" s="455" t="n">
        <v>6</v>
      </c>
      <c r="P732" s="1388" t="n">
        <v>8235</v>
      </c>
      <c r="Q732" s="1388">
        <f>O732*P732</f>
        <v/>
      </c>
      <c r="R732" s="626" t="n">
        <v>7000</v>
      </c>
      <c r="S732" s="1383">
        <f>O732*R732</f>
        <v/>
      </c>
      <c r="T732" s="1383">
        <f>Q732-S732</f>
        <v/>
      </c>
      <c r="U732" s="1501">
        <f>T732/Q732</f>
        <v/>
      </c>
      <c r="V732" s="362" t="n"/>
      <c r="W732" s="362" t="n"/>
      <c r="X732" s="630" t="n"/>
      <c r="Y732" s="362" t="n"/>
      <c r="Z732" s="362" t="n"/>
      <c r="AA732" s="362" t="n"/>
      <c r="AB732" s="1393" t="n">
        <v>0.149</v>
      </c>
      <c r="AC732" s="1397">
        <f>ROUND(O732*AB732,3)</f>
        <v/>
      </c>
      <c r="AD732" s="575"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99" t="inlineStr">
        <is>
          <t>ВП RU Д-JP.РА01.А.65740/25 от 29.07.2025 действует до 28.01.2026</t>
        </is>
      </c>
      <c r="AF732" s="1100" t="inlineStr">
        <is>
          <t>McCoy</t>
        </is>
      </c>
      <c r="AG732" s="1100" t="inlineStr">
        <is>
          <t>McCoy Co., Ltd.</t>
        </is>
      </c>
    </row>
    <row r="733" hidden="1" ht="30" customFormat="1" customHeight="1" s="355" thickBot="1">
      <c r="A733" s="353" t="n"/>
      <c r="B733" s="721" t="n"/>
      <c r="C733" s="367" t="n">
        <v>4582487962065</v>
      </c>
      <c r="D733" s="367" t="n"/>
      <c r="E733" s="353" t="inlineStr">
        <is>
          <t>McCoy PRO</t>
        </is>
      </c>
      <c r="F733" s="1167" t="inlineStr">
        <is>
          <t>MC37P</t>
        </is>
      </c>
      <c r="G733" s="368" t="n"/>
      <c r="H733" s="696" t="inlineStr">
        <is>
          <t>《McCoy PRO》NON F SKINCARE EMULSION 200ml for professional use</t>
        </is>
      </c>
      <c r="I733" s="369" t="inlineStr">
        <is>
          <t>NON F SKINCARE EMULSION 200ml</t>
        </is>
      </c>
      <c r="J733" s="406" t="inlineStr">
        <is>
          <t>Лифтинговая эмульсия NON F</t>
        </is>
      </c>
      <c r="K733" s="369" t="inlineStr">
        <is>
          <t>face milk</t>
        </is>
      </c>
      <c r="L733" s="369" t="n"/>
      <c r="M733" s="1203" t="n"/>
      <c r="N733" s="1203" t="n"/>
      <c r="O733" s="455" t="n">
        <v>6</v>
      </c>
      <c r="P733" s="1388" t="n">
        <v>3912</v>
      </c>
      <c r="Q733" s="1388">
        <f>O733*P733</f>
        <v/>
      </c>
      <c r="R733" s="626" t="n">
        <v>3325</v>
      </c>
      <c r="S733" s="1383">
        <f>O733*R733</f>
        <v/>
      </c>
      <c r="T733" s="1383">
        <f>Q733-S733</f>
        <v/>
      </c>
      <c r="U733" s="1501">
        <f>T733/Q733</f>
        <v/>
      </c>
      <c r="V733" s="362" t="n"/>
      <c r="W733" s="362" t="n"/>
      <c r="X733" s="630" t="n"/>
      <c r="Y733" s="362" t="n"/>
      <c r="Z733" s="362" t="n"/>
      <c r="AA733" s="362" t="n"/>
      <c r="AB733" s="1393" t="n">
        <v>0.252</v>
      </c>
      <c r="AC733" s="1397">
        <f>ROUND(O733*AB733,3)</f>
        <v/>
      </c>
      <c r="AD733" s="575"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99" t="inlineStr">
        <is>
          <t>ВП RU Д-JP.РА01.А.65805/25 от 30.07.2025 действует до 29.01.2026</t>
        </is>
      </c>
      <c r="AF733" s="1100" t="inlineStr">
        <is>
          <t>McCoy</t>
        </is>
      </c>
      <c r="AG733" s="1100" t="inlineStr">
        <is>
          <t>McCoy Co., Ltd.</t>
        </is>
      </c>
    </row>
    <row r="734" hidden="1" ht="20.1" customFormat="1" customHeight="1" s="355" thickBot="1">
      <c r="A734" s="1203" t="n"/>
      <c r="B734" s="714" t="n"/>
      <c r="C734" s="367" t="n">
        <v>4582487961686</v>
      </c>
      <c r="D734" s="367" t="n"/>
      <c r="E734" s="353" t="inlineStr">
        <is>
          <t>McCoy</t>
        </is>
      </c>
      <c r="F734" s="353" t="inlineStr">
        <is>
          <t>MC26</t>
        </is>
      </c>
      <c r="G734" s="368" t="n"/>
      <c r="H734" s="369" t="inlineStr">
        <is>
          <t>《McCoy》Non F Energy Premium 250 g</t>
        </is>
      </c>
      <c r="I734" s="369" t="inlineStr">
        <is>
          <t>«McCoy» Non F Energy Premium</t>
        </is>
      </c>
      <c r="J734" s="406" t="inlineStr">
        <is>
          <t xml:space="preserve">Крем омолаживающий кожу тела «Эксперт» Нон Ф МакКой. </t>
        </is>
      </c>
      <c r="K734" s="369" t="inlineStr">
        <is>
          <t>body massage cream</t>
        </is>
      </c>
      <c r="L734" s="369" t="n"/>
      <c r="M734" s="1203" t="n">
        <v>12</v>
      </c>
      <c r="N734" s="1203" t="n">
        <v>48</v>
      </c>
      <c r="O734" s="764" t="n"/>
      <c r="P734" s="1382" t="n">
        <v>5647</v>
      </c>
      <c r="Q734" s="1382">
        <f>O734*P734</f>
        <v/>
      </c>
      <c r="R734" s="626" t="n">
        <v>4800</v>
      </c>
      <c r="S734" s="1383">
        <f>O734*R734</f>
        <v/>
      </c>
      <c r="T734" s="1383">
        <f>Q734-S734</f>
        <v/>
      </c>
      <c r="U734" s="1501">
        <f>T734/Q734</f>
        <v/>
      </c>
      <c r="V734" s="362" t="n"/>
      <c r="W734" s="362" t="n"/>
      <c r="X734" s="630" t="n"/>
      <c r="Y734" s="362">
        <f>V734*X734</f>
        <v/>
      </c>
      <c r="Z734" s="362">
        <f>W734*X734</f>
        <v/>
      </c>
      <c r="AA734" s="362" t="n"/>
      <c r="AB734" s="1398" t="n">
        <v>0.295</v>
      </c>
      <c r="AC734" s="1384">
        <f>ROUND(O734*AB734,3)</f>
        <v/>
      </c>
      <c r="AD734" s="57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565" t="inlineStr">
        <is>
          <t>ЕАЭС N RU Д-JP.РА04.В.61482/23 от 13.06.2023 действует до 12.06.2028</t>
        </is>
      </c>
      <c r="AF734" s="565" t="inlineStr">
        <is>
          <t>McCoy</t>
        </is>
      </c>
      <c r="AG734" s="565" t="inlineStr">
        <is>
          <t>McCoy Co., Ltd.</t>
        </is>
      </c>
    </row>
    <row r="735" hidden="1" ht="20.1" customFormat="1" customHeight="1" s="355" thickBot="1">
      <c r="A735" s="1203" t="n"/>
      <c r="B735" s="714" t="n"/>
      <c r="C735" s="367" t="n">
        <v>4582487961600</v>
      </c>
      <c r="D735" s="367" t="n"/>
      <c r="E735" s="353" t="inlineStr">
        <is>
          <t>McCoy</t>
        </is>
      </c>
      <c r="F735" s="353" t="inlineStr">
        <is>
          <t>MC29T</t>
        </is>
      </c>
      <c r="G735" s="368" t="n"/>
      <c r="H735" s="369" t="inlineStr">
        <is>
          <t>《McCoy》Non F Energy Mist 180ml</t>
        </is>
      </c>
      <c r="I735" s="369" t="inlineStr">
        <is>
          <t>McCoy Non F Energy Mist</t>
        </is>
      </c>
      <c r="J735" s="406" t="inlineStr">
        <is>
          <t>Мист для тела Нон Ф Энергия МакКой.</t>
        </is>
      </c>
      <c r="K735" s="369" t="inlineStr">
        <is>
          <t>body spray</t>
        </is>
      </c>
      <c r="L735" s="369" t="n"/>
      <c r="M735" s="1203" t="n">
        <v>48</v>
      </c>
      <c r="N735" s="1203" t="n">
        <v>144</v>
      </c>
      <c r="O735" s="764" t="n"/>
      <c r="P735" s="1382" t="n">
        <v>3529</v>
      </c>
      <c r="Q735" s="1382">
        <f>O735*P735</f>
        <v/>
      </c>
      <c r="R735" s="626" t="n">
        <v>3000</v>
      </c>
      <c r="S735" s="1383">
        <f>O735*R735</f>
        <v/>
      </c>
      <c r="T735" s="1383">
        <f>Q735-S735</f>
        <v/>
      </c>
      <c r="U735" s="1501">
        <f>T735/Q735</f>
        <v/>
      </c>
      <c r="V735" s="362" t="n"/>
      <c r="W735" s="362" t="n"/>
      <c r="X735" s="630" t="n"/>
      <c r="Y735" s="362" t="n"/>
      <c r="Z735" s="362" t="n"/>
      <c r="AA735" s="362" t="n"/>
      <c r="AB735" s="1393" t="n">
        <v>0.212</v>
      </c>
      <c r="AC735" s="1397">
        <f>ROUND(O735*AB735,3)</f>
        <v/>
      </c>
      <c r="AD735" s="575"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565" t="inlineStr">
        <is>
          <t>ЕАЭС N RU Д-JP.РА04.В.61494/23 от 13.06.2023 действует до 12.06.2028</t>
        </is>
      </c>
      <c r="AF735" s="565" t="n"/>
      <c r="AG735" s="565" t="inlineStr">
        <is>
          <t>McCoy Co., Ltd.</t>
        </is>
      </c>
    </row>
    <row r="736" hidden="1" ht="20.1" customFormat="1" customHeight="1" s="355" thickBot="1">
      <c r="A736" s="353" t="n"/>
      <c r="B736" s="721" t="n"/>
      <c r="C736" s="367" t="n">
        <v>4582487961730</v>
      </c>
      <c r="D736" s="367" t="n"/>
      <c r="E736" s="353" t="inlineStr">
        <is>
          <t>McCoy</t>
        </is>
      </c>
      <c r="F736" s="353" t="inlineStr">
        <is>
          <t>MC30</t>
        </is>
      </c>
      <c r="G736" s="368" t="n"/>
      <c r="H736" s="369" t="inlineStr">
        <is>
          <t>《McCoy》Non F Monster Mineral Balance Body Massage Gel 250g</t>
        </is>
      </c>
      <c r="I736" s="369" t="inlineStr">
        <is>
          <t>«McCoy» Non F Monster Mineral Balance Body Massage Gel</t>
        </is>
      </c>
      <c r="J736" s="406" t="inlineStr">
        <is>
          <t>Массажный гель минеральный баланс 
Нон Ф «Монстр», улучшающий тургор кожи и способствующий расщеплению жира Маккой.</t>
        </is>
      </c>
      <c r="K736" s="369" t="inlineStr">
        <is>
          <t>body massage gel</t>
        </is>
      </c>
      <c r="L736" s="369" t="n"/>
      <c r="M736" s="1203" t="n">
        <v>12</v>
      </c>
      <c r="N736" s="1203" t="n">
        <v>48</v>
      </c>
      <c r="O736" s="764" t="n"/>
      <c r="P736" s="1382" t="n">
        <v>6588</v>
      </c>
      <c r="Q736" s="1382">
        <f>O736*P736</f>
        <v/>
      </c>
      <c r="R736" s="626" t="n">
        <v>5600</v>
      </c>
      <c r="S736" s="1383">
        <f>O736*R736</f>
        <v/>
      </c>
      <c r="T736" s="1383">
        <f>Q736-S736</f>
        <v/>
      </c>
      <c r="U736" s="1501">
        <f>T736/Q736</f>
        <v/>
      </c>
      <c r="V736" s="362" t="n"/>
      <c r="W736" s="362" t="n"/>
      <c r="X736" s="630" t="n"/>
      <c r="Y736" s="362">
        <f>V736*X736</f>
        <v/>
      </c>
      <c r="Z736" s="362">
        <f>W736*X736</f>
        <v/>
      </c>
      <c r="AA736" s="362" t="n"/>
      <c r="AB736" s="1398" t="n">
        <v>0.302</v>
      </c>
      <c r="AC736" s="1384">
        <f>ROUND(O736*AB736,3)</f>
        <v/>
      </c>
      <c r="AD736" s="575"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565" t="inlineStr">
        <is>
          <t>ЕАЭС N RU Д-JP.РА04.В.61609/23 от 13.06.2023 действует до 12.06.2028</t>
        </is>
      </c>
      <c r="AF736" s="565" t="inlineStr">
        <is>
          <t>McCoy</t>
        </is>
      </c>
      <c r="AG736" s="565" t="inlineStr">
        <is>
          <t>McCoy Co., Ltd.</t>
        </is>
      </c>
    </row>
    <row r="737" hidden="1" ht="23.25" customFormat="1" customHeight="1" s="355" thickBot="1">
      <c r="A737" s="1203" t="n"/>
      <c r="B737" s="714" t="n"/>
      <c r="C737" s="367" t="n">
        <v>4582487961877</v>
      </c>
      <c r="D737" s="367" t="n"/>
      <c r="E737" s="353" t="inlineStr">
        <is>
          <t>McCoy</t>
        </is>
      </c>
      <c r="F737" s="353" t="inlineStr">
        <is>
          <t>MC32</t>
        </is>
      </c>
      <c r="G737" s="368" t="n"/>
      <c r="H737" s="1013" t="inlineStr">
        <is>
          <t>《McCoy》Non F Shape Mineral Balance Body Massage cream 250g</t>
        </is>
      </c>
      <c r="I737" s="369" t="inlineStr">
        <is>
          <t>«McCoy» Non F Shape Mineral balance body massage cream Extra</t>
        </is>
      </c>
      <c r="J737" s="406" t="inlineStr">
        <is>
          <t>Массажный крем балансирующий на основе минералов «Форма». МакКой NON F Экстра 250г</t>
        </is>
      </c>
      <c r="K737" s="369" t="inlineStr">
        <is>
          <t>body massage cream</t>
        </is>
      </c>
      <c r="L737" s="369" t="n"/>
      <c r="M737" s="1203" t="n">
        <v>12</v>
      </c>
      <c r="N737" s="1203" t="n">
        <v>48</v>
      </c>
      <c r="O737" s="764" t="n"/>
      <c r="P737" s="1382" t="n">
        <v>7412</v>
      </c>
      <c r="Q737" s="1382">
        <f>O737*P737</f>
        <v/>
      </c>
      <c r="R737" s="626" t="n">
        <v>6300</v>
      </c>
      <c r="S737" s="1383">
        <f>O737*R737</f>
        <v/>
      </c>
      <c r="T737" s="1383">
        <f>Q737-S737</f>
        <v/>
      </c>
      <c r="U737" s="1501">
        <f>T737/Q737</f>
        <v/>
      </c>
      <c r="V737" s="362" t="n"/>
      <c r="W737" s="362" t="n"/>
      <c r="X737" s="630" t="n"/>
      <c r="Y737" s="362" t="n"/>
      <c r="Z737" s="362" t="n"/>
      <c r="AA737" s="362" t="n"/>
      <c r="AB737" s="1393" t="n">
        <v>0.281</v>
      </c>
      <c r="AC737" s="1397">
        <f>ROUND(O737*AB737,3)</f>
        <v/>
      </c>
      <c r="AD737" s="575"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565" t="inlineStr">
        <is>
          <t>ЕАЭС N RU Д-JP.РА05.В.67128/23 от 20.07.2023 действует до 19.07.2028</t>
        </is>
      </c>
      <c r="AF737" s="565" t="n"/>
      <c r="AG737" s="565" t="inlineStr">
        <is>
          <t>McCoy Co., Ltd.</t>
        </is>
      </c>
    </row>
    <row r="738" hidden="1" ht="24" customFormat="1" customHeight="1" s="355" thickBot="1">
      <c r="A738" s="353" t="n"/>
      <c r="B738" s="721" t="n"/>
      <c r="C738" s="367" t="n">
        <v>4582487961921</v>
      </c>
      <c r="D738" s="367" t="n"/>
      <c r="E738" s="353" t="inlineStr">
        <is>
          <t>McCoy PRO</t>
        </is>
      </c>
      <c r="F738" s="353" t="inlineStr">
        <is>
          <t>MC32P</t>
        </is>
      </c>
      <c r="G738" s="368" t="n"/>
      <c r="H738" s="369" t="inlineStr">
        <is>
          <t>《McCoy》Non F Shape Mineral Balance Body Massage cream 500g</t>
        </is>
      </c>
      <c r="I738" s="760" t="inlineStr">
        <is>
          <t>«McCoy» Non F Shape Mineral balance body massage cream Extra</t>
        </is>
      </c>
      <c r="J738" s="760" t="inlineStr">
        <is>
          <t xml:space="preserve">Массажный крем балансирующий на основе минералов «Форма». МакКой NON F Экстра </t>
        </is>
      </c>
      <c r="K738" s="369" t="inlineStr">
        <is>
          <t>body massage cream</t>
        </is>
      </c>
      <c r="L738" s="369" t="n"/>
      <c r="M738" s="1203" t="n">
        <v>12</v>
      </c>
      <c r="N738" s="1203" t="n">
        <v>48</v>
      </c>
      <c r="O738" s="764" t="n"/>
      <c r="P738" s="1382" t="n">
        <v>13235</v>
      </c>
      <c r="Q738" s="1382">
        <f>O738*P738</f>
        <v/>
      </c>
      <c r="R738" s="626" t="n">
        <v>11250</v>
      </c>
      <c r="S738" s="1383">
        <f>O738*R738</f>
        <v/>
      </c>
      <c r="T738" s="1383">
        <f>Q738-S738</f>
        <v/>
      </c>
      <c r="U738" s="1501">
        <f>T738/Q738</f>
        <v/>
      </c>
      <c r="V738" s="362" t="n"/>
      <c r="W738" s="362" t="n"/>
      <c r="X738" s="630" t="n"/>
      <c r="Y738" s="362" t="n"/>
      <c r="Z738" s="362" t="n"/>
      <c r="AA738" s="362" t="n"/>
      <c r="AB738" s="1393" t="n">
        <v>0.512</v>
      </c>
      <c r="AC738" s="1397">
        <f>ROUND(O738*AB738,3)</f>
        <v/>
      </c>
      <c r="AD738" s="575"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565" t="inlineStr">
        <is>
          <t>ЕАЭС N RU Д-JP.РА05.В.67128/23 от 20.07.2023 действует до 19.07.2028</t>
        </is>
      </c>
      <c r="AF738" s="565" t="inlineStr">
        <is>
          <t>McCoy</t>
        </is>
      </c>
      <c r="AG738" s="565" t="inlineStr">
        <is>
          <t>McCoy Co., Ltd.</t>
        </is>
      </c>
    </row>
    <row r="739" hidden="1" ht="37.5" customFormat="1" customHeight="1" s="355" thickBot="1">
      <c r="A739" s="353" t="n"/>
      <c r="B739" s="721" t="n"/>
      <c r="C739" s="367" t="n">
        <v>4582487961884</v>
      </c>
      <c r="D739" s="367" t="n"/>
      <c r="E739" s="854" t="inlineStr">
        <is>
          <t>McCoy PRO</t>
        </is>
      </c>
      <c r="F739" s="854" t="inlineStr">
        <is>
          <t>MC31P</t>
        </is>
      </c>
      <c r="G739" s="368" t="n"/>
      <c r="H739" s="794" t="inlineStr">
        <is>
          <t>《McCoy》Press type bottle made for Non F Shape Mineral Balance Body Massage cream 500g　ПОД САНКЦИЯМИ, 輸出不可</t>
        </is>
      </c>
      <c r="I739" s="369" t="n"/>
      <c r="J739" s="406" t="n"/>
      <c r="K739" s="369" t="inlineStr">
        <is>
          <t>bottle</t>
        </is>
      </c>
      <c r="L739" s="369" t="n"/>
      <c r="M739" s="1203" t="n">
        <v>6</v>
      </c>
      <c r="N739" s="1203" t="n">
        <v>6</v>
      </c>
      <c r="O739" s="764" t="n"/>
      <c r="P739" s="1382" t="n">
        <v>1176</v>
      </c>
      <c r="Q739" s="1382">
        <f>O739*P739</f>
        <v/>
      </c>
      <c r="R739" s="626" t="n">
        <v>1000</v>
      </c>
      <c r="S739" s="1383">
        <f>O739*R739</f>
        <v/>
      </c>
      <c r="T739" s="1383">
        <f>Q739-S739</f>
        <v/>
      </c>
      <c r="U739" s="1501">
        <f>T739/Q739</f>
        <v/>
      </c>
      <c r="V739" s="362" t="n"/>
      <c r="W739" s="362" t="n"/>
      <c r="X739" s="630" t="n"/>
      <c r="Y739" s="362" t="n"/>
      <c r="Z739" s="362" t="n"/>
      <c r="AA739" s="362" t="n"/>
      <c r="AB739" s="1393" t="n">
        <v>0.132</v>
      </c>
      <c r="AC739" s="1397">
        <f>ROUND(O739*AB739,3)</f>
        <v/>
      </c>
      <c r="AD739" s="575" t="inlineStr">
        <is>
          <t>PP：ポリプロピレン</t>
        </is>
      </c>
      <c r="AE739" s="565" t="n"/>
      <c r="AF739" s="565" t="inlineStr">
        <is>
          <t>McCoy</t>
        </is>
      </c>
      <c r="AG739" s="565" t="inlineStr">
        <is>
          <t>McCoy Co., Ltd.</t>
        </is>
      </c>
    </row>
    <row r="740" hidden="1" ht="37.5" customFormat="1" customHeight="1" s="355" thickBot="1">
      <c r="A740" s="353" t="n"/>
      <c r="B740" s="721" t="n"/>
      <c r="C740" s="367" t="n">
        <v>4582487961990</v>
      </c>
      <c r="D740" s="367" t="n"/>
      <c r="E740" s="353" t="inlineStr">
        <is>
          <t>McCoy</t>
        </is>
      </c>
      <c r="F740" s="1102" t="inlineStr">
        <is>
          <t>MC38</t>
        </is>
      </c>
      <c r="G740" s="368" t="n"/>
      <c r="H740" s="696" t="inlineStr">
        <is>
          <t>《McCoy》NON F SKINCARE CLEANSING 200g</t>
        </is>
      </c>
      <c r="I740" s="369" t="inlineStr">
        <is>
          <t>NON F SKINCARE CLEANSING 200g</t>
        </is>
      </c>
      <c r="J740" s="493" t="inlineStr">
        <is>
          <t>Демакияжный лифтинговый гельдля лица  NON F</t>
        </is>
      </c>
      <c r="K740" s="369" t="inlineStr">
        <is>
          <t>face cleansing</t>
        </is>
      </c>
      <c r="L740" s="369" t="n"/>
      <c r="M740" s="1203" t="n"/>
      <c r="N740" s="1203" t="n"/>
      <c r="O740" s="455" t="n">
        <v>30</v>
      </c>
      <c r="P740" s="1382" t="n">
        <v>2059</v>
      </c>
      <c r="Q740" s="1382">
        <f>O740*P740</f>
        <v/>
      </c>
      <c r="R740" s="626" t="n">
        <v>1750</v>
      </c>
      <c r="S740" s="1383">
        <f>O740*R740</f>
        <v/>
      </c>
      <c r="T740" s="1383">
        <f>Q740-S740</f>
        <v/>
      </c>
      <c r="U740" s="1501">
        <f>T740/Q740</f>
        <v/>
      </c>
      <c r="V740" s="362" t="n"/>
      <c r="W740" s="362" t="n"/>
      <c r="X740" s="630" t="n"/>
      <c r="Y740" s="362" t="n"/>
      <c r="Z740" s="362" t="n"/>
      <c r="AA740" s="362" t="n"/>
      <c r="AB740" s="1393" t="n">
        <v>0.228</v>
      </c>
      <c r="AC740" s="1397">
        <f>ROUND(O740*AB740,3)</f>
        <v/>
      </c>
      <c r="AD740" s="575"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101" t="inlineStr">
        <is>
          <t>N ВП RU Д-JP.РА01.А.65748/25 от 29.07.2025 действует до 28.01.2026</t>
        </is>
      </c>
      <c r="AF740" s="565" t="inlineStr">
        <is>
          <t>McCoy</t>
        </is>
      </c>
      <c r="AG740" s="565" t="inlineStr">
        <is>
          <t>McCoy Co., Ltd.</t>
        </is>
      </c>
    </row>
    <row r="741" hidden="1" ht="37.5" customFormat="1" customHeight="1" s="355" thickBot="1">
      <c r="A741" s="353" t="n"/>
      <c r="B741" s="721" t="n"/>
      <c r="C741" s="367" t="n">
        <v>4582487962003</v>
      </c>
      <c r="D741" s="367" t="n"/>
      <c r="E741" s="353" t="inlineStr">
        <is>
          <t>McCoy</t>
        </is>
      </c>
      <c r="F741" s="1102" t="inlineStr">
        <is>
          <t>MC39</t>
        </is>
      </c>
      <c r="G741" s="368" t="n"/>
      <c r="H741" s="696" t="inlineStr">
        <is>
          <t>《McCoy》NON F SKINCARE WASH 150g</t>
        </is>
      </c>
      <c r="I741" s="369" t="inlineStr">
        <is>
          <t>NON F SKINCARE WASH 150g</t>
        </is>
      </c>
      <c r="J741" s="493" t="inlineStr">
        <is>
          <t>Лифтинговая пенка для умывания NON F</t>
        </is>
      </c>
      <c r="K741" s="369" t="inlineStr">
        <is>
          <t>face wash</t>
        </is>
      </c>
      <c r="L741" s="369" t="n"/>
      <c r="M741" s="1203" t="n"/>
      <c r="N741" s="1203" t="n"/>
      <c r="O741" s="455" t="n">
        <v>30</v>
      </c>
      <c r="P741" s="1382" t="n">
        <v>2059</v>
      </c>
      <c r="Q741" s="1382">
        <f>O741*P741</f>
        <v/>
      </c>
      <c r="R741" s="626" t="n">
        <v>1750</v>
      </c>
      <c r="S741" s="1383">
        <f>O741*R741</f>
        <v/>
      </c>
      <c r="T741" s="1383">
        <f>Q741-S741</f>
        <v/>
      </c>
      <c r="U741" s="1501">
        <f>T741/Q741</f>
        <v/>
      </c>
      <c r="V741" s="362" t="n"/>
      <c r="W741" s="362" t="n"/>
      <c r="X741" s="630" t="n"/>
      <c r="Y741" s="362" t="n"/>
      <c r="Z741" s="362" t="n"/>
      <c r="AA741" s="362" t="n"/>
      <c r="AB741" s="1393" t="n">
        <v>0.168</v>
      </c>
      <c r="AC741" s="1397">
        <f>ROUND(O741*AB741,3)</f>
        <v/>
      </c>
      <c r="AD741" s="575"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101" t="inlineStr">
        <is>
          <t>ВП RU Д-JP.РА01.А.65743/25 от 29.07.2025 действует до 28.01.2026</t>
        </is>
      </c>
      <c r="AF741" s="565" t="inlineStr">
        <is>
          <t>McCoy</t>
        </is>
      </c>
      <c r="AG741" s="565" t="inlineStr">
        <is>
          <t>McCoy Co., Ltd.</t>
        </is>
      </c>
    </row>
    <row r="742" hidden="1" ht="37.5" customFormat="1" customHeight="1" s="355" thickBot="1">
      <c r="A742" s="353" t="n"/>
      <c r="B742" s="721" t="n"/>
      <c r="C742" s="367" t="n">
        <v>4582487962010</v>
      </c>
      <c r="D742" s="367" t="n"/>
      <c r="E742" s="353" t="inlineStr">
        <is>
          <t>McCoy</t>
        </is>
      </c>
      <c r="F742" s="1102" t="inlineStr">
        <is>
          <t>MC35-120</t>
        </is>
      </c>
      <c r="G742" s="368" t="n"/>
      <c r="H742" s="696" t="inlineStr">
        <is>
          <t>《McCoy》NON F SKINCARE LOTION 120ml</t>
        </is>
      </c>
      <c r="I742" s="369" t="inlineStr">
        <is>
          <t>NON F SKINCARE LOTION 120ml</t>
        </is>
      </c>
      <c r="J742" s="493" t="inlineStr">
        <is>
          <t>Лифтинговый лосьон NON F</t>
        </is>
      </c>
      <c r="K742" s="369" t="inlineStr">
        <is>
          <t>face lotion</t>
        </is>
      </c>
      <c r="L742" s="369" t="n"/>
      <c r="M742" s="1203" t="n"/>
      <c r="N742" s="1203" t="n"/>
      <c r="O742" s="455" t="n">
        <v>30</v>
      </c>
      <c r="P742" s="1382" t="n">
        <v>2882</v>
      </c>
      <c r="Q742" s="1382">
        <f>O742*P742</f>
        <v/>
      </c>
      <c r="R742" s="857" t="n">
        <v>2450</v>
      </c>
      <c r="S742" s="1383">
        <f>O742*R742</f>
        <v/>
      </c>
      <c r="T742" s="1383">
        <f>Q742-S742</f>
        <v/>
      </c>
      <c r="U742" s="1501">
        <f>T742/Q742</f>
        <v/>
      </c>
      <c r="V742" s="362" t="n"/>
      <c r="W742" s="362" t="n"/>
      <c r="X742" s="630" t="n"/>
      <c r="Y742" s="362" t="n"/>
      <c r="Z742" s="362" t="n"/>
      <c r="AA742" s="362" t="n"/>
      <c r="AB742" s="1393" t="n">
        <v>0.178</v>
      </c>
      <c r="AC742" s="1397">
        <f>ROUND(O742*AB742,3)</f>
        <v/>
      </c>
      <c r="AD742" s="575"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101" t="inlineStr">
        <is>
          <t>ВП RU Д-JP.РА01.А.65808/25 от 30.07.2025 действует до 29.01.2026</t>
        </is>
      </c>
      <c r="AF742" s="279" t="inlineStr">
        <is>
          <t>McCoy</t>
        </is>
      </c>
      <c r="AG742" s="279" t="inlineStr">
        <is>
          <t>McCoy Co., Ltd.</t>
        </is>
      </c>
    </row>
    <row r="743" hidden="1" ht="37.5" customFormat="1" customHeight="1" s="355" thickBot="1">
      <c r="A743" s="353" t="n"/>
      <c r="B743" s="721" t="n"/>
      <c r="C743" s="367" t="n">
        <v>4582487962027</v>
      </c>
      <c r="D743" s="367" t="n"/>
      <c r="E743" s="353" t="inlineStr">
        <is>
          <t>McCoy</t>
        </is>
      </c>
      <c r="F743" s="1102" t="inlineStr">
        <is>
          <t>MC36</t>
        </is>
      </c>
      <c r="G743" s="368" t="n"/>
      <c r="H743" s="368" t="inlineStr">
        <is>
          <t>《McCoy》NON F SKINCARE SERUM 30ml</t>
        </is>
      </c>
      <c r="I743" s="369" t="inlineStr">
        <is>
          <t>NON F SKINCARE SERUM 30ml</t>
        </is>
      </c>
      <c r="J743" s="493" t="inlineStr">
        <is>
          <t>Лифтинговая сыворотка NON F</t>
        </is>
      </c>
      <c r="K743" s="369" t="inlineStr">
        <is>
          <t>face serum</t>
        </is>
      </c>
      <c r="L743" s="369" t="n"/>
      <c r="M743" s="1203" t="n"/>
      <c r="N743" s="1203" t="n"/>
      <c r="O743" s="455" t="n">
        <v>30</v>
      </c>
      <c r="P743" s="1382" t="n">
        <v>4941</v>
      </c>
      <c r="Q743" s="1382">
        <f>O743*P743</f>
        <v/>
      </c>
      <c r="R743" s="857" t="n">
        <v>4200</v>
      </c>
      <c r="S743" s="1383">
        <f>O743*R743</f>
        <v/>
      </c>
      <c r="T743" s="1383">
        <f>Q743-S743</f>
        <v/>
      </c>
      <c r="U743" s="1501">
        <f>T743/Q743</f>
        <v/>
      </c>
      <c r="V743" s="362" t="n"/>
      <c r="W743" s="362" t="n"/>
      <c r="X743" s="630" t="n"/>
      <c r="Y743" s="362" t="n"/>
      <c r="Z743" s="362" t="n"/>
      <c r="AA743" s="362" t="n"/>
      <c r="AB743" s="1393" t="n">
        <v>0.068</v>
      </c>
      <c r="AC743" s="1397">
        <f>ROUND(O743*AB743,3)</f>
        <v/>
      </c>
      <c r="AD743" s="575"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101" t="inlineStr">
        <is>
          <t>ВП RU Д-JP.РА01.А.65740/25 от 29.07.2025 действует до 28.01.2026</t>
        </is>
      </c>
      <c r="AF743" s="279" t="inlineStr">
        <is>
          <t>McCoy</t>
        </is>
      </c>
      <c r="AG743" s="279" t="inlineStr">
        <is>
          <t>McCoy Co., Ltd.</t>
        </is>
      </c>
    </row>
    <row r="744" hidden="1" ht="37.5" customFormat="1" customHeight="1" s="355" thickBot="1">
      <c r="A744" s="353" t="n"/>
      <c r="B744" s="721" t="n"/>
      <c r="C744" s="367" t="n">
        <v>4582487962034</v>
      </c>
      <c r="D744" s="367" t="n"/>
      <c r="E744" s="353" t="inlineStr">
        <is>
          <t>McCoy</t>
        </is>
      </c>
      <c r="F744" s="1102" t="inlineStr">
        <is>
          <t>MC41</t>
        </is>
      </c>
      <c r="G744" s="368" t="n"/>
      <c r="H744" s="368" t="inlineStr">
        <is>
          <t>《McCoy》NON F SKINCARE EMULSION 100ml</t>
        </is>
      </c>
      <c r="I744" s="369" t="inlineStr">
        <is>
          <t xml:space="preserve">NON F SKINCARE EMULSION 100ml </t>
        </is>
      </c>
      <c r="J744" s="493" t="inlineStr">
        <is>
          <t>Лифтинговая эмульсия NON F</t>
        </is>
      </c>
      <c r="K744" s="369" t="inlineStr">
        <is>
          <t>face milk</t>
        </is>
      </c>
      <c r="L744" s="369" t="n"/>
      <c r="M744" s="1203" t="n"/>
      <c r="N744" s="1203" t="n"/>
      <c r="O744" s="455" t="n">
        <v>30</v>
      </c>
      <c r="P744" s="1382" t="n">
        <v>3294</v>
      </c>
      <c r="Q744" s="1382">
        <f>O744*P744</f>
        <v/>
      </c>
      <c r="R744" s="857" t="n">
        <v>2800</v>
      </c>
      <c r="S744" s="1383">
        <f>O744*R744</f>
        <v/>
      </c>
      <c r="T744" s="1383">
        <f>Q744-S744</f>
        <v/>
      </c>
      <c r="U744" s="1501">
        <f>T744/Q744</f>
        <v/>
      </c>
      <c r="V744" s="362" t="n"/>
      <c r="W744" s="362" t="n"/>
      <c r="X744" s="630" t="n"/>
      <c r="Y744" s="362" t="n"/>
      <c r="Z744" s="362" t="n"/>
      <c r="AA744" s="362" t="n"/>
      <c r="AB744" s="1393" t="n">
        <v>0.146</v>
      </c>
      <c r="AC744" s="1397">
        <f>ROUND(O744*AB744,3)</f>
        <v/>
      </c>
      <c r="AD744" s="575"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101" t="inlineStr">
        <is>
          <t>ВП RU Д-JP.РА01.А.65805/25 от 30.07.2025 действует до 29.01.2026</t>
        </is>
      </c>
      <c r="AF744" s="279" t="inlineStr">
        <is>
          <t>McCoy</t>
        </is>
      </c>
      <c r="AG744" s="279" t="inlineStr">
        <is>
          <t>McCoy Co., Ltd.</t>
        </is>
      </c>
    </row>
    <row r="745" hidden="1" ht="20.1" customFormat="1" customHeight="1" s="355" thickBot="1">
      <c r="A745" s="1203" t="n"/>
      <c r="B745" s="714" t="n"/>
      <c r="C745" s="367" t="n">
        <v>4582487961488</v>
      </c>
      <c r="D745" s="367" t="n"/>
      <c r="E745" s="353" t="inlineStr">
        <is>
          <t>McCoy PRO</t>
        </is>
      </c>
      <c r="F745" s="353" t="inlineStr">
        <is>
          <t>MC01P</t>
        </is>
      </c>
      <c r="G745" s="368" t="n"/>
      <c r="H745" s="1013" t="inlineStr">
        <is>
          <t>《McCoy PRO》McCELLRIE CLEANSING GEL 500g</t>
        </is>
      </c>
      <c r="I745" s="369" t="inlineStr">
        <is>
          <t>McCoy McCELLRIE CLEANSING GEL</t>
        </is>
      </c>
      <c r="J745" s="493" t="inlineStr">
        <is>
          <t>Демакияжный гель МакСелри</t>
        </is>
      </c>
      <c r="K745" s="369" t="inlineStr">
        <is>
          <t>face cleansing</t>
        </is>
      </c>
      <c r="L745" s="369" t="n"/>
      <c r="M745" s="1203" t="n">
        <v>12</v>
      </c>
      <c r="N745" s="1203" t="n">
        <v>36</v>
      </c>
      <c r="O745" s="764" t="n">
        <v>6</v>
      </c>
      <c r="P745" s="1388" t="n">
        <v>5491</v>
      </c>
      <c r="Q745" s="1388">
        <f>O745*P745</f>
        <v/>
      </c>
      <c r="R745" s="626" t="n">
        <v>4667</v>
      </c>
      <c r="S745" s="1383">
        <f>O745*R745</f>
        <v/>
      </c>
      <c r="T745" s="1383">
        <f>Q745-S745</f>
        <v/>
      </c>
      <c r="U745" s="1501">
        <f>T745/Q745</f>
        <v/>
      </c>
      <c r="V745" s="362" t="n"/>
      <c r="W745" s="362" t="n"/>
      <c r="X745" s="630" t="n"/>
      <c r="Y745" s="362" t="n"/>
      <c r="Z745" s="362" t="n"/>
      <c r="AA745" s="362" t="n"/>
      <c r="AB745" s="1393" t="n">
        <v>0.579</v>
      </c>
      <c r="AC745" s="1384">
        <f>ROUND(O745*AB745,3)</f>
        <v/>
      </c>
      <c r="AD745" s="57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565" t="inlineStr">
        <is>
          <t>ЕАЭС N RU Д-JP.РА04.В.61476/23 от 13.06.2023 действует до 12.06.2028</t>
        </is>
      </c>
      <c r="AF745" s="565" t="n"/>
      <c r="AG745" s="565" t="inlineStr">
        <is>
          <t>McCoy Co., Ltd.</t>
        </is>
      </c>
    </row>
    <row r="746" hidden="1" ht="20.1" customFormat="1" customHeight="1" s="355" thickBot="1">
      <c r="A746" s="1203" t="n"/>
      <c r="B746" s="714" t="n"/>
      <c r="C746" s="367" t="n">
        <v>4582487961457</v>
      </c>
      <c r="D746" s="367" t="n"/>
      <c r="E746" s="353" t="inlineStr">
        <is>
          <t>McCoy PRO</t>
        </is>
      </c>
      <c r="F746" s="353" t="inlineStr">
        <is>
          <t>MC02P</t>
        </is>
      </c>
      <c r="G746" s="368" t="n"/>
      <c r="H746" s="369" t="inlineStr">
        <is>
          <t>《McCoy PRO》McCELLRIE FACE WASH 250g</t>
        </is>
      </c>
      <c r="I746" s="369" t="inlineStr">
        <is>
          <t>McCoy McCELLRIE FACE WASH</t>
        </is>
      </c>
      <c r="J746" s="493" t="inlineStr">
        <is>
          <t>Пенка для умывания МакСелри</t>
        </is>
      </c>
      <c r="K746" s="369" t="inlineStr">
        <is>
          <t>face wash</t>
        </is>
      </c>
      <c r="L746" s="369" t="n"/>
      <c r="M746" s="1203" t="n">
        <v>24</v>
      </c>
      <c r="N746" s="1203" t="n">
        <v>72</v>
      </c>
      <c r="O746" s="764" t="n"/>
      <c r="P746" s="1388" t="n">
        <v>3921</v>
      </c>
      <c r="Q746" s="1388">
        <f>O746*P746</f>
        <v/>
      </c>
      <c r="R746" s="626" t="n">
        <v>3333</v>
      </c>
      <c r="S746" s="1383">
        <f>O746*R746</f>
        <v/>
      </c>
      <c r="T746" s="1383">
        <f>Q746-S746</f>
        <v/>
      </c>
      <c r="U746" s="1501">
        <f>T746/Q746</f>
        <v/>
      </c>
      <c r="V746" s="362" t="n"/>
      <c r="W746" s="362" t="n"/>
      <c r="X746" s="630" t="n"/>
      <c r="Y746" s="362" t="n"/>
      <c r="Z746" s="362" t="n"/>
      <c r="AA746" s="362" t="n"/>
      <c r="AB746" s="1393" t="n">
        <v>0.28</v>
      </c>
      <c r="AC746" s="1397">
        <f>ROUND(O746*AB746,3)</f>
        <v/>
      </c>
      <c r="AD746" s="57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565" t="inlineStr">
        <is>
          <t>ЕАЭС N RU Д-JP.РА04.В.61655/23 от 13.06.2023 действует до 12.06.2028</t>
        </is>
      </c>
      <c r="AF746" s="565" t="n"/>
      <c r="AG746" s="565" t="inlineStr">
        <is>
          <t>McCoy Co., Ltd.</t>
        </is>
      </c>
    </row>
    <row r="747" hidden="1" ht="20.1" customFormat="1" customHeight="1" s="355" thickBot="1">
      <c r="A747" s="1203" t="n"/>
      <c r="B747" s="714" t="n"/>
      <c r="C747" s="367" t="n">
        <v>4382487961471</v>
      </c>
      <c r="D747" s="367" t="n"/>
      <c r="E747" s="353" t="inlineStr">
        <is>
          <t>McCoy PRO</t>
        </is>
      </c>
      <c r="F747" s="353" t="inlineStr">
        <is>
          <t>MC03P</t>
        </is>
      </c>
      <c r="G747" s="368" t="n"/>
      <c r="H747" s="1013" t="inlineStr">
        <is>
          <t>《McCoy PRO》McCELLRIE FACE LOTION 500ml</t>
        </is>
      </c>
      <c r="I747" s="369" t="inlineStr">
        <is>
          <t>McCoy McCELLRIE FACE LOTION</t>
        </is>
      </c>
      <c r="J747" s="493" t="inlineStr">
        <is>
          <t>Лосьон для лица МакСелри</t>
        </is>
      </c>
      <c r="K747" s="369" t="inlineStr">
        <is>
          <t>face lotion</t>
        </is>
      </c>
      <c r="L747" s="369" t="n"/>
      <c r="M747" s="1203" t="n">
        <v>12</v>
      </c>
      <c r="N747" s="1203" t="n">
        <v>36</v>
      </c>
      <c r="O747" s="764" t="n"/>
      <c r="P747" s="1388" t="n">
        <v>5491</v>
      </c>
      <c r="Q747" s="1388">
        <f>O747*P747</f>
        <v/>
      </c>
      <c r="R747" s="626" t="n">
        <v>4667</v>
      </c>
      <c r="S747" s="1383">
        <f>O747*R747</f>
        <v/>
      </c>
      <c r="T747" s="1383">
        <f>Q747-S747</f>
        <v/>
      </c>
      <c r="U747" s="1501">
        <f>T747/Q747</f>
        <v/>
      </c>
      <c r="V747" s="362" t="n"/>
      <c r="W747" s="362" t="n"/>
      <c r="X747" s="630" t="n"/>
      <c r="Y747" s="362" t="n"/>
      <c r="Z747" s="362" t="n"/>
      <c r="AA747" s="362" t="n"/>
      <c r="AB747" s="1393" t="n">
        <v>0.588</v>
      </c>
      <c r="AC747" s="1397">
        <f>ROUND(O747*AB747,3)</f>
        <v/>
      </c>
      <c r="AD747" s="57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565" t="inlineStr">
        <is>
          <t>ЕАЭС N RU Д-JP.РА04.В.61590/23 от 13.06.2023 действует до 12.06.2028</t>
        </is>
      </c>
      <c r="AF747" s="565" t="n"/>
      <c r="AG747" s="565" t="inlineStr">
        <is>
          <t>McCoy Co., Ltd.</t>
        </is>
      </c>
    </row>
    <row r="748" hidden="1" ht="20.1" customFormat="1" customHeight="1" s="355" thickBot="1">
      <c r="A748" s="1203" t="n"/>
      <c r="B748" s="714" t="n"/>
      <c r="C748" s="367" t="n">
        <v>4582487961495</v>
      </c>
      <c r="D748" s="367" t="n"/>
      <c r="E748" s="353" t="inlineStr">
        <is>
          <t>McCoy PRO</t>
        </is>
      </c>
      <c r="F748" s="353" t="inlineStr">
        <is>
          <t>MC04P</t>
        </is>
      </c>
      <c r="G748" s="368" t="n"/>
      <c r="H748" s="369" t="inlineStr">
        <is>
          <t>《McCoy PRO》McCELLRIE SERUM 100ml</t>
        </is>
      </c>
      <c r="I748" s="369" t="inlineStr">
        <is>
          <t>McCoy McCELLRIE SERUM</t>
        </is>
      </c>
      <c r="J748" s="493" t="inlineStr">
        <is>
          <t>Сыворотка для лица МакСелри</t>
        </is>
      </c>
      <c r="K748" s="369" t="inlineStr">
        <is>
          <t>face serum</t>
        </is>
      </c>
      <c r="L748" s="369" t="n"/>
      <c r="M748" s="1203" t="n">
        <v>24</v>
      </c>
      <c r="N748" s="1203" t="n">
        <v>72</v>
      </c>
      <c r="O748" s="764" t="n"/>
      <c r="P748" s="1388" t="n">
        <v>20392</v>
      </c>
      <c r="Q748" s="1388">
        <f>O748*P748</f>
        <v/>
      </c>
      <c r="R748" s="626" t="n">
        <v>17333</v>
      </c>
      <c r="S748" s="1383">
        <f>O748*R748</f>
        <v/>
      </c>
      <c r="T748" s="1383">
        <f>Q748-S748</f>
        <v/>
      </c>
      <c r="U748" s="1501">
        <f>T748/Q748</f>
        <v/>
      </c>
      <c r="V748" s="362" t="n"/>
      <c r="W748" s="362" t="n"/>
      <c r="X748" s="630" t="n"/>
      <c r="Y748" s="362" t="n"/>
      <c r="Z748" s="362" t="n"/>
      <c r="AA748" s="362" t="n"/>
      <c r="AB748" s="1393" t="n">
        <v>0.23</v>
      </c>
      <c r="AC748" s="1397">
        <f>ROUND(O748*AB748,3)</f>
        <v/>
      </c>
      <c r="AD748" s="57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565" t="inlineStr">
        <is>
          <t>ЕАЭС N RU Д-JP.РА04.В.68107/23 от 15.06.2023 действует до 14.06.2028</t>
        </is>
      </c>
      <c r="AF748" s="565" t="n"/>
      <c r="AG748" s="565" t="inlineStr">
        <is>
          <t>McCoy Co., Ltd.</t>
        </is>
      </c>
    </row>
    <row r="749" hidden="1" ht="20.1" customFormat="1" customHeight="1" s="355" thickBot="1">
      <c r="A749" s="1203" t="n"/>
      <c r="B749" s="714" t="n"/>
      <c r="C749" s="367" t="n">
        <v>4582487961464</v>
      </c>
      <c r="D749" s="367" t="n"/>
      <c r="E749" s="353" t="inlineStr">
        <is>
          <t>McCoy PRO</t>
        </is>
      </c>
      <c r="F749" s="353" t="inlineStr">
        <is>
          <t>MC05P</t>
        </is>
      </c>
      <c r="G749" s="368" t="n"/>
      <c r="H749" s="369" t="inlineStr">
        <is>
          <t>《McCoy PRO》McCELLRIE ESSENCE CREAM 200g</t>
        </is>
      </c>
      <c r="I749" s="369" t="inlineStr">
        <is>
          <t>McCoy McCELLRIE ESSENCE CREAM</t>
        </is>
      </c>
      <c r="J749" s="493" t="inlineStr">
        <is>
          <t>Эссенция-крем для лица МакСелри</t>
        </is>
      </c>
      <c r="K749" s="369" t="inlineStr">
        <is>
          <t>face essence</t>
        </is>
      </c>
      <c r="L749" s="369" t="n"/>
      <c r="M749" s="1203" t="n">
        <v>24</v>
      </c>
      <c r="N749" s="1203" t="n">
        <v>72</v>
      </c>
      <c r="O749" s="764" t="n"/>
      <c r="P749" s="1388" t="n">
        <v>18824</v>
      </c>
      <c r="Q749" s="1388">
        <f>O749*P749</f>
        <v/>
      </c>
      <c r="R749" s="626" t="n">
        <v>16000</v>
      </c>
      <c r="S749" s="1383">
        <f>O749*R749</f>
        <v/>
      </c>
      <c r="T749" s="1383">
        <f>Q749-S749</f>
        <v/>
      </c>
      <c r="U749" s="1501">
        <f>T749/Q749</f>
        <v/>
      </c>
      <c r="V749" s="362" t="n"/>
      <c r="W749" s="362" t="n"/>
      <c r="X749" s="630" t="n"/>
      <c r="Y749" s="362" t="n"/>
      <c r="Z749" s="362" t="n"/>
      <c r="AA749" s="362" t="n"/>
      <c r="AB749" s="1393" t="n">
        <v>0.226</v>
      </c>
      <c r="AC749" s="1397">
        <f>ROUND(O749*AB749,3)</f>
        <v/>
      </c>
      <c r="AD749" s="57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565" t="inlineStr">
        <is>
          <t>ЕАЭС N RU Д-JP.РА04.В.61617/23 от 13.06.2023 действует до 12.06.2028</t>
        </is>
      </c>
      <c r="AF749" s="565" t="n"/>
      <c r="AG749" s="565" t="inlineStr">
        <is>
          <t>McCoy Co., Ltd.</t>
        </is>
      </c>
    </row>
    <row r="750" hidden="1" ht="20.1" customFormat="1" customHeight="1" s="355" thickBot="1">
      <c r="A750" s="1203" t="n"/>
      <c r="B750" s="714" t="n"/>
      <c r="C750" s="367" t="n">
        <v>4582487961518</v>
      </c>
      <c r="D750" s="367" t="n"/>
      <c r="E750" s="353" t="inlineStr">
        <is>
          <t>McCoy PRO</t>
        </is>
      </c>
      <c r="F750" s="353" t="inlineStr">
        <is>
          <t>MC06P</t>
        </is>
      </c>
      <c r="G750" s="368" t="n"/>
      <c r="H750" s="369" t="inlineStr">
        <is>
          <t>《McCoy PRO》McCELLRIE MASK 30pcs</t>
        </is>
      </c>
      <c r="I750" s="369" t="inlineStr">
        <is>
          <t>McCoy McCELLRIE MASK</t>
        </is>
      </c>
      <c r="J750" s="493" t="inlineStr">
        <is>
          <t>Маска для лица на основе биоцеллюлозы МакСелри</t>
        </is>
      </c>
      <c r="K750" s="369" t="inlineStr">
        <is>
          <t>face mask</t>
        </is>
      </c>
      <c r="L750" s="369" t="n"/>
      <c r="M750" s="1203" t="n">
        <v>4</v>
      </c>
      <c r="N750" s="1203" t="n">
        <v>12</v>
      </c>
      <c r="O750" s="455" t="n">
        <v>4</v>
      </c>
      <c r="P750" s="1388" t="n">
        <v>19608</v>
      </c>
      <c r="Q750" s="1388">
        <f>O750*P750</f>
        <v/>
      </c>
      <c r="R750" s="626" t="n">
        <v>16667</v>
      </c>
      <c r="S750" s="1383">
        <f>O750*R750</f>
        <v/>
      </c>
      <c r="T750" s="1383">
        <f>Q750-S750</f>
        <v/>
      </c>
      <c r="U750" s="1501">
        <f>T750/Q750</f>
        <v/>
      </c>
      <c r="V750" s="362" t="n"/>
      <c r="W750" s="362" t="n"/>
      <c r="X750" s="630" t="n"/>
      <c r="Y750" s="362">
        <f>V750*X750</f>
        <v/>
      </c>
      <c r="Z750" s="362">
        <f>W750*X750</f>
        <v/>
      </c>
      <c r="AA750" s="362" t="n"/>
      <c r="AB750" s="1398" t="n">
        <v>1.508</v>
      </c>
      <c r="AC750" s="1384">
        <f>ROUND(O750*AB750,3)</f>
        <v/>
      </c>
      <c r="AD750" s="57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565" t="inlineStr">
        <is>
          <t>ЕАЭС N RU Д-JP.РА05.В.67147/23 от 20.07.2023 действует до 19.07.2028</t>
        </is>
      </c>
      <c r="AF750" s="565" t="inlineStr">
        <is>
          <t>McCoy</t>
        </is>
      </c>
      <c r="AG750" s="565" t="inlineStr">
        <is>
          <t>McCoy Co., Ltd.</t>
        </is>
      </c>
    </row>
    <row r="751" hidden="1" ht="20.1" customFormat="1" customHeight="1" s="355" thickBot="1">
      <c r="A751" s="1203" t="n"/>
      <c r="B751" s="714" t="n"/>
      <c r="C751" s="367" t="n">
        <v>4582487961501</v>
      </c>
      <c r="D751" s="367" t="n"/>
      <c r="E751" s="353" t="inlineStr">
        <is>
          <t>McCoy PRO</t>
        </is>
      </c>
      <c r="F751" s="353" t="inlineStr">
        <is>
          <t>MC11P</t>
        </is>
      </c>
      <c r="G751" s="368" t="n"/>
      <c r="H751" s="1013" t="inlineStr">
        <is>
          <t>《McCoy PRO》McCELLRIE MASSAGE CREAM 500g</t>
        </is>
      </c>
      <c r="I751" s="369" t="inlineStr">
        <is>
          <t>McCoy McCELLRIE MASSAGE CREAM</t>
        </is>
      </c>
      <c r="J751" s="493" t="inlineStr">
        <is>
          <t>Массажный крем для лица МакСелри</t>
        </is>
      </c>
      <c r="K751" s="369" t="inlineStr">
        <is>
          <t>face cream</t>
        </is>
      </c>
      <c r="L751" s="369" t="n"/>
      <c r="M751" s="1203" t="n">
        <v>12</v>
      </c>
      <c r="N751" s="1203" t="n">
        <v>36</v>
      </c>
      <c r="O751" s="455" t="n">
        <v>24</v>
      </c>
      <c r="P751" s="1388" t="n">
        <v>4706</v>
      </c>
      <c r="Q751" s="1388">
        <f>O751*P751</f>
        <v/>
      </c>
      <c r="R751" s="626" t="n">
        <v>4000</v>
      </c>
      <c r="S751" s="1383">
        <f>O751*R751</f>
        <v/>
      </c>
      <c r="T751" s="1383">
        <f>Q751-S751</f>
        <v/>
      </c>
      <c r="U751" s="1501">
        <f>T751/Q751</f>
        <v/>
      </c>
      <c r="V751" s="362" t="n"/>
      <c r="W751" s="362" t="n"/>
      <c r="X751" s="630">
        <f>O751/M751</f>
        <v/>
      </c>
      <c r="Y751" s="362" t="n"/>
      <c r="Z751" s="362" t="n"/>
      <c r="AA751" s="362" t="n"/>
      <c r="AB751" s="1393" t="n">
        <v>0.595</v>
      </c>
      <c r="AC751" s="1387">
        <f>ROUND(O751*AB751,3)</f>
        <v/>
      </c>
      <c r="AD751" s="575"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565" t="inlineStr">
        <is>
          <t>ЕАЭС N RU Д-JP.РА04.В.61629/23 от 13.06.2023 действует до 12.06.2028</t>
        </is>
      </c>
      <c r="AF751" s="565" t="inlineStr">
        <is>
          <t>McCoy</t>
        </is>
      </c>
      <c r="AG751" s="565" t="inlineStr">
        <is>
          <t>McCoy Co., Ltd.</t>
        </is>
      </c>
    </row>
    <row r="752" hidden="1" ht="20.1" customFormat="1" customHeight="1" s="355" thickBot="1">
      <c r="A752" s="1203" t="n"/>
      <c r="B752" s="714" t="n"/>
      <c r="C752" s="367" t="n">
        <v>4582487961372</v>
      </c>
      <c r="D752" s="367" t="n"/>
      <c r="E752" s="353" t="inlineStr">
        <is>
          <t>McCoy</t>
        </is>
      </c>
      <c r="F752" s="353" t="inlineStr">
        <is>
          <t>MC01</t>
        </is>
      </c>
      <c r="G752" s="368" t="n"/>
      <c r="H752" s="369" t="inlineStr">
        <is>
          <t>《McCoy》McCELLRIE CLEANSING GEL 150g</t>
        </is>
      </c>
      <c r="I752" s="369" t="inlineStr">
        <is>
          <t>McCoy McCELLRIE CLEANSING GEL</t>
        </is>
      </c>
      <c r="J752" s="493" t="inlineStr">
        <is>
          <t>Демакияжный гель МакСелри</t>
        </is>
      </c>
      <c r="K752" s="369" t="inlineStr">
        <is>
          <t>face cleansing</t>
        </is>
      </c>
      <c r="L752" s="369" t="n"/>
      <c r="M752" s="1203" t="n">
        <v>24</v>
      </c>
      <c r="N752" s="1203" t="n">
        <v>48</v>
      </c>
      <c r="O752" s="455" t="n"/>
      <c r="P752" s="1388" t="n">
        <v>2353</v>
      </c>
      <c r="Q752" s="1388">
        <f>O752*P752</f>
        <v/>
      </c>
      <c r="R752" s="626" t="n">
        <v>2000</v>
      </c>
      <c r="S752" s="1383">
        <f>O752*R752</f>
        <v/>
      </c>
      <c r="T752" s="1383">
        <f>Q752-S752</f>
        <v/>
      </c>
      <c r="U752" s="1501">
        <f>T752/Q752</f>
        <v/>
      </c>
      <c r="V752" s="362" t="n"/>
      <c r="W752" s="362" t="n"/>
      <c r="X752" s="630" t="n"/>
      <c r="Y752" s="362" t="n"/>
      <c r="Z752" s="362" t="n"/>
      <c r="AA752" s="362" t="n"/>
      <c r="AB752" s="1393" t="n">
        <v>0.197</v>
      </c>
      <c r="AC752" s="1397">
        <f>ROUND(O752*AB752,3)</f>
        <v/>
      </c>
      <c r="AD752" s="57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565" t="inlineStr">
        <is>
          <t>ЕАЭС N RU Д-JP.РА04.В.61476/23 от 13.06.2023 действует до 12.06.2028</t>
        </is>
      </c>
      <c r="AF752" s="565" t="inlineStr">
        <is>
          <t>McCoy</t>
        </is>
      </c>
      <c r="AG752" s="565" t="inlineStr">
        <is>
          <t>McCoy Co., Ltd.</t>
        </is>
      </c>
    </row>
    <row r="753" hidden="1" ht="20.1" customFormat="1" customHeight="1" s="355" thickBot="1">
      <c r="A753" s="353" t="n"/>
      <c r="B753" s="721" t="n"/>
      <c r="C753" s="367" t="n">
        <v>4582487961389</v>
      </c>
      <c r="D753" s="367" t="n"/>
      <c r="E753" s="353" t="inlineStr">
        <is>
          <t>McCoy</t>
        </is>
      </c>
      <c r="F753" s="353" t="inlineStr">
        <is>
          <t>MC02</t>
        </is>
      </c>
      <c r="G753" s="368" t="n"/>
      <c r="H753" s="369" t="inlineStr">
        <is>
          <t>《McCoy》McCELLRIE FACE WASH 120g</t>
        </is>
      </c>
      <c r="I753" s="369" t="inlineStr">
        <is>
          <t>McCoy McCELLRIE FACE WASH</t>
        </is>
      </c>
      <c r="J753" s="493" t="inlineStr">
        <is>
          <t>Пенка для умывания МакСелри</t>
        </is>
      </c>
      <c r="K753" s="369" t="inlineStr">
        <is>
          <t>face wash</t>
        </is>
      </c>
      <c r="L753" s="369" t="n"/>
      <c r="M753" s="1203" t="n">
        <v>24</v>
      </c>
      <c r="N753" s="1203" t="n">
        <v>48</v>
      </c>
      <c r="O753" s="764" t="n"/>
      <c r="P753" s="1388" t="n">
        <v>2353</v>
      </c>
      <c r="Q753" s="1388">
        <f>O753*P753</f>
        <v/>
      </c>
      <c r="R753" s="626" t="n">
        <v>2000</v>
      </c>
      <c r="S753" s="1383">
        <f>O753*R753</f>
        <v/>
      </c>
      <c r="T753" s="1383">
        <f>Q753-S753</f>
        <v/>
      </c>
      <c r="U753" s="1501">
        <f>T753/Q753</f>
        <v/>
      </c>
      <c r="V753" s="362" t="n"/>
      <c r="W753" s="362" t="n"/>
      <c r="X753" s="630" t="n"/>
      <c r="Y753" s="362" t="n"/>
      <c r="Z753" s="362" t="n"/>
      <c r="AA753" s="362" t="n"/>
      <c r="AB753" s="1393" t="n">
        <v>0.157</v>
      </c>
      <c r="AC753" s="1384">
        <f>ROUND(O753*AB753,3)</f>
        <v/>
      </c>
      <c r="AD753" s="57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565" t="inlineStr">
        <is>
          <t>ЕАЭС N RU Д-JP.РА04.В.61655/23 от 13.06.2023 действует до 12.06.2028</t>
        </is>
      </c>
      <c r="AF753" s="565" t="inlineStr">
        <is>
          <t>McCoy</t>
        </is>
      </c>
      <c r="AG753" s="565" t="inlineStr">
        <is>
          <t>McCoy Co., Ltd.</t>
        </is>
      </c>
    </row>
    <row r="754" hidden="1" ht="20.1" customFormat="1" customHeight="1" s="355" thickBot="1">
      <c r="A754" s="1203" t="n"/>
      <c r="B754" s="714" t="n"/>
      <c r="C754" s="367" t="n">
        <v>4582487961396</v>
      </c>
      <c r="D754" s="367" t="n"/>
      <c r="E754" s="353" t="inlineStr">
        <is>
          <t>McCoy</t>
        </is>
      </c>
      <c r="F754" s="353" t="inlineStr">
        <is>
          <t>MC03</t>
        </is>
      </c>
      <c r="G754" s="368" t="n"/>
      <c r="H754" s="369" t="inlineStr">
        <is>
          <t>《McCoy》McCELLRIE FACE LOTION 120ml</t>
        </is>
      </c>
      <c r="I754" s="369" t="inlineStr">
        <is>
          <t>McCoy McCELLRIE FACE LOTION</t>
        </is>
      </c>
      <c r="J754" s="493" t="inlineStr">
        <is>
          <t>Лосьон для лица МакСелри</t>
        </is>
      </c>
      <c r="K754" s="369" t="inlineStr">
        <is>
          <t>face lotion</t>
        </is>
      </c>
      <c r="L754" s="369" t="n"/>
      <c r="M754" s="1203" t="n">
        <v>24</v>
      </c>
      <c r="N754" s="1203" t="n">
        <v>48</v>
      </c>
      <c r="O754" s="764" t="n"/>
      <c r="P754" s="1388" t="n">
        <v>2824</v>
      </c>
      <c r="Q754" s="1388">
        <f>O754*P754</f>
        <v/>
      </c>
      <c r="R754" s="626" t="n">
        <v>2400</v>
      </c>
      <c r="S754" s="1383">
        <f>O754*R754</f>
        <v/>
      </c>
      <c r="T754" s="1383">
        <f>Q754-S754</f>
        <v/>
      </c>
      <c r="U754" s="1501">
        <f>T754/Q754</f>
        <v/>
      </c>
      <c r="V754" s="362" t="n"/>
      <c r="W754" s="362" t="n"/>
      <c r="X754" s="630" t="n"/>
      <c r="Y754" s="362" t="n"/>
      <c r="Z754" s="362" t="n"/>
      <c r="AA754" s="362" t="n"/>
      <c r="AB754" s="1393" t="n">
        <v>0.293</v>
      </c>
      <c r="AC754" s="1397">
        <f>ROUND(O754*AB754,3)</f>
        <v/>
      </c>
      <c r="AD754" s="57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565" t="inlineStr">
        <is>
          <t>ЕАЭС N RU Д-JP.РА04.В.61590/23 от 13.06.2023 действует до 12.06.2028</t>
        </is>
      </c>
      <c r="AF754" s="565" t="inlineStr">
        <is>
          <t>McCoy</t>
        </is>
      </c>
      <c r="AG754" s="565" t="inlineStr">
        <is>
          <t>McCoy Co., Ltd.</t>
        </is>
      </c>
    </row>
    <row r="755" hidden="1" ht="20.1" customFormat="1" customHeight="1" s="355" thickBot="1">
      <c r="A755" s="353" t="n"/>
      <c r="B755" s="721" t="n"/>
      <c r="C755" s="367" t="n">
        <v>4582487961402</v>
      </c>
      <c r="D755" s="367" t="n"/>
      <c r="E755" s="353" t="inlineStr">
        <is>
          <t>McCoy</t>
        </is>
      </c>
      <c r="F755" s="353" t="inlineStr">
        <is>
          <t>MC04</t>
        </is>
      </c>
      <c r="G755" s="368" t="n"/>
      <c r="H755" s="1006" t="inlineStr">
        <is>
          <t>《McCoy》McCELLRIE SERUM 30ml</t>
        </is>
      </c>
      <c r="I755" s="369" t="inlineStr">
        <is>
          <t>McCoy McCELLRIE SERUM</t>
        </is>
      </c>
      <c r="J755" s="493" t="inlineStr">
        <is>
          <t>Сыворотка для лица МакСелри</t>
        </is>
      </c>
      <c r="K755" s="369" t="inlineStr">
        <is>
          <t>face serum</t>
        </is>
      </c>
      <c r="L755" s="369" t="n"/>
      <c r="M755" s="1203" t="n">
        <v>36</v>
      </c>
      <c r="N755" s="1203" t="n">
        <v>72</v>
      </c>
      <c r="O755" s="764" t="n">
        <v>36</v>
      </c>
      <c r="P755" s="1388" t="n">
        <v>6588</v>
      </c>
      <c r="Q755" s="1388">
        <f>O755*P755</f>
        <v/>
      </c>
      <c r="R755" s="968" t="n">
        <v>5600</v>
      </c>
      <c r="S755" s="1383">
        <f>O755*R755</f>
        <v/>
      </c>
      <c r="T755" s="1383">
        <f>Q755-S755</f>
        <v/>
      </c>
      <c r="U755" s="1501">
        <f>T755/Q755</f>
        <v/>
      </c>
      <c r="V755" s="362" t="n"/>
      <c r="W755" s="362" t="n"/>
      <c r="X755" s="630">
        <f>O755/M755</f>
        <v/>
      </c>
      <c r="Y755" s="362" t="n"/>
      <c r="Z755" s="362" t="n"/>
      <c r="AA755" s="362" t="n"/>
      <c r="AB755" s="1393" t="n">
        <v>0.129</v>
      </c>
      <c r="AC755" s="1421">
        <f>ROUND(O755*AB755,3)</f>
        <v/>
      </c>
      <c r="AD755" s="57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565" t="inlineStr">
        <is>
          <t>ЕАЭС N RU Д-JP.РА04.В.68107/23 от 15.06.2023 действует до 14.06.2028</t>
        </is>
      </c>
      <c r="AF755" s="565" t="inlineStr">
        <is>
          <t>McCoy</t>
        </is>
      </c>
      <c r="AG755" s="565" t="inlineStr">
        <is>
          <t>McCoy Co., Ltd.</t>
        </is>
      </c>
    </row>
    <row r="756" hidden="1" ht="20.1" customFormat="1" customHeight="1" s="355" thickBot="1">
      <c r="A756" s="1203" t="n"/>
      <c r="B756" s="714" t="n"/>
      <c r="C756" s="367" t="n">
        <v>4582487961419</v>
      </c>
      <c r="D756" s="367" t="n"/>
      <c r="E756" s="353" t="inlineStr">
        <is>
          <t>McCoy</t>
        </is>
      </c>
      <c r="F756" s="353" t="inlineStr">
        <is>
          <t>MC05</t>
        </is>
      </c>
      <c r="G756" s="368" t="n"/>
      <c r="H756" s="369" t="inlineStr">
        <is>
          <t>《McCoy》McCELLRIE ESSENCE CREAM 30g</t>
        </is>
      </c>
      <c r="I756" s="369" t="inlineStr">
        <is>
          <t>McCoy McCELLRIE ESSENCE CREAM</t>
        </is>
      </c>
      <c r="J756" s="493" t="inlineStr">
        <is>
          <t>Эссенция-крем для лица МакСелри</t>
        </is>
      </c>
      <c r="K756" s="369" t="inlineStr">
        <is>
          <t>face essence</t>
        </is>
      </c>
      <c r="L756" s="369" t="n"/>
      <c r="M756" s="1203" t="n">
        <v>36</v>
      </c>
      <c r="N756" s="1203" t="n">
        <v>72</v>
      </c>
      <c r="O756" s="764" t="n">
        <v>36</v>
      </c>
      <c r="P756" s="1388" t="n">
        <v>4706</v>
      </c>
      <c r="Q756" s="1388">
        <f>O756*P756</f>
        <v/>
      </c>
      <c r="R756" s="626" t="n">
        <v>4000</v>
      </c>
      <c r="S756" s="1383">
        <f>O756*R756</f>
        <v/>
      </c>
      <c r="T756" s="1383">
        <f>Q756-S756</f>
        <v/>
      </c>
      <c r="U756" s="1501">
        <f>T756/Q756</f>
        <v/>
      </c>
      <c r="V756" s="362" t="n"/>
      <c r="W756" s="362" t="n"/>
      <c r="X756" s="630" t="n"/>
      <c r="Y756" s="362" t="n"/>
      <c r="Z756" s="362" t="n"/>
      <c r="AA756" s="362" t="n"/>
      <c r="AB756" s="1393" t="n">
        <v>0.126</v>
      </c>
      <c r="AC756" s="1397">
        <f>ROUND(O756*AB756,3)</f>
        <v/>
      </c>
      <c r="AD756" s="57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565" t="inlineStr">
        <is>
          <t>ЕАЭС N RU Д-JP.РА04.В.61617/23 от 13.06.2023 действует до 12.06.2028</t>
        </is>
      </c>
      <c r="AF756" s="565" t="n"/>
      <c r="AG756" s="565" t="inlineStr">
        <is>
          <t>McCoy Co., Ltd.</t>
        </is>
      </c>
    </row>
    <row r="757" hidden="1" ht="20.1" customFormat="1" customHeight="1" s="355" thickBot="1">
      <c r="A757" s="353" t="n"/>
      <c r="B757" s="721" t="n"/>
      <c r="C757" s="367" t="n">
        <v>4582487961242</v>
      </c>
      <c r="D757" s="367" t="n"/>
      <c r="E757" s="353" t="inlineStr">
        <is>
          <t>McCoy</t>
        </is>
      </c>
      <c r="F757" s="353" t="inlineStr">
        <is>
          <t>MC07</t>
        </is>
      </c>
      <c r="G757" s="368" t="n"/>
      <c r="H757" s="369" t="inlineStr">
        <is>
          <t>《McCoy》McCELLRIE CARNIVAL EYE CARE ESSENCE 2.7ml</t>
        </is>
      </c>
      <c r="I757" s="369" t="inlineStr">
        <is>
          <t>«McCoy» McCELLRIE CARNIVAL EYE CARE ESSENCE</t>
        </is>
      </c>
      <c r="J757" s="493" t="inlineStr">
        <is>
          <t>Универсальная антивозрастная эссенция для кожи вокруг глаз МакСелри</t>
        </is>
      </c>
      <c r="K757" s="369" t="inlineStr">
        <is>
          <t>eye essence</t>
        </is>
      </c>
      <c r="L757" s="369" t="n"/>
      <c r="M757" s="1203" t="n">
        <v>12</v>
      </c>
      <c r="N757" s="1203" t="n">
        <v>24</v>
      </c>
      <c r="O757" s="764" t="n"/>
      <c r="P757" s="1388" t="n">
        <v>2447</v>
      </c>
      <c r="Q757" s="1388">
        <f>O757*P757</f>
        <v/>
      </c>
      <c r="R757" s="626" t="n">
        <v>2080</v>
      </c>
      <c r="S757" s="1383">
        <f>O757*R757</f>
        <v/>
      </c>
      <c r="T757" s="1383">
        <f>Q757-S757</f>
        <v/>
      </c>
      <c r="U757" s="1501">
        <f>T757/Q757</f>
        <v/>
      </c>
      <c r="V757" s="362" t="n"/>
      <c r="W757" s="362" t="n"/>
      <c r="X757" s="630">
        <f>O757/M757</f>
        <v/>
      </c>
      <c r="Y757" s="362" t="n"/>
      <c r="Z757" s="362" t="n"/>
      <c r="AA757" s="362" t="n"/>
      <c r="AB757" s="1393" t="n">
        <v>0.017</v>
      </c>
      <c r="AC757" s="1421">
        <f>ROUND(O757*AB757,3)</f>
        <v/>
      </c>
      <c r="AD757" s="575"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565" t="inlineStr">
        <is>
          <t>ЕАЭС N RU Д-JP.РА04.В.61660/23 от 13.06.2023 действует до 12.06.2028</t>
        </is>
      </c>
      <c r="AF757" s="565" t="inlineStr">
        <is>
          <t>McCoy</t>
        </is>
      </c>
      <c r="AG757" s="565" t="inlineStr">
        <is>
          <t>McCoy Co., Ltd.</t>
        </is>
      </c>
    </row>
    <row r="758" hidden="1" ht="20.1" customFormat="1" customHeight="1" s="355" thickBot="1">
      <c r="A758" s="353" t="n"/>
      <c r="B758" s="721" t="n"/>
      <c r="C758" s="367" t="n">
        <v>4582487961440</v>
      </c>
      <c r="D758" s="367" t="n"/>
      <c r="E758" s="353" t="inlineStr">
        <is>
          <t>McCoy</t>
        </is>
      </c>
      <c r="F758" s="353" t="inlineStr">
        <is>
          <t>MC06</t>
        </is>
      </c>
      <c r="G758" s="368" t="n"/>
      <c r="H758" s="369" t="inlineStr">
        <is>
          <t>《McCoy》McCELLRIE MASK 4pcs</t>
        </is>
      </c>
      <c r="I758" s="369" t="inlineStr">
        <is>
          <t>McCoy McCELLRIE MASK</t>
        </is>
      </c>
      <c r="J758" s="493" t="inlineStr">
        <is>
          <t>Маска для лица на основе биоцеллюлозы МакСелри</t>
        </is>
      </c>
      <c r="K758" s="369" t="inlineStr">
        <is>
          <t>face mask</t>
        </is>
      </c>
      <c r="L758" s="369" t="n"/>
      <c r="M758" s="1203" t="n">
        <v>24</v>
      </c>
      <c r="N758" s="1203" t="n">
        <v>48</v>
      </c>
      <c r="O758" s="764" t="n">
        <v>96</v>
      </c>
      <c r="P758" s="1388" t="n">
        <v>3765</v>
      </c>
      <c r="Q758" s="1388">
        <f>O758*P758</f>
        <v/>
      </c>
      <c r="R758" s="626" t="n">
        <v>3200</v>
      </c>
      <c r="S758" s="1383">
        <f>O758*R758</f>
        <v/>
      </c>
      <c r="T758" s="1383">
        <f>Q758-S758</f>
        <v/>
      </c>
      <c r="U758" s="1501">
        <f>T758/Q758</f>
        <v/>
      </c>
      <c r="V758" s="362" t="n"/>
      <c r="W758" s="362" t="n"/>
      <c r="X758" s="630">
        <f>O758/M758</f>
        <v/>
      </c>
      <c r="Y758" s="362" t="n"/>
      <c r="Z758" s="362" t="n"/>
      <c r="AA758" s="362" t="n"/>
      <c r="AB758" s="1393" t="n">
        <v>0.236</v>
      </c>
      <c r="AC758" s="1387">
        <f>ROUND(O758*AB758,3)</f>
        <v/>
      </c>
      <c r="AD758" s="57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565" t="inlineStr">
        <is>
          <t>ЕАЭС N RU Д-JP.РА04.В.61489/23 от 13.06.2023 действует до 12.06.2028</t>
        </is>
      </c>
      <c r="AF758" s="565" t="inlineStr">
        <is>
          <t>McCoy</t>
        </is>
      </c>
      <c r="AG758" s="565" t="inlineStr">
        <is>
          <t>McCoy Co., Ltd.</t>
        </is>
      </c>
    </row>
    <row r="759" hidden="1" ht="30.75" customFormat="1" customHeight="1" s="355" thickBot="1">
      <c r="A759" s="1203" t="n"/>
      <c r="B759" s="714" t="n"/>
      <c r="C759" s="367" t="n">
        <v>4582487961525</v>
      </c>
      <c r="D759" s="367" t="n"/>
      <c r="E759" s="353" t="inlineStr">
        <is>
          <t>McCoy</t>
        </is>
      </c>
      <c r="F759" s="353" t="inlineStr">
        <is>
          <t>MC08</t>
        </is>
      </c>
      <c r="G759" s="368" t="n"/>
      <c r="H759" s="369" t="inlineStr">
        <is>
          <t>《McCoy》McCELLRIE POWDER ESSENCE 5sets</t>
        </is>
      </c>
      <c r="I759" s="369" t="inlineStr">
        <is>
          <t>McCoy McCELLRIE POWDER ESSENCE</t>
        </is>
      </c>
      <c r="J759" s="493" t="inlineStr">
        <is>
          <t>Высокоэффективная антивозрастная эссенция для лица на основе культуральной жидкости МакСелри</t>
        </is>
      </c>
      <c r="K759" s="369" t="inlineStr">
        <is>
          <t>face essence</t>
        </is>
      </c>
      <c r="L759" s="369" t="n"/>
      <c r="M759" s="1203" t="n">
        <v>12</v>
      </c>
      <c r="N759" s="1203" t="n">
        <v>24</v>
      </c>
      <c r="O759" s="764" t="n"/>
      <c r="P759" s="1388" t="n">
        <v>14118</v>
      </c>
      <c r="Q759" s="1388">
        <f>O759*P759</f>
        <v/>
      </c>
      <c r="R759" s="626" t="n">
        <v>12000</v>
      </c>
      <c r="S759" s="1383">
        <f>O759*R759</f>
        <v/>
      </c>
      <c r="T759" s="1383">
        <f>Q759-S759</f>
        <v/>
      </c>
      <c r="U759" s="1501">
        <f>T759/Q759</f>
        <v/>
      </c>
      <c r="V759" s="362" t="n"/>
      <c r="W759" s="362" t="n"/>
      <c r="X759" s="630">
        <f>O759/M759</f>
        <v/>
      </c>
      <c r="Y759" s="362">
        <f>V759*X759</f>
        <v/>
      </c>
      <c r="Z759" s="362">
        <f>W759*X759</f>
        <v/>
      </c>
      <c r="AA759" s="362" t="n"/>
      <c r="AB759" s="1398" t="n">
        <v>0.325</v>
      </c>
      <c r="AC759" s="1387">
        <f>ROUND(O759*AB759,3)</f>
        <v/>
      </c>
      <c r="AD759" s="575"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565" t="inlineStr">
        <is>
          <t>ЕАЭС N RU Д-JP.РА04.В.61660/23 от 13.06.2023 действует до 12.06.2028</t>
        </is>
      </c>
      <c r="AF759" s="565" t="inlineStr">
        <is>
          <t>McCoy</t>
        </is>
      </c>
      <c r="AG759" s="565" t="inlineStr">
        <is>
          <t>McCoy Co., Ltd.</t>
        </is>
      </c>
    </row>
    <row r="760" hidden="1" ht="20.1" customFormat="1" customHeight="1" s="355" thickBot="1">
      <c r="A760" s="1203" t="n"/>
      <c r="B760" s="714" t="n"/>
      <c r="C760" s="367" t="n">
        <v>4582487961617</v>
      </c>
      <c r="D760" s="367" t="n"/>
      <c r="E760" s="353" t="inlineStr">
        <is>
          <t>McCoy</t>
        </is>
      </c>
      <c r="F760" s="353" t="inlineStr">
        <is>
          <t>MC09</t>
        </is>
      </c>
      <c r="G760" s="368" t="n"/>
      <c r="H760" s="369" t="inlineStr">
        <is>
          <t>《McCoy》McCELLRIE Pique 30g</t>
        </is>
      </c>
      <c r="I760" s="369" t="inlineStr">
        <is>
          <t>«McCoy» McCELLRIE PIQUE</t>
        </is>
      </c>
      <c r="J760" s="406" t="inlineStr">
        <is>
          <t>Лифтинговая омолаживающая эссенция для лица на основе спикулы МакСелри</t>
        </is>
      </c>
      <c r="K760" s="369" t="inlineStr">
        <is>
          <t>face cream</t>
        </is>
      </c>
      <c r="L760" s="369" t="n"/>
      <c r="M760" s="1203" t="n">
        <v>24</v>
      </c>
      <c r="N760" s="1203" t="n">
        <v>48</v>
      </c>
      <c r="O760" s="764" t="n">
        <v>24</v>
      </c>
      <c r="P760" s="1388" t="n">
        <v>5647</v>
      </c>
      <c r="Q760" s="1388">
        <f>O760*P760</f>
        <v/>
      </c>
      <c r="R760" s="626" t="n">
        <v>4800</v>
      </c>
      <c r="S760" s="1383">
        <f>O760*R760</f>
        <v/>
      </c>
      <c r="T760" s="1383">
        <f>Q760-S760</f>
        <v/>
      </c>
      <c r="U760" s="1501">
        <f>T760/Q760</f>
        <v/>
      </c>
      <c r="V760" s="362" t="n"/>
      <c r="W760" s="362" t="n"/>
      <c r="X760" s="630" t="n"/>
      <c r="Y760" s="362">
        <f>V760*X760</f>
        <v/>
      </c>
      <c r="Z760" s="362">
        <f>W760*X760</f>
        <v/>
      </c>
      <c r="AA760" s="362" t="n"/>
      <c r="AB760" s="1398" t="n">
        <v>0.128</v>
      </c>
      <c r="AC760" s="1384">
        <f>ROUND(O760*AB760,3)</f>
        <v/>
      </c>
      <c r="AD760" s="575"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565" t="inlineStr">
        <is>
          <t>ЕАЭС N RU Д-JP.РА04.В.61660/23 от 13.06.2023 действует до 12.06.2028</t>
        </is>
      </c>
      <c r="AF760" s="565" t="inlineStr">
        <is>
          <t>McCoy</t>
        </is>
      </c>
      <c r="AG760" s="565" t="inlineStr">
        <is>
          <t>McCoy Co., Ltd.</t>
        </is>
      </c>
    </row>
    <row r="761" hidden="1" ht="34.5" customFormat="1" customHeight="1" s="355" thickBot="1">
      <c r="A761" s="1203" t="n"/>
      <c r="B761" s="714" t="n"/>
      <c r="C761" s="367" t="n">
        <v>4582487961747</v>
      </c>
      <c r="D761" s="367" t="n"/>
      <c r="E761" s="353" t="inlineStr">
        <is>
          <t>McCoy</t>
        </is>
      </c>
      <c r="F761" s="353" t="inlineStr">
        <is>
          <t>MC10</t>
        </is>
      </c>
      <c r="G761" s="368" t="n"/>
      <c r="H761" s="1013" t="inlineStr">
        <is>
          <t>《McCoy》McCELLRIE Tightening Cream 50g</t>
        </is>
      </c>
      <c r="I761" s="369" t="inlineStr">
        <is>
          <t xml:space="preserve">«McCoy» McCELLRIE Tightening Cream </t>
        </is>
      </c>
      <c r="J761" s="406" t="inlineStr">
        <is>
          <t>Лифтинговый крем для лица МакСелри МакКой</t>
        </is>
      </c>
      <c r="K761" s="369" t="inlineStr">
        <is>
          <t>face cream</t>
        </is>
      </c>
      <c r="L761" s="369" t="n"/>
      <c r="M761" s="1203" t="n">
        <v>12</v>
      </c>
      <c r="N761" s="1203" t="n">
        <v>60</v>
      </c>
      <c r="O761" s="704" t="n">
        <v>36</v>
      </c>
      <c r="P761" s="1388" t="n">
        <v>6588</v>
      </c>
      <c r="Q761" s="1388">
        <f>O761*P761</f>
        <v/>
      </c>
      <c r="R761" s="626" t="n">
        <v>5600</v>
      </c>
      <c r="S761" s="1383">
        <f>O761*R761</f>
        <v/>
      </c>
      <c r="T761" s="1383">
        <f>Q761-S761</f>
        <v/>
      </c>
      <c r="U761" s="1501">
        <f>T761/Q761</f>
        <v/>
      </c>
      <c r="V761" s="362" t="n"/>
      <c r="W761" s="362" t="n"/>
      <c r="X761" s="630" t="n"/>
      <c r="Y761" s="362" t="n"/>
      <c r="Z761" s="362" t="n"/>
      <c r="AA761" s="362" t="n"/>
      <c r="AB761" s="1393" t="n">
        <v>0.159</v>
      </c>
      <c r="AC761" s="1384">
        <f>ROUND(O761*AB761,3)</f>
        <v/>
      </c>
      <c r="AD761" s="575"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565" t="inlineStr">
        <is>
          <t>ЕАЭС N RU Д-JP.РА04.В.61482/23 от 13.06.2023 действует до 12.06.2028</t>
        </is>
      </c>
      <c r="AF761" s="565" t="inlineStr">
        <is>
          <t>McCoy</t>
        </is>
      </c>
      <c r="AG761" s="565" t="inlineStr">
        <is>
          <t>McCoy Co., Ltd.</t>
        </is>
      </c>
    </row>
    <row r="762" hidden="1" ht="37.5" customFormat="1" customHeight="1" s="355" thickBot="1">
      <c r="A762" s="353" t="n"/>
      <c r="B762" s="721" t="n"/>
      <c r="C762" s="367" t="n">
        <v>4582487961778</v>
      </c>
      <c r="D762" s="367" t="n"/>
      <c r="E762" s="353" t="inlineStr">
        <is>
          <t>McCoy PRO</t>
        </is>
      </c>
      <c r="F762" s="353" t="inlineStr">
        <is>
          <t>MC13P</t>
        </is>
      </c>
      <c r="G762" s="368" t="n"/>
      <c r="H762" s="369" t="inlineStr">
        <is>
          <t>《McCoy PRO》Dolcet Sheet Mask 30 set/box END OF SALE in November</t>
        </is>
      </c>
      <c r="I762" s="369" t="inlineStr">
        <is>
          <t>«МсСоу» ENEW Superzyme Plus 4</t>
        </is>
      </c>
      <c r="J762" s="493" t="inlineStr">
        <is>
          <t>Напиток на основе суперэнзимов Плюс 4 МакКой</t>
        </is>
      </c>
      <c r="K762" s="369" t="inlineStr">
        <is>
          <t>face mask</t>
        </is>
      </c>
      <c r="L762" s="369" t="n"/>
      <c r="M762" s="1203" t="n">
        <v>30</v>
      </c>
      <c r="N762" s="1203" t="n">
        <v>60</v>
      </c>
      <c r="O762" s="764" t="n"/>
      <c r="P762" s="1388" t="n">
        <v>18824</v>
      </c>
      <c r="Q762" s="1388">
        <f>O762*P762</f>
        <v/>
      </c>
      <c r="R762" s="626" t="n">
        <v>16000</v>
      </c>
      <c r="S762" s="1383">
        <f>O762*R762</f>
        <v/>
      </c>
      <c r="T762" s="1383">
        <f>Q762-S762</f>
        <v/>
      </c>
      <c r="U762" s="1501">
        <f>T762/Q762</f>
        <v/>
      </c>
      <c r="V762" s="362" t="n"/>
      <c r="W762" s="362" t="n"/>
      <c r="X762" s="630" t="n"/>
      <c r="Y762" s="362" t="n"/>
      <c r="Z762" s="362" t="n"/>
      <c r="AA762" s="362" t="n"/>
      <c r="AB762" s="1407" t="n">
        <v>0.9340000000000001</v>
      </c>
      <c r="AC762" s="1384">
        <f>ROUND(O762*AB762,3)</f>
        <v/>
      </c>
      <c r="AD762" s="575"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565" t="inlineStr">
        <is>
          <t>ЕАЭС N RU Д-JP.РА05.В.45875/23 от 13.07.2023 действует до 12.07.2028</t>
        </is>
      </c>
      <c r="AF762" s="565" t="n">
        <v>0</v>
      </c>
      <c r="AG762" s="565" t="inlineStr">
        <is>
          <t>McCoy Co., Ltd.</t>
        </is>
      </c>
    </row>
    <row r="763" hidden="1" ht="20.1" customFormat="1" customHeight="1" s="355" thickBot="1">
      <c r="A763" s="353" t="n"/>
      <c r="B763" s="721" t="n"/>
      <c r="C763" s="367" t="n">
        <v>4582487961631</v>
      </c>
      <c r="D763" s="367" t="n"/>
      <c r="E763" s="353" t="inlineStr">
        <is>
          <t>McCoy</t>
        </is>
      </c>
      <c r="F763" s="353" t="inlineStr">
        <is>
          <t>MC14</t>
        </is>
      </c>
      <c r="G763" s="368" t="n"/>
      <c r="H763" s="369" t="inlineStr">
        <is>
          <t>《McCoy》Dolcet Bodymake Gel 60g</t>
        </is>
      </c>
      <c r="I763" s="369" t="inlineStr">
        <is>
          <t>McCoy Dolcet Bodymake Gel</t>
        </is>
      </c>
      <c r="J763" s="493" t="inlineStr">
        <is>
          <t>Гель для улучшения упругости кожи груди Дольсет МакКой</t>
        </is>
      </c>
      <c r="K763" s="369" t="inlineStr">
        <is>
          <t>body gel</t>
        </is>
      </c>
      <c r="L763" s="369" t="n"/>
      <c r="M763" s="1203" t="n">
        <v>36</v>
      </c>
      <c r="N763" s="1203" t="n">
        <v>72</v>
      </c>
      <c r="O763" s="764" t="n">
        <v>36</v>
      </c>
      <c r="P763" s="1388" t="n">
        <v>3765</v>
      </c>
      <c r="Q763" s="1388">
        <f>O763*P763</f>
        <v/>
      </c>
      <c r="R763" s="626" t="n">
        <v>3200</v>
      </c>
      <c r="S763" s="1383">
        <f>O763*R763</f>
        <v/>
      </c>
      <c r="T763" s="1383">
        <f>Q763-S763</f>
        <v/>
      </c>
      <c r="U763" s="1501">
        <f>T763/Q763</f>
        <v/>
      </c>
      <c r="V763" s="362" t="n"/>
      <c r="W763" s="362" t="n"/>
      <c r="X763" s="630">
        <f>O763/M763</f>
        <v/>
      </c>
      <c r="Y763" s="362" t="n"/>
      <c r="Z763" s="362" t="n"/>
      <c r="AA763" s="362" t="n"/>
      <c r="AB763" s="1393" t="n">
        <v>0.227</v>
      </c>
      <c r="AC763" s="1421">
        <f>ROUND(O763*AB763,3)</f>
        <v/>
      </c>
      <c r="AD763" s="575"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565" t="inlineStr">
        <is>
          <t>ЕАЭС N RU Д-JP.РА04.В.58512/23 от 09.06.2023 действует до 08.06.2028</t>
        </is>
      </c>
      <c r="AF763" s="565" t="inlineStr">
        <is>
          <t>McCoy</t>
        </is>
      </c>
      <c r="AG763" s="565" t="inlineStr">
        <is>
          <t>McCoy Co., Ltd</t>
        </is>
      </c>
    </row>
    <row r="764" hidden="1" ht="20.1" customFormat="1" customHeight="1" s="355" thickBot="1">
      <c r="A764" s="353" t="n"/>
      <c r="B764" s="721" t="n"/>
      <c r="C764" s="367" t="n"/>
      <c r="D764" s="367" t="n"/>
      <c r="E764" s="353" t="inlineStr">
        <is>
          <t>McCoy</t>
        </is>
      </c>
      <c r="F764" s="353" t="inlineStr">
        <is>
          <t>MC14P</t>
        </is>
      </c>
      <c r="G764" s="368" t="n"/>
      <c r="H764" s="369" t="inlineStr">
        <is>
          <t>《McCoy》Dolcet Bodymake Gel 300g</t>
        </is>
      </c>
      <c r="I764" s="949" t="inlineStr">
        <is>
          <t>McCoy Dolcet Bodymake Gel</t>
        </is>
      </c>
      <c r="J764" s="949" t="inlineStr">
        <is>
          <t>Гель для улучшения упругости кожи груди Дольсет МакКой</t>
        </is>
      </c>
      <c r="K764" s="369" t="inlineStr">
        <is>
          <t>body gel</t>
        </is>
      </c>
      <c r="L764" s="369" t="n"/>
      <c r="M764" s="1203" t="n"/>
      <c r="N764" s="1203" t="n"/>
      <c r="O764" s="764" t="n"/>
      <c r="P764" s="1388" t="n">
        <v>9412</v>
      </c>
      <c r="Q764" s="1388">
        <f>O764*P764</f>
        <v/>
      </c>
      <c r="R764" s="626" t="n">
        <v>8000</v>
      </c>
      <c r="S764" s="1383">
        <f>O764*R764</f>
        <v/>
      </c>
      <c r="T764" s="1383">
        <f>Q764-S764</f>
        <v/>
      </c>
      <c r="U764" s="1501">
        <f>T764/Q764</f>
        <v/>
      </c>
      <c r="V764" s="362" t="n"/>
      <c r="W764" s="362" t="n"/>
      <c r="X764" s="630" t="n"/>
      <c r="Y764" s="362" t="n"/>
      <c r="Z764" s="362" t="n"/>
      <c r="AA764" s="362" t="n"/>
      <c r="AB764" s="1393" t="n">
        <v>0.31</v>
      </c>
      <c r="AC764" s="1421">
        <f>ROUND(O764*AB764,3)</f>
        <v/>
      </c>
      <c r="AD764" s="575"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565" t="inlineStr">
        <is>
          <t>ЕАЭС N RU Д-JP.РА04.В.58512/23 от 09.06.2023 действует до 08.06.2028</t>
        </is>
      </c>
      <c r="AF764" s="565" t="inlineStr">
        <is>
          <t>McCoy</t>
        </is>
      </c>
      <c r="AG764" s="565" t="inlineStr">
        <is>
          <t>McCoy Co., Ltd</t>
        </is>
      </c>
    </row>
    <row r="765" hidden="1" ht="20.1" customFormat="1" customHeight="1" s="355" thickBot="1">
      <c r="A765" s="353" t="n"/>
      <c r="B765" s="721" t="n"/>
      <c r="C765" s="367" t="n"/>
      <c r="D765" s="367" t="n"/>
      <c r="E765" s="353" t="inlineStr">
        <is>
          <t>McCoy</t>
        </is>
      </c>
      <c r="F765" s="353" t="n"/>
      <c r="G765" s="368" t="n"/>
      <c r="H765" s="369" t="inlineStr">
        <is>
          <t>《McCoy》Dolcet Bodymake Gel POMP</t>
        </is>
      </c>
      <c r="I765" s="322" t="n"/>
      <c r="J765" s="406" t="n"/>
      <c r="K765" s="369" t="inlineStr">
        <is>
          <t>bottle</t>
        </is>
      </c>
      <c r="L765" s="369" t="n"/>
      <c r="M765" s="1203" t="n"/>
      <c r="N765" s="1203" t="n"/>
      <c r="O765" s="764" t="n"/>
      <c r="P765" s="1388" t="n">
        <v>1176</v>
      </c>
      <c r="Q765" s="1388">
        <f>O765*P765</f>
        <v/>
      </c>
      <c r="R765" s="626" t="n">
        <v>1000</v>
      </c>
      <c r="S765" s="1383">
        <f>O765*R765</f>
        <v/>
      </c>
      <c r="T765" s="1383">
        <f>Q765-S765</f>
        <v/>
      </c>
      <c r="U765" s="1501">
        <f>T765/Q765</f>
        <v/>
      </c>
      <c r="V765" s="362" t="n"/>
      <c r="W765" s="362" t="n"/>
      <c r="X765" s="630" t="n"/>
      <c r="Y765" s="362" t="n"/>
      <c r="Z765" s="362" t="n"/>
      <c r="AA765" s="362" t="n"/>
      <c r="AB765" s="1393" t="n">
        <v>0.134</v>
      </c>
      <c r="AC765" s="1421">
        <f>ROUND(O765*AB765,3)</f>
        <v/>
      </c>
      <c r="AD765" s="575" t="inlineStr">
        <is>
          <t>PP（ボトル）/ PP,SUS（ポンプ）</t>
        </is>
      </c>
      <c r="AE765" s="565" t="n"/>
      <c r="AF765" s="565" t="n"/>
      <c r="AG765" s="565" t="n"/>
    </row>
    <row r="766" hidden="1" ht="20.1" customFormat="1" customHeight="1" s="355" thickBot="1">
      <c r="A766" s="353" t="n"/>
      <c r="B766" s="721" t="n"/>
      <c r="C766" s="367" t="n">
        <v>4582487961761</v>
      </c>
      <c r="D766" s="367" t="n"/>
      <c r="E766" s="353" t="inlineStr">
        <is>
          <t>McCoy</t>
        </is>
      </c>
      <c r="F766" s="353" t="inlineStr">
        <is>
          <t>MC13</t>
        </is>
      </c>
      <c r="G766" s="368" t="n"/>
      <c r="H766" s="369" t="inlineStr">
        <is>
          <t>《McCoy》Dolcet Sheet Mask 4 set/box</t>
        </is>
      </c>
      <c r="I766" s="322" t="inlineStr">
        <is>
          <t>McCoy Dolcet Sheet Mask</t>
        </is>
      </c>
      <c r="J766" s="406" t="inlineStr">
        <is>
          <t>Тканевая маска для увлажнения и упругости кожи груди Дольсет</t>
        </is>
      </c>
      <c r="K766" s="369" t="inlineStr">
        <is>
          <t>face mask</t>
        </is>
      </c>
      <c r="L766" s="369" t="n"/>
      <c r="M766" s="1203" t="n">
        <v>12</v>
      </c>
      <c r="N766" s="1203" t="n">
        <v>24</v>
      </c>
      <c r="O766" s="764" t="n"/>
      <c r="P766" s="1388" t="n">
        <v>3765</v>
      </c>
      <c r="Q766" s="1388">
        <f>O766*P766</f>
        <v/>
      </c>
      <c r="R766" s="626" t="n">
        <v>3200</v>
      </c>
      <c r="S766" s="1383">
        <f>O766*R766</f>
        <v/>
      </c>
      <c r="T766" s="1383">
        <f>Q766-S766</f>
        <v/>
      </c>
      <c r="U766" s="1501">
        <f>T766/Q766</f>
        <v/>
      </c>
      <c r="V766" s="362" t="n"/>
      <c r="W766" s="362" t="n"/>
      <c r="X766" s="630" t="n"/>
      <c r="Y766" s="362" t="n"/>
      <c r="Z766" s="362" t="n"/>
      <c r="AA766" s="362" t="n"/>
      <c r="AB766" s="1407" t="n">
        <v>0.182</v>
      </c>
      <c r="AC766" s="1421">
        <f>ROUND(O766*AB766,3)</f>
        <v/>
      </c>
      <c r="AD766" s="57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565" t="inlineStr">
        <is>
          <t>ЕАЭС N RU Д-JP.РА04.В.68048/23 от 15.06.2023 действует до 14.06.2028</t>
        </is>
      </c>
      <c r="AF766" s="565" t="n">
        <v>0</v>
      </c>
      <c r="AG766" s="565" t="inlineStr">
        <is>
          <t>McCoy Co., Ltd.</t>
        </is>
      </c>
    </row>
    <row r="767" hidden="1" ht="20.1" customFormat="1" customHeight="1" s="355" thickBot="1">
      <c r="A767" s="353" t="n"/>
      <c r="B767" s="721" t="n"/>
      <c r="C767" s="367" t="n">
        <v>4582487961761</v>
      </c>
      <c r="D767" s="367" t="n"/>
      <c r="E767" s="353" t="inlineStr">
        <is>
          <t>McCoy</t>
        </is>
      </c>
      <c r="F767" s="353" t="n"/>
      <c r="G767" s="368" t="n"/>
      <c r="H767" s="369" t="inlineStr">
        <is>
          <t>《McCoy》Dolcet Sheet Mask 4 set/box</t>
        </is>
      </c>
      <c r="I767" s="322" t="inlineStr">
        <is>
          <t>McCoy Dolcet Sheet Mask</t>
        </is>
      </c>
      <c r="J767" s="406" t="inlineStr">
        <is>
          <t>Тканевая маска для увлажнения и упругости кожи груди Дольсет</t>
        </is>
      </c>
      <c r="K767" s="369" t="inlineStr">
        <is>
          <t>face mask</t>
        </is>
      </c>
      <c r="L767" s="369" t="n"/>
      <c r="M767" s="1203" t="n">
        <v>12</v>
      </c>
      <c r="N767" s="1203" t="n">
        <v>60</v>
      </c>
      <c r="O767" s="764" t="n"/>
      <c r="P767" s="1388" t="n">
        <v>3576</v>
      </c>
      <c r="Q767" s="1388">
        <f>O767*P767</f>
        <v/>
      </c>
      <c r="R767" s="626" t="n">
        <v>3040</v>
      </c>
      <c r="S767" s="1383">
        <f>O767*R767</f>
        <v/>
      </c>
      <c r="T767" s="1383">
        <f>Q767-S767</f>
        <v/>
      </c>
      <c r="U767" s="1501">
        <f>T767/Q767</f>
        <v/>
      </c>
      <c r="V767" s="362" t="n"/>
      <c r="W767" s="362" t="n"/>
      <c r="X767" s="630" t="n"/>
      <c r="Y767" s="362" t="n"/>
      <c r="Z767" s="362" t="n"/>
      <c r="AA767" s="362" t="n"/>
      <c r="AB767" s="1393" t="n">
        <v>0.182</v>
      </c>
      <c r="AC767" s="1421">
        <f>ROUND(O767*AB767,3)</f>
        <v/>
      </c>
      <c r="AD767" s="57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565" t="inlineStr">
        <is>
          <t>ЕАЭС N RU Д-JP.РА04.В.68048/23 от 15.06.2023 действует до 14.06.2028</t>
        </is>
      </c>
      <c r="AF767" s="565" t="n">
        <v>0</v>
      </c>
      <c r="AG767" s="565" t="inlineStr">
        <is>
          <t>McCoy Co., Ltd.</t>
        </is>
      </c>
    </row>
    <row r="768" hidden="1" ht="20.1" customFormat="1" customHeight="1" s="355" thickBot="1">
      <c r="A768" s="353" t="n"/>
      <c r="B768" s="721" t="n"/>
      <c r="C768" s="367" t="n">
        <v>4582487961761</v>
      </c>
      <c r="D768" s="367" t="n"/>
      <c r="E768" s="353" t="inlineStr">
        <is>
          <t>McCoy</t>
        </is>
      </c>
      <c r="F768" s="353" t="n"/>
      <c r="G768" s="368" t="n"/>
      <c r="H768" s="369" t="inlineStr">
        <is>
          <t>《McCoy》Dolcet Sheet Mask 4 set/box</t>
        </is>
      </c>
      <c r="I768" s="322" t="inlineStr">
        <is>
          <t>McCoy Dolcet Sheet Mask</t>
        </is>
      </c>
      <c r="J768" s="406" t="inlineStr">
        <is>
          <t>Тканевая маска для увлажнения и упругости кожи груди Дольсет</t>
        </is>
      </c>
      <c r="K768" s="369" t="inlineStr">
        <is>
          <t>face mask</t>
        </is>
      </c>
      <c r="L768" s="369" t="n"/>
      <c r="M768" s="1203" t="n">
        <v>12</v>
      </c>
      <c r="N768" s="1203" t="n">
        <v>120</v>
      </c>
      <c r="O768" s="764" t="n"/>
      <c r="P768" s="1388" t="n">
        <v>3294</v>
      </c>
      <c r="Q768" s="1388">
        <f>O768*P768</f>
        <v/>
      </c>
      <c r="R768" s="626" t="n">
        <v>2800</v>
      </c>
      <c r="S768" s="1383">
        <f>O768*R768</f>
        <v/>
      </c>
      <c r="T768" s="1383">
        <f>Q768-S768</f>
        <v/>
      </c>
      <c r="U768" s="1501">
        <f>T768/Q768</f>
        <v/>
      </c>
      <c r="V768" s="362" t="n"/>
      <c r="W768" s="362" t="n"/>
      <c r="X768" s="630" t="n"/>
      <c r="Y768" s="362" t="n"/>
      <c r="Z768" s="362" t="n"/>
      <c r="AA768" s="362" t="n"/>
      <c r="AB768" s="1407" t="n">
        <v>0.182</v>
      </c>
      <c r="AC768" s="1421">
        <f>ROUND(O768*AB768,3)</f>
        <v/>
      </c>
      <c r="AD768" s="57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565" t="inlineStr">
        <is>
          <t>ЕАЭС N RU Д-JP.РА04.В.68048/23 от 15.06.2023 действует до 14.06.2028</t>
        </is>
      </c>
      <c r="AF768" s="565" t="n">
        <v>0</v>
      </c>
      <c r="AG768" s="565" t="inlineStr">
        <is>
          <t>McCoy Co., Ltd.</t>
        </is>
      </c>
    </row>
    <row r="769" hidden="1" ht="20.1" customFormat="1" customHeight="1" s="355" thickBot="1">
      <c r="A769" s="353" t="n"/>
      <c r="B769" s="721" t="n"/>
      <c r="C769" s="367" t="n">
        <v>4582487961693</v>
      </c>
      <c r="D769" s="367" t="n"/>
      <c r="E769" s="353" t="inlineStr">
        <is>
          <t>McCoy</t>
        </is>
      </c>
      <c r="F769" s="353" t="inlineStr">
        <is>
          <t>MC15</t>
        </is>
      </c>
      <c r="G769" s="368" t="n"/>
      <c r="H769" s="369" t="inlineStr">
        <is>
          <t>《McCoy》Dolcet Body Make Leggings M size</t>
        </is>
      </c>
      <c r="I769" s="322" t="inlineStr">
        <is>
          <t>Dolcet Body Make Leggings</t>
        </is>
      </c>
      <c r="J769" s="406" t="inlineStr">
        <is>
          <t xml:space="preserve">Легинсы Дольсет МакКой. Размер М. </t>
        </is>
      </c>
      <c r="K769" s="369" t="inlineStr">
        <is>
          <t>clothes</t>
        </is>
      </c>
      <c r="L769" s="369" t="n"/>
      <c r="M769" s="1203" t="n">
        <v>12</v>
      </c>
      <c r="N769" s="1203" t="n">
        <v>24</v>
      </c>
      <c r="O769" s="764" t="n"/>
      <c r="P769" s="1388" t="n">
        <v>6588</v>
      </c>
      <c r="Q769" s="1388">
        <f>O769*P769</f>
        <v/>
      </c>
      <c r="R769" s="626" t="n">
        <v>5600</v>
      </c>
      <c r="S769" s="1383">
        <f>O769*R769</f>
        <v/>
      </c>
      <c r="T769" s="1383">
        <f>Q769-S769</f>
        <v/>
      </c>
      <c r="U769" s="1501">
        <f>T769/Q769</f>
        <v/>
      </c>
      <c r="V769" s="362" t="n"/>
      <c r="W769" s="362" t="n"/>
      <c r="X769" s="630" t="n"/>
      <c r="Y769" s="362">
        <f>V769*X769</f>
        <v/>
      </c>
      <c r="Z769" s="362">
        <f>W769*X769</f>
        <v/>
      </c>
      <c r="AA769" s="362" t="n"/>
      <c r="AB769" s="1398" t="n">
        <v>0.182</v>
      </c>
      <c r="AC769" s="1421">
        <f>ROUND(O769*AB769,3)</f>
        <v/>
      </c>
      <c r="AD769" s="575" t="inlineStr">
        <is>
          <t>ナイロン85％、ポリウレタン15％</t>
        </is>
      </c>
      <c r="AE769" s="565" t="inlineStr">
        <is>
          <t>ЕАЭС RU С-JP.НВ85.В.02195/23 от 01.08.2023 действует до 31.07.2028</t>
        </is>
      </c>
      <c r="AF769" s="565" t="inlineStr">
        <is>
          <t>McCoy</t>
        </is>
      </c>
      <c r="AG769" s="565" t="inlineStr">
        <is>
          <t>McCoy Co., Ltd.</t>
        </is>
      </c>
    </row>
    <row r="770" hidden="1" ht="20.1" customFormat="1" customHeight="1" s="355" thickBot="1">
      <c r="A770" s="353" t="n"/>
      <c r="B770" s="721" t="n"/>
      <c r="C770" s="367" t="n">
        <v>4582487961693</v>
      </c>
      <c r="D770" s="367" t="n"/>
      <c r="E770" s="353" t="inlineStr">
        <is>
          <t>McCoy</t>
        </is>
      </c>
      <c r="F770" s="353" t="n"/>
      <c r="G770" s="368" t="n"/>
      <c r="H770" s="369" t="inlineStr">
        <is>
          <t>《McCoy》Dolcet Body Make Leggings M size</t>
        </is>
      </c>
      <c r="I770" s="322" t="n"/>
      <c r="J770" s="406" t="inlineStr">
        <is>
          <t xml:space="preserve">Корректирующие легенцы Дольсет МакКой. Размер М. </t>
        </is>
      </c>
      <c r="K770" s="369" t="inlineStr">
        <is>
          <t>leggins</t>
        </is>
      </c>
      <c r="L770" s="369" t="n"/>
      <c r="M770" s="1203" t="n">
        <v>12</v>
      </c>
      <c r="N770" s="1203" t="n">
        <v>60</v>
      </c>
      <c r="O770" s="764" t="n"/>
      <c r="P770" s="1388" t="n">
        <v>6259</v>
      </c>
      <c r="Q770" s="1388">
        <f>O770*P770</f>
        <v/>
      </c>
      <c r="R770" s="626" t="n">
        <v>5320</v>
      </c>
      <c r="S770" s="1383">
        <f>O770*R770</f>
        <v/>
      </c>
      <c r="T770" s="1383">
        <f>Q770-S770</f>
        <v/>
      </c>
      <c r="U770" s="1501">
        <f>T770/Q770</f>
        <v/>
      </c>
      <c r="V770" s="362" t="n"/>
      <c r="W770" s="362" t="n"/>
      <c r="X770" s="630" t="n"/>
      <c r="Y770" s="362" t="n"/>
      <c r="Z770" s="362" t="n"/>
      <c r="AA770" s="362" t="n"/>
      <c r="AB770" s="1398" t="n">
        <v>0.182</v>
      </c>
      <c r="AC770" s="1421">
        <f>ROUND(O770*AB770,3)</f>
        <v/>
      </c>
      <c r="AD770" s="575" t="n"/>
      <c r="AE770" s="565" t="inlineStr">
        <is>
          <t>ЕАЭС RU С-JP.НВ85.В.02195/23 от 01.08.2023 действует до 31.07.2028</t>
        </is>
      </c>
      <c r="AF770" s="565" t="e">
        <v>#REF!</v>
      </c>
      <c r="AG770" s="565" t="e">
        <v>#REF!</v>
      </c>
    </row>
    <row r="771" hidden="1" ht="20.1" customFormat="1" customHeight="1" s="355" thickBot="1">
      <c r="A771" s="353" t="n"/>
      <c r="B771" s="721" t="n"/>
      <c r="C771" s="367" t="n">
        <v>4582487961693</v>
      </c>
      <c r="D771" s="367" t="n"/>
      <c r="E771" s="353" t="inlineStr">
        <is>
          <t>McCoy</t>
        </is>
      </c>
      <c r="F771" s="353" t="n"/>
      <c r="G771" s="368" t="n"/>
      <c r="H771" s="369" t="inlineStr">
        <is>
          <t>《McCoy》Dolcet Body Make Leggings M size</t>
        </is>
      </c>
      <c r="I771" s="322" t="n"/>
      <c r="J771" s="406" t="inlineStr">
        <is>
          <t xml:space="preserve">Корректирующие легенцы Дольсет МакКой. Размер М. </t>
        </is>
      </c>
      <c r="K771" s="369" t="inlineStr">
        <is>
          <t>leggins</t>
        </is>
      </c>
      <c r="L771" s="369" t="n"/>
      <c r="M771" s="1203" t="n">
        <v>12</v>
      </c>
      <c r="N771" s="1203" t="n">
        <v>120</v>
      </c>
      <c r="O771" s="764" t="n"/>
      <c r="P771" s="1388" t="n">
        <v>5765</v>
      </c>
      <c r="Q771" s="1388">
        <f>O771*P771</f>
        <v/>
      </c>
      <c r="R771" s="626" t="n">
        <v>4900</v>
      </c>
      <c r="S771" s="1383">
        <f>O771*R771</f>
        <v/>
      </c>
      <c r="T771" s="1383">
        <f>Q771-S771</f>
        <v/>
      </c>
      <c r="U771" s="1501">
        <f>T771/Q771</f>
        <v/>
      </c>
      <c r="V771" s="362" t="n"/>
      <c r="W771" s="362" t="n"/>
      <c r="X771" s="630" t="n"/>
      <c r="Y771" s="362" t="n"/>
      <c r="Z771" s="362" t="n"/>
      <c r="AA771" s="362" t="n"/>
      <c r="AB771" s="1398" t="n">
        <v>0.182</v>
      </c>
      <c r="AC771" s="1421">
        <f>ROUND(O771*AB771,3)</f>
        <v/>
      </c>
      <c r="AD771" s="575" t="n"/>
      <c r="AE771" s="565" t="e">
        <v>#REF!</v>
      </c>
      <c r="AF771" s="565" t="e">
        <v>#REF!</v>
      </c>
      <c r="AG771" s="565" t="e">
        <v>#REF!</v>
      </c>
    </row>
    <row r="772" hidden="1" ht="20.1" customFormat="1" customHeight="1" s="355" thickBot="1">
      <c r="A772" s="353" t="n"/>
      <c r="B772" s="721" t="n"/>
      <c r="C772" s="367" t="n">
        <v>4582487961709</v>
      </c>
      <c r="D772" s="367" t="n"/>
      <c r="E772" s="353" t="inlineStr">
        <is>
          <t>McCoy</t>
        </is>
      </c>
      <c r="F772" s="353" t="inlineStr">
        <is>
          <t>MC16</t>
        </is>
      </c>
      <c r="G772" s="368" t="n"/>
      <c r="H772" s="369" t="inlineStr">
        <is>
          <t>《McCoy》Dolcet Body Make Leggings L size</t>
        </is>
      </c>
      <c r="I772" s="322" t="inlineStr">
        <is>
          <t>Dolcet Body Make Leggings</t>
        </is>
      </c>
      <c r="J772" s="406" t="inlineStr">
        <is>
          <t xml:space="preserve">Легинсы Дольсет МакКой. Размер L. </t>
        </is>
      </c>
      <c r="K772" s="369" t="inlineStr">
        <is>
          <t>clothes</t>
        </is>
      </c>
      <c r="L772" s="369" t="n"/>
      <c r="M772" s="1203" t="n">
        <v>12</v>
      </c>
      <c r="N772" s="1203" t="n">
        <v>24</v>
      </c>
      <c r="O772" s="764" t="n"/>
      <c r="P772" s="1388" t="n">
        <v>6588</v>
      </c>
      <c r="Q772" s="1388">
        <f>O772*P772</f>
        <v/>
      </c>
      <c r="R772" s="626" t="n">
        <v>5600</v>
      </c>
      <c r="S772" s="1383">
        <f>O772*R772</f>
        <v/>
      </c>
      <c r="T772" s="1383">
        <f>Q772-S772</f>
        <v/>
      </c>
      <c r="U772" s="1501">
        <f>T772/Q772</f>
        <v/>
      </c>
      <c r="V772" s="362" t="n"/>
      <c r="W772" s="362" t="n"/>
      <c r="X772" s="630" t="n"/>
      <c r="Y772" s="362">
        <f>V772*X772</f>
        <v/>
      </c>
      <c r="Z772" s="362">
        <f>W772*X772</f>
        <v/>
      </c>
      <c r="AA772" s="362" t="n"/>
      <c r="AB772" s="1398" t="n">
        <v>0.182</v>
      </c>
      <c r="AC772" s="1421">
        <f>ROUND(O772*AB772,3)</f>
        <v/>
      </c>
      <c r="AD772" s="575" t="inlineStr">
        <is>
          <t>ナイロン85％、ポリウレタン15％</t>
        </is>
      </c>
      <c r="AE772" s="565" t="inlineStr">
        <is>
          <t>ЕАЭС RU С-JP.НВ85.В.02195/23 от 01.08.2023 действует до 31.07.2028</t>
        </is>
      </c>
      <c r="AF772" s="565" t="inlineStr">
        <is>
          <t>McCoy</t>
        </is>
      </c>
      <c r="AG772" s="565" t="inlineStr">
        <is>
          <t>McCoy Co., Ltd.</t>
        </is>
      </c>
    </row>
    <row r="773" hidden="1" ht="20.1" customFormat="1" customHeight="1" s="355" thickBot="1">
      <c r="A773" s="353" t="n"/>
      <c r="B773" s="721" t="n"/>
      <c r="C773" s="367" t="n">
        <v>4582487961709</v>
      </c>
      <c r="D773" s="367" t="n"/>
      <c r="E773" s="353" t="inlineStr">
        <is>
          <t>McCoy</t>
        </is>
      </c>
      <c r="F773" s="353" t="n"/>
      <c r="G773" s="368" t="n"/>
      <c r="H773" s="369" t="inlineStr">
        <is>
          <t>《McCoy》Dolcet Body Make Leggings L size</t>
        </is>
      </c>
      <c r="I773" s="322" t="n"/>
      <c r="J773" s="406" t="inlineStr">
        <is>
          <t xml:space="preserve">Корректирующие легенцы Дольсет МакКой. Размер L. </t>
        </is>
      </c>
      <c r="K773" s="369" t="inlineStr">
        <is>
          <t>leggins</t>
        </is>
      </c>
      <c r="L773" s="369" t="n"/>
      <c r="M773" s="1203" t="n">
        <v>12</v>
      </c>
      <c r="N773" s="1203" t="n">
        <v>60</v>
      </c>
      <c r="O773" s="764" t="n"/>
      <c r="P773" s="1388" t="n">
        <v>6259</v>
      </c>
      <c r="Q773" s="1388">
        <f>O773*P773</f>
        <v/>
      </c>
      <c r="R773" s="626" t="n">
        <v>5320</v>
      </c>
      <c r="S773" s="1383">
        <f>O773*R773</f>
        <v/>
      </c>
      <c r="T773" s="1383">
        <f>Q773-S773</f>
        <v/>
      </c>
      <c r="U773" s="1501">
        <f>T773/Q773</f>
        <v/>
      </c>
      <c r="V773" s="362" t="n"/>
      <c r="W773" s="362" t="n"/>
      <c r="X773" s="630" t="n"/>
      <c r="Y773" s="362" t="n"/>
      <c r="Z773" s="362" t="n"/>
      <c r="AA773" s="362" t="n"/>
      <c r="AB773" s="1398" t="n">
        <v>0.182</v>
      </c>
      <c r="AC773" s="1421">
        <f>ROUND(O773*AB773,3)</f>
        <v/>
      </c>
      <c r="AD773" s="575" t="n"/>
      <c r="AE773" s="565" t="e">
        <v>#REF!</v>
      </c>
      <c r="AF773" s="565" t="e">
        <v>#REF!</v>
      </c>
      <c r="AG773" s="565" t="e">
        <v>#REF!</v>
      </c>
    </row>
    <row r="774" hidden="1" ht="20.1" customFormat="1" customHeight="1" s="355" thickBot="1">
      <c r="A774" s="353" t="n"/>
      <c r="B774" s="721" t="n"/>
      <c r="C774" s="367" t="n">
        <v>4582487961709</v>
      </c>
      <c r="D774" s="367" t="n"/>
      <c r="E774" s="353" t="inlineStr">
        <is>
          <t>McCoy</t>
        </is>
      </c>
      <c r="F774" s="353" t="n"/>
      <c r="G774" s="368" t="n"/>
      <c r="H774" s="369" t="inlineStr">
        <is>
          <t>《McCoy》Dolcet Body Make Leggings L size</t>
        </is>
      </c>
      <c r="I774" s="322" t="n"/>
      <c r="J774" s="406" t="inlineStr">
        <is>
          <t xml:space="preserve">Корректирующие легенцы Дольсет МакКой. Размер L. </t>
        </is>
      </c>
      <c r="K774" s="369" t="inlineStr">
        <is>
          <t>leggins</t>
        </is>
      </c>
      <c r="L774" s="369" t="n"/>
      <c r="M774" s="1203" t="n">
        <v>12</v>
      </c>
      <c r="N774" s="1203" t="n">
        <v>120</v>
      </c>
      <c r="O774" s="764" t="n"/>
      <c r="P774" s="1388" t="n">
        <v>5765</v>
      </c>
      <c r="Q774" s="1388">
        <f>O774*P774</f>
        <v/>
      </c>
      <c r="R774" s="626" t="n">
        <v>4900</v>
      </c>
      <c r="S774" s="1383">
        <f>O774*R774</f>
        <v/>
      </c>
      <c r="T774" s="1383">
        <f>Q774-S774</f>
        <v/>
      </c>
      <c r="U774" s="1501">
        <f>T774/Q774</f>
        <v/>
      </c>
      <c r="V774" s="362" t="n"/>
      <c r="W774" s="362" t="n"/>
      <c r="X774" s="630" t="n"/>
      <c r="Y774" s="362" t="n"/>
      <c r="Z774" s="362" t="n"/>
      <c r="AA774" s="362" t="n"/>
      <c r="AB774" s="1398" t="n">
        <v>0.182</v>
      </c>
      <c r="AC774" s="1421">
        <f>ROUND(O774*AB774,3)</f>
        <v/>
      </c>
      <c r="AD774" s="575" t="n"/>
      <c r="AE774" s="565" t="e">
        <v>#REF!</v>
      </c>
      <c r="AF774" s="565" t="e">
        <v>#REF!</v>
      </c>
      <c r="AG774" s="565" t="e">
        <v>#REF!</v>
      </c>
    </row>
    <row r="775" hidden="1" ht="20.1" customFormat="1" customHeight="1" s="355" thickBot="1">
      <c r="A775" s="353" t="n"/>
      <c r="B775" s="721" t="n"/>
      <c r="C775" s="367" t="n">
        <v>4582487961976</v>
      </c>
      <c r="D775" s="367" t="n"/>
      <c r="E775" s="353" t="inlineStr">
        <is>
          <t>McCoy</t>
        </is>
      </c>
      <c r="F775" s="353" t="inlineStr">
        <is>
          <t>MC34</t>
        </is>
      </c>
      <c r="G775" s="368" t="n"/>
      <c r="H775" s="369" t="inlineStr">
        <is>
          <t>《McCoy》Dolcet Body Make Shirt M size</t>
        </is>
      </c>
      <c r="I775" s="322" t="inlineStr">
        <is>
          <t>Dolcet McCoy/Body Make Shirt Dolcet McCoy. Размер M.</t>
        </is>
      </c>
      <c r="J775" s="406"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69" t="inlineStr">
        <is>
          <t>Shirt</t>
        </is>
      </c>
      <c r="L775" s="369" t="n"/>
      <c r="M775" s="1203" t="n">
        <v>12</v>
      </c>
      <c r="N775" s="1203" t="n">
        <v>12</v>
      </c>
      <c r="O775" s="764" t="n"/>
      <c r="P775" s="1388" t="n">
        <v>9529</v>
      </c>
      <c r="Q775" s="1388">
        <f>O775*P775</f>
        <v/>
      </c>
      <c r="R775" s="626" t="n">
        <v>8100</v>
      </c>
      <c r="S775" s="1383">
        <f>O775*R775</f>
        <v/>
      </c>
      <c r="T775" s="1383">
        <f>Q775-S775</f>
        <v/>
      </c>
      <c r="U775" s="1501">
        <f>T775/Q775</f>
        <v/>
      </c>
      <c r="V775" s="362" t="n"/>
      <c r="W775" s="362" t="n"/>
      <c r="X775" s="630" t="n"/>
      <c r="Y775" s="362" t="n"/>
      <c r="Z775" s="362" t="n"/>
      <c r="AA775" s="362" t="n"/>
      <c r="AB775" s="1407" t="n">
        <v>0.131</v>
      </c>
      <c r="AC775" s="1421">
        <f>ROUND(O775*AB775,3)</f>
        <v/>
      </c>
      <c r="AD775" s="575" t="inlineStr">
        <is>
          <t>ナイロン 85 ％、ポリウレタン 15％</t>
        </is>
      </c>
      <c r="AE775" s="565" t="inlineStr">
        <is>
          <t>письмо № 12029 от 26.12.24г</t>
        </is>
      </c>
      <c r="AF775" s="565" t="inlineStr">
        <is>
          <t>McCoy</t>
        </is>
      </c>
      <c r="AG775" s="565" t="inlineStr">
        <is>
          <t>McCoy Co., Ltd</t>
        </is>
      </c>
    </row>
    <row r="776" hidden="1" ht="20.1" customFormat="1" customHeight="1" s="355" thickBot="1">
      <c r="A776" s="353" t="n"/>
      <c r="B776" s="721" t="n"/>
      <c r="C776" s="367" t="n">
        <v>4582487961976</v>
      </c>
      <c r="D776" s="367" t="n"/>
      <c r="E776" s="353" t="inlineStr">
        <is>
          <t>McCoy</t>
        </is>
      </c>
      <c r="F776" s="353" t="inlineStr">
        <is>
          <t>MC34</t>
        </is>
      </c>
      <c r="G776" s="368" t="n"/>
      <c r="H776" s="369" t="inlineStr">
        <is>
          <t>《McCoy》Dolcet Body Make Shirt M size</t>
        </is>
      </c>
      <c r="I776" s="322" t="inlineStr">
        <is>
          <t>Dolcet McCoy/Body Make Shirt Dolcet McCoy. Размер M.</t>
        </is>
      </c>
      <c r="J776" s="406"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69" t="inlineStr">
        <is>
          <t>Shirt</t>
        </is>
      </c>
      <c r="L776" s="369" t="n"/>
      <c r="M776" s="1203" t="n">
        <v>12</v>
      </c>
      <c r="N776" s="1203" t="n">
        <v>60</v>
      </c>
      <c r="O776" s="764" t="n"/>
      <c r="P776" s="1388" t="n">
        <v>8471</v>
      </c>
      <c r="Q776" s="1388">
        <f>O776*P776</f>
        <v/>
      </c>
      <c r="R776" s="626" t="n">
        <v>7200</v>
      </c>
      <c r="S776" s="1383">
        <f>O776*R776</f>
        <v/>
      </c>
      <c r="T776" s="1383">
        <f>Q776-S776</f>
        <v/>
      </c>
      <c r="U776" s="1501">
        <f>T776/Q776</f>
        <v/>
      </c>
      <c r="V776" s="362" t="n"/>
      <c r="W776" s="362" t="n"/>
      <c r="X776" s="630" t="n"/>
      <c r="Y776" s="362" t="n"/>
      <c r="Z776" s="362" t="n"/>
      <c r="AA776" s="362" t="n"/>
      <c r="AB776" s="1407" t="n">
        <v>0.131</v>
      </c>
      <c r="AC776" s="1421">
        <f>ROUND(O776*AB776,3)</f>
        <v/>
      </c>
      <c r="AD776" s="575" t="inlineStr">
        <is>
          <t>ナイロン 85 ％、ポリウレタン 15％</t>
        </is>
      </c>
      <c r="AE776" s="565" t="inlineStr">
        <is>
          <t>письмо № 44-12-24 от 27.12.24г</t>
        </is>
      </c>
      <c r="AF776" s="565" t="inlineStr">
        <is>
          <t>McCoy</t>
        </is>
      </c>
      <c r="AG776" s="565" t="inlineStr">
        <is>
          <t>McCoy Co., Ltd</t>
        </is>
      </c>
    </row>
    <row r="777" hidden="1" ht="20.1" customFormat="1" customHeight="1" s="355" thickBot="1">
      <c r="A777" s="353" t="n"/>
      <c r="B777" s="721" t="n"/>
      <c r="C777" s="367" t="n">
        <v>4582487961983</v>
      </c>
      <c r="D777" s="367" t="n"/>
      <c r="E777" s="353" t="inlineStr">
        <is>
          <t>McCoy</t>
        </is>
      </c>
      <c r="F777" s="353" t="inlineStr">
        <is>
          <t>MC33</t>
        </is>
      </c>
      <c r="G777" s="368" t="n"/>
      <c r="H777" s="369" t="inlineStr">
        <is>
          <t>《McCoy》Dolcet Body Make Shirt L size</t>
        </is>
      </c>
      <c r="I777" s="322" t="inlineStr">
        <is>
          <t>Dolcet McCoy/Body Make Shirt Dolcet McCoy. Размер L.</t>
        </is>
      </c>
      <c r="J777" s="406"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69" t="inlineStr">
        <is>
          <t>Shirt</t>
        </is>
      </c>
      <c r="L777" s="369" t="n"/>
      <c r="M777" s="1203" t="n">
        <v>12</v>
      </c>
      <c r="N777" s="1203" t="n">
        <v>12</v>
      </c>
      <c r="O777" s="764" t="n"/>
      <c r="P777" s="1388" t="n">
        <v>9529</v>
      </c>
      <c r="Q777" s="1388">
        <f>O777*P777</f>
        <v/>
      </c>
      <c r="R777" s="626" t="n">
        <v>8100</v>
      </c>
      <c r="S777" s="1383">
        <f>O777*R777</f>
        <v/>
      </c>
      <c r="T777" s="1383">
        <f>Q777-S777</f>
        <v/>
      </c>
      <c r="U777" s="1501">
        <f>T777/Q777</f>
        <v/>
      </c>
      <c r="V777" s="362" t="n"/>
      <c r="W777" s="362" t="n"/>
      <c r="X777" s="630" t="n"/>
      <c r="Y777" s="362" t="n"/>
      <c r="Z777" s="362" t="n"/>
      <c r="AA777" s="362" t="n"/>
      <c r="AB777" s="1407" t="n">
        <v>0.131</v>
      </c>
      <c r="AC777" s="1421">
        <f>ROUND(O777*AB777,3)</f>
        <v/>
      </c>
      <c r="AD777" s="575" t="inlineStr">
        <is>
          <t>ナイロン 85 ％、ポリウレタン 15％</t>
        </is>
      </c>
      <c r="AE777" s="565" t="inlineStr">
        <is>
          <t>письмо № 12029 от 26.12.24г</t>
        </is>
      </c>
      <c r="AF777" s="565" t="inlineStr">
        <is>
          <t>McCoy</t>
        </is>
      </c>
      <c r="AG777" s="565" t="inlineStr">
        <is>
          <t>McCoy Co., Ltd</t>
        </is>
      </c>
    </row>
    <row r="778" hidden="1" ht="20.1" customFormat="1" customHeight="1" s="355" thickBot="1">
      <c r="A778" s="353" t="n"/>
      <c r="B778" s="721" t="n"/>
      <c r="C778" s="367" t="n">
        <v>4582487961983</v>
      </c>
      <c r="D778" s="367" t="n"/>
      <c r="E778" s="353" t="inlineStr">
        <is>
          <t>McCoy</t>
        </is>
      </c>
      <c r="F778" s="353" t="inlineStr">
        <is>
          <t>MC33</t>
        </is>
      </c>
      <c r="G778" s="368" t="n"/>
      <c r="H778" s="369" t="inlineStr">
        <is>
          <t>《McCoy》Dolcet Body Make Shirt L size</t>
        </is>
      </c>
      <c r="I778" s="322" t="inlineStr">
        <is>
          <t>Dolcet McCoy/Body Make Shirt Dolcet McCoy. Размер L.</t>
        </is>
      </c>
      <c r="J778" s="406"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69" t="inlineStr">
        <is>
          <t>Shirt</t>
        </is>
      </c>
      <c r="L778" s="369" t="n"/>
      <c r="M778" s="1203" t="n">
        <v>12</v>
      </c>
      <c r="N778" s="1203" t="n">
        <v>60</v>
      </c>
      <c r="O778" s="764" t="n"/>
      <c r="P778" s="1388" t="n">
        <v>8471</v>
      </c>
      <c r="Q778" s="1388">
        <f>O778*P778</f>
        <v/>
      </c>
      <c r="R778" s="626" t="n">
        <v>7200</v>
      </c>
      <c r="S778" s="1383">
        <f>O778*R778</f>
        <v/>
      </c>
      <c r="T778" s="1383">
        <f>Q778-S778</f>
        <v/>
      </c>
      <c r="U778" s="1501">
        <f>T778/Q778</f>
        <v/>
      </c>
      <c r="V778" s="362" t="n"/>
      <c r="W778" s="362" t="n"/>
      <c r="X778" s="630" t="n"/>
      <c r="Y778" s="362" t="n"/>
      <c r="Z778" s="362" t="n"/>
      <c r="AA778" s="362" t="n"/>
      <c r="AB778" s="1407" t="n">
        <v>0.131</v>
      </c>
      <c r="AC778" s="1421">
        <f>ROUND(O778*AB778,3)</f>
        <v/>
      </c>
      <c r="AD778" s="575" t="inlineStr">
        <is>
          <t>ナイロン 85 ％、ポリウレタン 15％</t>
        </is>
      </c>
      <c r="AE778" s="565" t="inlineStr">
        <is>
          <t>письмо № 44-12-24 от 27.12.24г</t>
        </is>
      </c>
      <c r="AF778" s="565" t="inlineStr">
        <is>
          <t>McCoy</t>
        </is>
      </c>
      <c r="AG778" s="565" t="inlineStr">
        <is>
          <t>McCoy Co., Ltd</t>
        </is>
      </c>
    </row>
    <row r="779" hidden="1" ht="20.1" customFormat="1" customHeight="1" s="355" thickBot="1">
      <c r="A779" s="353" t="n"/>
      <c r="B779" s="721" t="n"/>
      <c r="C779" s="367" t="n">
        <v>4582487961365</v>
      </c>
      <c r="D779" s="367" t="n"/>
      <c r="E779" s="353" t="inlineStr">
        <is>
          <t>McCoy</t>
        </is>
      </c>
      <c r="F779" s="353" t="inlineStr">
        <is>
          <t>MC17</t>
        </is>
      </c>
      <c r="G779" s="368" t="n"/>
      <c r="H779" s="369" t="inlineStr">
        <is>
          <t>《McCoy》ENEW Superzyme Plus 4 720ml</t>
        </is>
      </c>
      <c r="I779" s="322" t="n"/>
      <c r="J779" s="406" t="n"/>
      <c r="K779" s="369" t="inlineStr">
        <is>
          <t>health drink</t>
        </is>
      </c>
      <c r="L779" s="369" t="n"/>
      <c r="M779" s="1203" t="n">
        <v>12</v>
      </c>
      <c r="N779" s="1203" t="n">
        <v>36</v>
      </c>
      <c r="O779" s="764" t="n"/>
      <c r="P779" s="1388" t="n">
        <v>4471</v>
      </c>
      <c r="Q779" s="1388">
        <f>O779*P779</f>
        <v/>
      </c>
      <c r="R779" s="626" t="n">
        <v>3800</v>
      </c>
      <c r="S779" s="1383">
        <f>O779*R779</f>
        <v/>
      </c>
      <c r="T779" s="1383">
        <f>Q779-S779</f>
        <v/>
      </c>
      <c r="U779" s="1501">
        <f>T779/Q779</f>
        <v/>
      </c>
      <c r="V779" s="362" t="n"/>
      <c r="W779" s="362" t="n"/>
      <c r="X779" s="630" t="n"/>
      <c r="Y779" s="362" t="n"/>
      <c r="Z779" s="362" t="n"/>
      <c r="AA779" s="362" t="n"/>
      <c r="AB779" s="1407" t="n"/>
      <c r="AC779" s="1387" t="n"/>
      <c r="AD779" s="575" t="n"/>
      <c r="AE779" s="565" t="e">
        <v>#REF!</v>
      </c>
      <c r="AF779" s="565" t="e">
        <v>#REF!</v>
      </c>
      <c r="AG779" s="565" t="e">
        <v>#REF!</v>
      </c>
    </row>
    <row r="780" hidden="1" ht="20.1" customFormat="1" customHeight="1" s="355" thickBot="1">
      <c r="A780" s="1203" t="n"/>
      <c r="B780" s="714" t="n"/>
      <c r="C780" s="367" t="n">
        <v>4582487961365</v>
      </c>
      <c r="D780" s="367" t="n"/>
      <c r="E780" s="353" t="inlineStr">
        <is>
          <t>McCoy</t>
        </is>
      </c>
      <c r="F780" s="353" t="inlineStr">
        <is>
          <t>MC17</t>
        </is>
      </c>
      <c r="G780" s="368" t="n"/>
      <c r="H780" s="369" t="inlineStr">
        <is>
          <t>《McCoy》ENEW Superzyme Plus 4 720ml</t>
        </is>
      </c>
      <c r="I780" s="322" t="inlineStr">
        <is>
          <t>«МсСоу» ENEW Superzyme Plus 4</t>
        </is>
      </c>
      <c r="J780" s="406" t="inlineStr">
        <is>
          <t>Напиток на основе суперэнзимов Плюс 4 МакКой</t>
        </is>
      </c>
      <c r="K780" s="369" t="inlineStr">
        <is>
          <t>health drink</t>
        </is>
      </c>
      <c r="L780" s="369" t="n"/>
      <c r="M780" s="1203" t="n">
        <v>12</v>
      </c>
      <c r="N780" s="1203" t="n">
        <v>60</v>
      </c>
      <c r="O780" s="764" t="n"/>
      <c r="P780" s="1388" t="n">
        <v>4247</v>
      </c>
      <c r="Q780" s="1388">
        <f>O780*P780</f>
        <v/>
      </c>
      <c r="R780" s="626" t="n">
        <v>3610</v>
      </c>
      <c r="S780" s="1383">
        <f>O780*R780</f>
        <v/>
      </c>
      <c r="T780" s="1383">
        <f>Q780-S780</f>
        <v/>
      </c>
      <c r="U780" s="1501">
        <f>T780/Q780</f>
        <v/>
      </c>
      <c r="V780" s="362" t="n"/>
      <c r="W780" s="362" t="n"/>
      <c r="X780" s="630" t="n"/>
      <c r="Y780" s="362" t="n"/>
      <c r="Z780" s="362" t="n"/>
      <c r="AA780" s="362" t="n"/>
      <c r="AB780" s="1393" t="n">
        <v>1.225</v>
      </c>
      <c r="AC780" s="1397">
        <f>ROUND(O780*AB780,3)</f>
        <v/>
      </c>
      <c r="AD780" s="575"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565" t="inlineStr">
        <is>
          <t>ЕАЭС N RU Д-JP.РА05.В.45875/23 от 13.07.2023 действует до 12.07.2028</t>
        </is>
      </c>
      <c r="AF780" s="565" t="e">
        <v>#REF!</v>
      </c>
      <c r="AG780" s="565" t="inlineStr">
        <is>
          <t>McCoy Co., Ltd.</t>
        </is>
      </c>
    </row>
    <row r="781" hidden="1" ht="20.1" customFormat="1" customHeight="1" s="355" thickBot="1">
      <c r="A781" s="353" t="n"/>
      <c r="B781" s="721" t="n"/>
      <c r="C781" s="367" t="n">
        <v>4582487961365</v>
      </c>
      <c r="D781" s="367" t="n"/>
      <c r="E781" s="353" t="inlineStr">
        <is>
          <t>McCoy</t>
        </is>
      </c>
      <c r="F781" s="365" t="inlineStr">
        <is>
          <t>MC17</t>
        </is>
      </c>
      <c r="G781" s="368" t="n"/>
      <c r="H781" s="369" t="inlineStr">
        <is>
          <t>《McCoy》ENEW Superzyme Plus 4 720ml</t>
        </is>
      </c>
      <c r="I781" s="322" t="inlineStr">
        <is>
          <t>«МсСоу» ENEW Superzyme Plus 4</t>
        </is>
      </c>
      <c r="J781" s="406" t="inlineStr">
        <is>
          <t>Напиток на основе суперэнзимов Плюс 4 МакКой</t>
        </is>
      </c>
      <c r="K781" s="369" t="inlineStr">
        <is>
          <t>health drink</t>
        </is>
      </c>
      <c r="L781" s="369" t="n"/>
      <c r="M781" s="1203" t="n">
        <v>12</v>
      </c>
      <c r="N781" s="1203" t="n">
        <v>120</v>
      </c>
      <c r="O781" s="764" t="n">
        <v>120</v>
      </c>
      <c r="P781" s="1388" t="n">
        <v>3912</v>
      </c>
      <c r="Q781" s="1388">
        <f>O781*P781</f>
        <v/>
      </c>
      <c r="R781" s="626" t="n">
        <v>3325</v>
      </c>
      <c r="S781" s="1383">
        <f>O781*R781</f>
        <v/>
      </c>
      <c r="T781" s="1383">
        <f>Q781-S781</f>
        <v/>
      </c>
      <c r="U781" s="1501">
        <f>T781/Q781</f>
        <v/>
      </c>
      <c r="V781" s="362" t="n"/>
      <c r="W781" s="362" t="n"/>
      <c r="X781" s="630">
        <f>O781/M781</f>
        <v/>
      </c>
      <c r="Y781" s="362" t="n"/>
      <c r="Z781" s="362" t="n"/>
      <c r="AA781" s="362" t="n"/>
      <c r="AB781" s="1407" t="n">
        <v>1.225</v>
      </c>
      <c r="AC781" s="1387">
        <f>ROUND(O781*AB781,3)</f>
        <v/>
      </c>
      <c r="AD781" s="575">
        <f>AD780</f>
        <v/>
      </c>
      <c r="AE781" s="565" t="inlineStr">
        <is>
          <t>ЕАЭС N RU Д-JP.РА05.В.45875/23 от 13.07.2023 действует до 12.07.2028</t>
        </is>
      </c>
      <c r="AF781" s="565" t="inlineStr">
        <is>
          <t>McCoy</t>
        </is>
      </c>
      <c r="AG781" s="565" t="inlineStr">
        <is>
          <t>McCoy Co., Ltd.</t>
        </is>
      </c>
    </row>
    <row r="782" hidden="1" ht="20.1" customFormat="1" customHeight="1" s="355" thickBot="1">
      <c r="A782" s="353" t="n"/>
      <c r="B782" s="721" t="n"/>
      <c r="C782" s="367" t="n"/>
      <c r="D782" s="367" t="n"/>
      <c r="E782" s="353" t="inlineStr">
        <is>
          <t>McCoy</t>
        </is>
      </c>
      <c r="F782" s="353" t="n"/>
      <c r="G782" s="368" t="n"/>
      <c r="H782" s="369" t="inlineStr">
        <is>
          <t>《McCoy》ENEW ACTIVE BURN 180tablets　образцы не отправляли</t>
        </is>
      </c>
      <c r="I782" s="322" t="n"/>
      <c r="J782" s="406" t="n"/>
      <c r="K782" s="369" t="inlineStr">
        <is>
          <t>supplement</t>
        </is>
      </c>
      <c r="L782" s="369" t="n"/>
      <c r="M782" s="1203" t="n">
        <v>12</v>
      </c>
      <c r="N782" s="1203" t="n">
        <v>36</v>
      </c>
      <c r="O782" s="764" t="n"/>
      <c r="P782" s="1388" t="n">
        <v>6588</v>
      </c>
      <c r="Q782" s="1388">
        <f>O782*P782</f>
        <v/>
      </c>
      <c r="R782" s="626" t="n">
        <v>5600</v>
      </c>
      <c r="S782" s="1383">
        <f>O782*R782</f>
        <v/>
      </c>
      <c r="T782" s="1383">
        <f>Q782-S782</f>
        <v/>
      </c>
      <c r="U782" s="1501">
        <f>T782/Q782</f>
        <v/>
      </c>
      <c r="V782" s="362" t="n"/>
      <c r="W782" s="362" t="n"/>
      <c r="X782" s="630" t="n"/>
      <c r="Y782" s="362" t="n"/>
      <c r="Z782" s="362" t="n"/>
      <c r="AA782" s="362" t="n"/>
      <c r="AB782" s="1407" t="n"/>
      <c r="AC782" s="1387" t="n"/>
      <c r="AD782" s="57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565" t="e">
        <v>#REF!</v>
      </c>
      <c r="AF782" s="565" t="e">
        <v>#REF!</v>
      </c>
      <c r="AG782" s="565" t="e">
        <v>#REF!</v>
      </c>
    </row>
    <row r="783" hidden="1" ht="20.1" customFormat="1" customHeight="1" s="355" thickBot="1">
      <c r="A783" s="353" t="n"/>
      <c r="B783" s="721" t="n"/>
      <c r="C783" s="367" t="n"/>
      <c r="D783" s="367" t="n"/>
      <c r="E783" s="353" t="inlineStr">
        <is>
          <t>McCoy</t>
        </is>
      </c>
      <c r="F783" s="353" t="n"/>
      <c r="G783" s="368" t="n"/>
      <c r="H783" s="369" t="inlineStr">
        <is>
          <t>《McCoy》ENEW ACTIVE BURN 180tablets　образцы не отправляли</t>
        </is>
      </c>
      <c r="I783" s="322" t="n"/>
      <c r="J783" s="406" t="n"/>
      <c r="K783" s="369" t="inlineStr">
        <is>
          <t>supplement</t>
        </is>
      </c>
      <c r="L783" s="369" t="n"/>
      <c r="M783" s="1203" t="n">
        <v>12</v>
      </c>
      <c r="N783" s="1203" t="n">
        <v>60</v>
      </c>
      <c r="O783" s="764" t="n"/>
      <c r="P783" s="1388" t="n">
        <v>6259</v>
      </c>
      <c r="Q783" s="1388">
        <f>O783*P783</f>
        <v/>
      </c>
      <c r="R783" s="626" t="n">
        <v>5320</v>
      </c>
      <c r="S783" s="1383">
        <f>O783*R783</f>
        <v/>
      </c>
      <c r="T783" s="1383">
        <f>Q783-S783</f>
        <v/>
      </c>
      <c r="U783" s="1501">
        <f>T783/Q783</f>
        <v/>
      </c>
      <c r="V783" s="362" t="n"/>
      <c r="W783" s="362" t="n"/>
      <c r="X783" s="630" t="n"/>
      <c r="Y783" s="362" t="n"/>
      <c r="Z783" s="362" t="n"/>
      <c r="AA783" s="362" t="n"/>
      <c r="AB783" s="1407" t="n"/>
      <c r="AC783" s="1387" t="n"/>
      <c r="AD783" s="57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565" t="e">
        <v>#REF!</v>
      </c>
      <c r="AF783" s="565" t="e">
        <v>#REF!</v>
      </c>
      <c r="AG783" s="565" t="e">
        <v>#REF!</v>
      </c>
    </row>
    <row r="784" hidden="1" ht="20.1" customFormat="1" customHeight="1" s="355" thickBot="1">
      <c r="A784" s="353" t="n"/>
      <c r="B784" s="721" t="n"/>
      <c r="C784" s="367" t="n"/>
      <c r="D784" s="367" t="n"/>
      <c r="E784" s="353" t="inlineStr">
        <is>
          <t>McCoy</t>
        </is>
      </c>
      <c r="F784" s="353" t="n"/>
      <c r="G784" s="368" t="n"/>
      <c r="H784" s="369" t="inlineStr">
        <is>
          <t>《McCoy》ENEW ACTIVE BURN 180tablets　образцы не отправляли</t>
        </is>
      </c>
      <c r="I784" s="322" t="n"/>
      <c r="J784" s="406" t="n"/>
      <c r="K784" s="369" t="inlineStr">
        <is>
          <t>supplement</t>
        </is>
      </c>
      <c r="L784" s="369" t="n"/>
      <c r="M784" s="1203" t="n">
        <v>12</v>
      </c>
      <c r="N784" s="1203" t="n">
        <v>120</v>
      </c>
      <c r="O784" s="764" t="n"/>
      <c r="P784" s="1388" t="n">
        <v>5765</v>
      </c>
      <c r="Q784" s="1388">
        <f>O784*P784</f>
        <v/>
      </c>
      <c r="R784" s="626" t="n">
        <v>4900</v>
      </c>
      <c r="S784" s="1383">
        <f>O784*R784</f>
        <v/>
      </c>
      <c r="T784" s="1383">
        <f>Q784-S784</f>
        <v/>
      </c>
      <c r="U784" s="1501">
        <f>T784/Q784</f>
        <v/>
      </c>
      <c r="V784" s="362" t="n"/>
      <c r="W784" s="362" t="n"/>
      <c r="X784" s="630" t="n"/>
      <c r="Y784" s="362" t="n"/>
      <c r="Z784" s="362" t="n"/>
      <c r="AA784" s="362" t="n"/>
      <c r="AB784" s="1407" t="n"/>
      <c r="AC784" s="1387" t="n"/>
      <c r="AD784" s="57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565" t="e">
        <v>#REF!</v>
      </c>
      <c r="AF784" s="565" t="e">
        <v>#REF!</v>
      </c>
      <c r="AG784" s="565" t="e">
        <v>#REF!</v>
      </c>
    </row>
    <row r="785" hidden="1" ht="20.1" customFormat="1" customHeight="1" s="355" thickBot="1">
      <c r="A785" s="353" t="n"/>
      <c r="B785" s="721" t="n"/>
      <c r="C785" s="367" t="n">
        <v>4582487961792</v>
      </c>
      <c r="D785" s="367" t="n"/>
      <c r="E785" s="353" t="inlineStr">
        <is>
          <t>McCoy</t>
        </is>
      </c>
      <c r="F785" s="353" t="inlineStr">
        <is>
          <t>MC20</t>
        </is>
      </c>
      <c r="G785" s="368" t="n"/>
      <c r="H785" s="369" t="inlineStr">
        <is>
          <t>《McCoy》ENEW PROTECT FIBER 30pcs</t>
        </is>
      </c>
      <c r="I785" s="322" t="inlineStr">
        <is>
          <t>«McCoy» ENEW PROTECT FIBER</t>
        </is>
      </c>
      <c r="J785" s="406" t="inlineStr">
        <is>
          <t>Фибра на основе изомальтоолигосахаридов и ферментированного риса ENEW МакКой</t>
        </is>
      </c>
      <c r="K785" s="369" t="inlineStr">
        <is>
          <t>supplement</t>
        </is>
      </c>
      <c r="L785" s="369" t="n"/>
      <c r="M785" s="1203" t="n">
        <v>12</v>
      </c>
      <c r="N785" s="1203" t="n">
        <v>36</v>
      </c>
      <c r="O785" s="764" t="n"/>
      <c r="P785" s="1388" t="n">
        <v>3529</v>
      </c>
      <c r="Q785" s="1388">
        <f>O785*P785</f>
        <v/>
      </c>
      <c r="R785" s="626" t="n">
        <v>2625</v>
      </c>
      <c r="S785" s="1383">
        <f>O785*R785</f>
        <v/>
      </c>
      <c r="T785" s="1383">
        <f>Q785-S785</f>
        <v/>
      </c>
      <c r="U785" s="1501">
        <f>T785/Q785</f>
        <v/>
      </c>
      <c r="V785" s="362" t="n"/>
      <c r="W785" s="362" t="n"/>
      <c r="X785" s="630">
        <f>O785/M785</f>
        <v/>
      </c>
      <c r="Y785" s="362" t="n"/>
      <c r="Z785" s="362" t="n"/>
      <c r="AA785" s="362" t="n"/>
      <c r="AB785" s="1407" t="n">
        <v>0.314</v>
      </c>
      <c r="AC785" s="1387">
        <f>ROUND(O785*AB785,3)</f>
        <v/>
      </c>
      <c r="AD785" s="575" t="inlineStr">
        <is>
          <t>ｲｿﾏﾙﾄﾃﾞｷｽﾄﾘﾝ , ｱｶﾞﾍﾞｲﾇﾘﾝ , ｵﾘｺﾞ糖 , 甘酒粉末 , 乳酸菌ﾚｽﾍﾞﾗﾄﾛｰﾙ, ﾄﾚﾊﾛｰｽ , ｻｲﾘｳﾑﾊｽｸ , 微粒二酸化ｹｲ素 , 緑茶抽出物</t>
        </is>
      </c>
      <c r="AE785" s="565" t="inlineStr">
        <is>
          <t>ЕАЭС N RU Д-JP.РА05.В.45990/23 от 13.07.2023 действует до 12.07.2028</t>
        </is>
      </c>
      <c r="AF785" s="565" t="inlineStr">
        <is>
          <t>McCoy</t>
        </is>
      </c>
      <c r="AG785" s="565" t="inlineStr">
        <is>
          <t>McCoy Co., Ltd.</t>
        </is>
      </c>
    </row>
    <row r="786" hidden="1" ht="20.1" customFormat="1" customHeight="1" s="355" thickBot="1">
      <c r="A786" s="353" t="n"/>
      <c r="B786" s="721" t="n"/>
      <c r="C786" s="367" t="n">
        <v>4582487961792</v>
      </c>
      <c r="D786" s="367" t="n"/>
      <c r="E786" s="353" t="inlineStr">
        <is>
          <t>McCoy</t>
        </is>
      </c>
      <c r="F786" s="1075" t="inlineStr">
        <is>
          <t>MC20</t>
        </is>
      </c>
      <c r="G786" s="368" t="n"/>
      <c r="H786" s="369" t="inlineStr">
        <is>
          <t>《McCoy》ENEW PROTECT FIBER 30pcs</t>
        </is>
      </c>
      <c r="I786" s="322" t="n"/>
      <c r="J786" s="406" t="inlineStr">
        <is>
          <t>Фибра на основе изомальтоолигосахаридов и ферментированного риса ENEW МакКой.</t>
        </is>
      </c>
      <c r="K786" s="369" t="inlineStr">
        <is>
          <t>supplement</t>
        </is>
      </c>
      <c r="L786" s="369" t="n"/>
      <c r="M786" s="1203" t="n">
        <v>12</v>
      </c>
      <c r="N786" s="1203" t="n">
        <v>60</v>
      </c>
      <c r="O786" s="455" t="n"/>
      <c r="P786" s="1388" t="n">
        <v>3353</v>
      </c>
      <c r="Q786" s="1388">
        <f>O786*P786</f>
        <v/>
      </c>
      <c r="R786" s="626" t="n">
        <v>2850</v>
      </c>
      <c r="S786" s="1383">
        <f>O786*R786</f>
        <v/>
      </c>
      <c r="T786" s="1383">
        <f>Q786-S786</f>
        <v/>
      </c>
      <c r="U786" s="1501">
        <f>T786/Q786</f>
        <v/>
      </c>
      <c r="V786" s="362" t="n"/>
      <c r="W786" s="362" t="n"/>
      <c r="X786" s="630" t="n"/>
      <c r="Y786" s="362" t="n"/>
      <c r="Z786" s="362" t="n"/>
      <c r="AA786" s="362" t="n"/>
      <c r="AB786" s="1407" t="n">
        <v>0.314</v>
      </c>
      <c r="AC786" s="1387" t="n"/>
      <c r="AD786" s="575" t="inlineStr">
        <is>
          <t>ｲｿﾏﾙﾄﾃﾞｷｽﾄﾘﾝ , ｱｶﾞﾍﾞｲﾇﾘﾝ , ｵﾘｺﾞ糖 , 甘酒粉末 , 乳酸菌ﾚｽﾍﾞﾗﾄﾛｰﾙ, ﾄﾚﾊﾛｰｽ , ｻｲﾘｳﾑﾊｽｸ , 微粒二酸化ｹｲ素 , 緑茶抽出物</t>
        </is>
      </c>
      <c r="AE786" s="1050" t="inlineStr">
        <is>
          <t>ЕАЭС N RU Д-JP.РА05.В.45990/23 от 13.07.2023 действует до 12.07.2028</t>
        </is>
      </c>
      <c r="AF786" s="1051" t="inlineStr">
        <is>
          <t>McCoy</t>
        </is>
      </c>
      <c r="AG786" s="1077" t="inlineStr">
        <is>
          <t xml:space="preserve">
"McCoy Co., Ltd."</t>
        </is>
      </c>
    </row>
    <row r="787" hidden="1" ht="20.1" customFormat="1" customHeight="1" s="355" thickBot="1">
      <c r="A787" s="353" t="n"/>
      <c r="B787" s="721" t="n"/>
      <c r="C787" s="367" t="n">
        <v>4582487961792</v>
      </c>
      <c r="D787" s="367" t="n"/>
      <c r="E787" s="353" t="inlineStr">
        <is>
          <t>McCoy</t>
        </is>
      </c>
      <c r="F787" s="353" t="n"/>
      <c r="G787" s="368" t="n"/>
      <c r="H787" s="369" t="inlineStr">
        <is>
          <t>《McCoy》ENEW PROTECT FIBER 30pcs</t>
        </is>
      </c>
      <c r="I787" s="322" t="n"/>
      <c r="J787" s="406" t="inlineStr">
        <is>
          <t>Фибра на основе изомальтоолигосахаридов и ферментированного риса ENEW МакКой.</t>
        </is>
      </c>
      <c r="K787" s="369" t="inlineStr">
        <is>
          <t>supplement</t>
        </is>
      </c>
      <c r="L787" s="369" t="n"/>
      <c r="M787" s="1203" t="n">
        <v>12</v>
      </c>
      <c r="N787" s="1203" t="n">
        <v>120</v>
      </c>
      <c r="O787" s="764" t="n"/>
      <c r="P787" s="1388" t="n">
        <v>3088</v>
      </c>
      <c r="Q787" s="1388">
        <f>O787*P787</f>
        <v/>
      </c>
      <c r="R787" s="626" t="n">
        <v>2625</v>
      </c>
      <c r="S787" s="1383">
        <f>O787*R787</f>
        <v/>
      </c>
      <c r="T787" s="1383">
        <f>Q787-S787</f>
        <v/>
      </c>
      <c r="U787" s="1501">
        <f>T787/Q787</f>
        <v/>
      </c>
      <c r="V787" s="362" t="n"/>
      <c r="W787" s="362" t="n"/>
      <c r="X787" s="630" t="n"/>
      <c r="Y787" s="362" t="n"/>
      <c r="Z787" s="362" t="n"/>
      <c r="AA787" s="362" t="n"/>
      <c r="AB787" s="1407" t="n">
        <v>0.314</v>
      </c>
      <c r="AC787" s="1384">
        <f>ROUND(O787*AB787,3)</f>
        <v/>
      </c>
      <c r="AD787" s="575" t="inlineStr">
        <is>
          <t>ｲｿﾏﾙﾄﾃﾞｷｽﾄﾘﾝ , ｱｶﾞﾍﾞｲﾇﾘﾝ , ｵﾘｺﾞ糖 , 甘酒粉末 , 乳酸菌ﾚｽﾍﾞﾗﾄﾛｰﾙ, ﾄﾚﾊﾛｰｽ , ｻｲﾘｳﾑﾊｽｸ , 微粒二酸化ｹｲ素 , 緑茶抽出物</t>
        </is>
      </c>
      <c r="AE787" s="565" t="n"/>
      <c r="AF787" s="565" t="n"/>
      <c r="AG787" s="565" t="inlineStr">
        <is>
          <t>McCoy Co., Ltd.</t>
        </is>
      </c>
    </row>
    <row r="788" hidden="1" ht="20.1" customFormat="1" customHeight="1" s="355" thickBot="1">
      <c r="A788" s="353" t="n"/>
      <c r="B788" s="721" t="n"/>
      <c r="C788" s="367" t="n"/>
      <c r="D788" s="367" t="n"/>
      <c r="E788" s="353" t="inlineStr">
        <is>
          <t>McCoy</t>
        </is>
      </c>
      <c r="F788" s="353" t="n"/>
      <c r="G788" s="368" t="n"/>
      <c r="H788" s="369" t="inlineStr">
        <is>
          <t>《McCoy》ENEW SILHOUETTE PRO (COCOA) образцы не отправляли</t>
        </is>
      </c>
      <c r="I788" s="322" t="n"/>
      <c r="J788" s="406" t="n"/>
      <c r="K788" s="369" t="inlineStr">
        <is>
          <t>supplement</t>
        </is>
      </c>
      <c r="L788" s="369" t="n"/>
      <c r="M788" s="1203" t="n">
        <v>15</v>
      </c>
      <c r="N788" s="1203" t="n">
        <v>36</v>
      </c>
      <c r="O788" s="764" t="n"/>
      <c r="P788" s="1388" t="n">
        <v>4235.294117647059</v>
      </c>
      <c r="Q788" s="1388">
        <f>O788*P788</f>
        <v/>
      </c>
      <c r="R788" s="626" t="n">
        <v>3600</v>
      </c>
      <c r="S788" s="1383">
        <f>O788*R788</f>
        <v/>
      </c>
      <c r="T788" s="1383">
        <f>Q788-S788</f>
        <v/>
      </c>
      <c r="U788" s="1501">
        <f>T788/Q788</f>
        <v/>
      </c>
      <c r="V788" s="362" t="n"/>
      <c r="W788" s="362" t="n"/>
      <c r="X788" s="630" t="n"/>
      <c r="Y788" s="362" t="n"/>
      <c r="Z788" s="362" t="n"/>
      <c r="AA788" s="362" t="n"/>
      <c r="AB788" s="1407" t="n"/>
      <c r="AC788" s="1384" t="n"/>
      <c r="AD788" s="575" t="n"/>
      <c r="AE788" s="565" t="n"/>
      <c r="AF788" s="565" t="n"/>
      <c r="AG788" s="565" t="n"/>
    </row>
    <row r="789" hidden="1" ht="20.1" customFormat="1" customHeight="1" s="355" thickBot="1">
      <c r="A789" s="353" t="n"/>
      <c r="B789" s="721" t="n"/>
      <c r="C789" s="367" t="n"/>
      <c r="D789" s="367" t="n"/>
      <c r="E789" s="353" t="inlineStr">
        <is>
          <t>McCoy</t>
        </is>
      </c>
      <c r="F789" s="353" t="n"/>
      <c r="G789" s="368" t="n"/>
      <c r="H789" s="369" t="inlineStr">
        <is>
          <t>《McCoy》ENEW SILHOUETTE PRO (COCOA) образцы не отправляли</t>
        </is>
      </c>
      <c r="I789" s="369" t="n"/>
      <c r="J789" s="632" t="n"/>
      <c r="K789" s="369" t="inlineStr">
        <is>
          <t>supplement</t>
        </is>
      </c>
      <c r="L789" s="369" t="n"/>
      <c r="M789" s="1203" t="n">
        <v>15</v>
      </c>
      <c r="N789" s="1203" t="n">
        <v>60</v>
      </c>
      <c r="O789" s="764" t="n"/>
      <c r="P789" s="1388" t="n">
        <v>4023.529411764706</v>
      </c>
      <c r="Q789" s="1388">
        <f>O789*P789</f>
        <v/>
      </c>
      <c r="R789" s="626" t="n">
        <v>3420</v>
      </c>
      <c r="S789" s="1383">
        <f>O789*R789</f>
        <v/>
      </c>
      <c r="T789" s="1383">
        <f>Q789-S789</f>
        <v/>
      </c>
      <c r="U789" s="1501">
        <f>T789/Q789</f>
        <v/>
      </c>
      <c r="V789" s="362" t="n"/>
      <c r="W789" s="362" t="n"/>
      <c r="X789" s="630" t="n"/>
      <c r="Y789" s="362" t="n"/>
      <c r="Z789" s="362" t="n"/>
      <c r="AA789" s="362" t="n"/>
      <c r="AB789" s="1407" t="n"/>
      <c r="AC789" s="1384" t="n"/>
      <c r="AD789" s="575" t="n"/>
      <c r="AE789" s="565" t="n"/>
      <c r="AF789" s="565" t="n"/>
      <c r="AG789" s="565" t="n"/>
    </row>
    <row r="790" hidden="1" ht="20.1" customFormat="1" customHeight="1" s="355" thickBot="1">
      <c r="A790" s="353" t="n"/>
      <c r="B790" s="721" t="n"/>
      <c r="C790" s="367" t="n"/>
      <c r="D790" s="367" t="n"/>
      <c r="E790" s="353" t="inlineStr">
        <is>
          <t>McCoy</t>
        </is>
      </c>
      <c r="F790" s="353" t="n"/>
      <c r="G790" s="368" t="n"/>
      <c r="H790" s="369" t="inlineStr">
        <is>
          <t>《McCoy》ENEW SILHOUETTE PRO (COCOA) образцы не отправляли</t>
        </is>
      </c>
      <c r="I790" s="369" t="n"/>
      <c r="J790" s="632" t="n"/>
      <c r="K790" s="369" t="inlineStr">
        <is>
          <t>supplement</t>
        </is>
      </c>
      <c r="L790" s="369" t="n"/>
      <c r="M790" s="1203" t="n">
        <v>15</v>
      </c>
      <c r="N790" s="1203" t="n">
        <v>120</v>
      </c>
      <c r="O790" s="764" t="n"/>
      <c r="P790" s="1388" t="n">
        <v>3705.882352941177</v>
      </c>
      <c r="Q790" s="1388">
        <f>O790*P790</f>
        <v/>
      </c>
      <c r="R790" s="626" t="n">
        <v>3150</v>
      </c>
      <c r="S790" s="1383">
        <f>O790*R790</f>
        <v/>
      </c>
      <c r="T790" s="1383">
        <f>Q790-S790</f>
        <v/>
      </c>
      <c r="U790" s="1501">
        <f>T790/Q790</f>
        <v/>
      </c>
      <c r="V790" s="362" t="n"/>
      <c r="W790" s="362" t="n"/>
      <c r="X790" s="630" t="n"/>
      <c r="Y790" s="362" t="n"/>
      <c r="Z790" s="362" t="n"/>
      <c r="AA790" s="362" t="n"/>
      <c r="AB790" s="1407" t="n"/>
      <c r="AC790" s="1384" t="n"/>
      <c r="AD790" s="575" t="n"/>
      <c r="AE790" s="565" t="n"/>
      <c r="AF790" s="565" t="n"/>
      <c r="AG790" s="565" t="n"/>
    </row>
    <row r="791" hidden="1" ht="20.1" customFormat="1" customHeight="1" s="355" thickBot="1">
      <c r="A791" s="353" t="n"/>
      <c r="B791" s="721" t="n"/>
      <c r="C791" s="367" t="n"/>
      <c r="D791" s="367" t="n"/>
      <c r="E791" s="353" t="inlineStr">
        <is>
          <t>McCoy</t>
        </is>
      </c>
      <c r="F791" s="353" t="n"/>
      <c r="G791" s="368" t="n"/>
      <c r="H791" s="369" t="inlineStr">
        <is>
          <t>《McCoy》ENEW SILHOUETTE PRO (BERRY BERRY) образцы не отправляли</t>
        </is>
      </c>
      <c r="I791" s="369" t="n"/>
      <c r="J791" s="632" t="n"/>
      <c r="K791" s="369" t="inlineStr">
        <is>
          <t>supplement</t>
        </is>
      </c>
      <c r="L791" s="369" t="n"/>
      <c r="M791" s="1203" t="n">
        <v>15</v>
      </c>
      <c r="N791" s="1203" t="n">
        <v>36</v>
      </c>
      <c r="O791" s="764" t="n"/>
      <c r="P791" s="1388" t="n">
        <v>4235.294117647059</v>
      </c>
      <c r="Q791" s="1388">
        <f>O791*P791</f>
        <v/>
      </c>
      <c r="R791" s="626" t="n">
        <v>3600</v>
      </c>
      <c r="S791" s="1383">
        <f>O791*R791</f>
        <v/>
      </c>
      <c r="T791" s="1383">
        <f>Q791-S791</f>
        <v/>
      </c>
      <c r="U791" s="1501">
        <f>T791/Q791</f>
        <v/>
      </c>
      <c r="V791" s="362" t="n"/>
      <c r="W791" s="362" t="n"/>
      <c r="X791" s="630" t="n"/>
      <c r="Y791" s="362" t="n"/>
      <c r="Z791" s="362" t="n"/>
      <c r="AA791" s="362" t="n"/>
      <c r="AB791" s="1407" t="n"/>
      <c r="AC791" s="1384" t="n"/>
      <c r="AD791" s="575" t="n"/>
      <c r="AE791" s="565" t="n"/>
      <c r="AF791" s="565" t="n"/>
      <c r="AG791" s="565" t="n"/>
    </row>
    <row r="792" hidden="1" ht="20.1" customFormat="1" customHeight="1" s="355" thickBot="1">
      <c r="A792" s="353" t="n"/>
      <c r="B792" s="721" t="n"/>
      <c r="C792" s="367" t="n"/>
      <c r="D792" s="367" t="n"/>
      <c r="E792" s="353" t="inlineStr">
        <is>
          <t>McCoy</t>
        </is>
      </c>
      <c r="F792" s="353" t="n"/>
      <c r="G792" s="368" t="n"/>
      <c r="H792" s="369" t="inlineStr">
        <is>
          <t>《McCoy》ENEW SILHOUETTE PRO (BERRY BERRY) образцы не отправляли</t>
        </is>
      </c>
      <c r="I792" s="369" t="n"/>
      <c r="J792" s="632" t="n"/>
      <c r="K792" s="369" t="inlineStr">
        <is>
          <t>supplement</t>
        </is>
      </c>
      <c r="L792" s="369" t="n"/>
      <c r="M792" s="1203" t="n">
        <v>15</v>
      </c>
      <c r="N792" s="1203" t="n">
        <v>60</v>
      </c>
      <c r="O792" s="764" t="n"/>
      <c r="P792" s="1388" t="n">
        <v>4023.529411764706</v>
      </c>
      <c r="Q792" s="1388">
        <f>O792*P792</f>
        <v/>
      </c>
      <c r="R792" s="626" t="n">
        <v>3420</v>
      </c>
      <c r="S792" s="1383">
        <f>O792*R792</f>
        <v/>
      </c>
      <c r="T792" s="1383">
        <f>Q792-S792</f>
        <v/>
      </c>
      <c r="U792" s="1501">
        <f>T792/Q792</f>
        <v/>
      </c>
      <c r="V792" s="362" t="n"/>
      <c r="W792" s="362" t="n"/>
      <c r="X792" s="630" t="n"/>
      <c r="Y792" s="362" t="n"/>
      <c r="Z792" s="362" t="n"/>
      <c r="AA792" s="362" t="n"/>
      <c r="AB792" s="1407" t="n"/>
      <c r="AC792" s="1384" t="n"/>
      <c r="AD792" s="575" t="n"/>
      <c r="AE792" s="565" t="n"/>
      <c r="AF792" s="565" t="n"/>
      <c r="AG792" s="565" t="n"/>
    </row>
    <row r="793" hidden="1" ht="20.1" customFormat="1" customHeight="1" s="355" thickBot="1">
      <c r="A793" s="353" t="n"/>
      <c r="B793" s="721" t="n"/>
      <c r="C793" s="367" t="n"/>
      <c r="D793" s="367" t="n"/>
      <c r="E793" s="353" t="inlineStr">
        <is>
          <t>McCoy</t>
        </is>
      </c>
      <c r="F793" s="353" t="n"/>
      <c r="G793" s="368" t="n"/>
      <c r="H793" s="369" t="inlineStr">
        <is>
          <t>《McCoy》ENEW SILHOUETTE PRO (BERRY BERRY) образцы не отправляли</t>
        </is>
      </c>
      <c r="I793" s="369" t="n"/>
      <c r="J793" s="632" t="n"/>
      <c r="K793" s="369" t="inlineStr">
        <is>
          <t>supplement</t>
        </is>
      </c>
      <c r="L793" s="369" t="n"/>
      <c r="M793" s="1203" t="n">
        <v>15</v>
      </c>
      <c r="N793" s="1203" t="n">
        <v>120</v>
      </c>
      <c r="O793" s="764" t="n"/>
      <c r="P793" s="1388" t="n">
        <v>3705.882352941177</v>
      </c>
      <c r="Q793" s="1388">
        <f>O793*P793</f>
        <v/>
      </c>
      <c r="R793" s="626" t="n">
        <v>3150</v>
      </c>
      <c r="S793" s="1383">
        <f>O793*R793</f>
        <v/>
      </c>
      <c r="T793" s="1383">
        <f>Q793-S793</f>
        <v/>
      </c>
      <c r="U793" s="1501">
        <f>T793/Q793</f>
        <v/>
      </c>
      <c r="V793" s="362" t="n"/>
      <c r="W793" s="362" t="n"/>
      <c r="X793" s="630" t="n"/>
      <c r="Y793" s="362" t="n"/>
      <c r="Z793" s="362" t="n"/>
      <c r="AA793" s="362" t="n"/>
      <c r="AB793" s="1407" t="n"/>
      <c r="AC793" s="1384" t="n"/>
      <c r="AD793" s="575" t="n"/>
      <c r="AE793" s="565" t="n"/>
      <c r="AF793" s="565" t="n"/>
      <c r="AG793" s="565" t="n"/>
    </row>
    <row r="794" hidden="1" ht="20.1" customFormat="1" customHeight="1" s="355" thickBot="1">
      <c r="A794" s="353" t="n"/>
      <c r="B794" s="721" t="n"/>
      <c r="C794" s="367" t="n">
        <v>4582487961341</v>
      </c>
      <c r="D794" s="367" t="n"/>
      <c r="E794" s="353" t="inlineStr">
        <is>
          <t>McCoy</t>
        </is>
      </c>
      <c r="F794" s="353" t="inlineStr">
        <is>
          <t>MC21</t>
        </is>
      </c>
      <c r="G794" s="368" t="n"/>
      <c r="H794" s="1013" t="inlineStr">
        <is>
          <t>《McCoy》Top skin Refill 300ml</t>
        </is>
      </c>
      <c r="I794" s="633" t="inlineStr">
        <is>
          <t xml:space="preserve">McCoy Top skin </t>
        </is>
      </c>
      <c r="J794" s="406" t="inlineStr">
        <is>
          <t xml:space="preserve">Многофункциональная вода на основе отрицательно заряженных ионов Топ Скин МакКой.  </t>
        </is>
      </c>
      <c r="K794" s="369" t="inlineStr">
        <is>
          <t>body &amp; facial lotion</t>
        </is>
      </c>
      <c r="L794" s="369" t="n"/>
      <c r="M794" s="1203" t="n">
        <v>20</v>
      </c>
      <c r="N794" s="1203" t="n">
        <v>40</v>
      </c>
      <c r="O794" s="764" t="n">
        <v>20</v>
      </c>
      <c r="P794" s="1388" t="n">
        <v>3671</v>
      </c>
      <c r="Q794" s="1388">
        <f>O794*P794</f>
        <v/>
      </c>
      <c r="R794" s="626" t="n">
        <v>3120</v>
      </c>
      <c r="S794" s="1383">
        <f>O794*R794</f>
        <v/>
      </c>
      <c r="T794" s="1383">
        <f>Q794-S794</f>
        <v/>
      </c>
      <c r="U794" s="1501">
        <f>T794/Q794</f>
        <v/>
      </c>
      <c r="V794" s="362" t="n"/>
      <c r="W794" s="362" t="n"/>
      <c r="X794" s="630" t="n"/>
      <c r="Y794" s="362" t="n"/>
      <c r="Z794" s="362" t="n"/>
      <c r="AA794" s="362" t="n"/>
      <c r="AB794" s="1393" t="n">
        <v>0.343</v>
      </c>
      <c r="AC794" s="1384">
        <f>ROUND(O794*AB794,3)</f>
        <v/>
      </c>
      <c r="AD794" s="575" t="inlineStr">
        <is>
          <t>水, ミネラル塩</t>
        </is>
      </c>
      <c r="AE794" s="565" t="inlineStr">
        <is>
          <t>ЕАЭС N RU Д-JP.РА04.В.61646/23 от 13.06.2023 действует до 12.06.2028</t>
        </is>
      </c>
      <c r="AF794" s="565" t="inlineStr">
        <is>
          <t>McCoy</t>
        </is>
      </c>
      <c r="AG794" s="565" t="inlineStr">
        <is>
          <t>McCoy Co., Ltd.</t>
        </is>
      </c>
    </row>
    <row r="795" hidden="1" ht="20.1" customFormat="1" customHeight="1" s="355" thickBot="1">
      <c r="A795" s="353" t="n"/>
      <c r="B795" s="721" t="n"/>
      <c r="C795" s="367" t="n">
        <v>4582487961358</v>
      </c>
      <c r="D795" s="367" t="n"/>
      <c r="E795" s="353" t="inlineStr">
        <is>
          <t>McCoy</t>
        </is>
      </c>
      <c r="F795" s="353" t="inlineStr">
        <is>
          <t>MC22</t>
        </is>
      </c>
      <c r="G795" s="368" t="n"/>
      <c r="H795" s="369" t="inlineStr">
        <is>
          <t>《McCoy》Spray head made for Top skin</t>
        </is>
      </c>
      <c r="I795" s="633" t="inlineStr">
        <is>
          <t>«McCoy» Spray head made for Top skin</t>
        </is>
      </c>
      <c r="J795" s="406" t="inlineStr">
        <is>
          <t xml:space="preserve">Насадка-распылитель для лосьона Top Skin. </t>
        </is>
      </c>
      <c r="K795" s="369" t="inlineStr">
        <is>
          <t>Spray head</t>
        </is>
      </c>
      <c r="L795" s="369" t="n"/>
      <c r="M795" s="1203" t="n">
        <v>20</v>
      </c>
      <c r="N795" s="1203" t="inlineStr">
        <is>
          <t>40~200</t>
        </is>
      </c>
      <c r="O795" s="764" t="n">
        <v>10</v>
      </c>
      <c r="P795" s="1388" t="n">
        <v>1176</v>
      </c>
      <c r="Q795" s="1388">
        <f>O795*P795</f>
        <v/>
      </c>
      <c r="R795" s="626" t="n">
        <v>1000</v>
      </c>
      <c r="S795" s="1383">
        <f>O795*R795</f>
        <v/>
      </c>
      <c r="T795" s="1383">
        <f>Q795-S795</f>
        <v/>
      </c>
      <c r="U795" s="1501">
        <f>T795/Q795</f>
        <v/>
      </c>
      <c r="V795" s="362" t="n"/>
      <c r="W795" s="362" t="n"/>
      <c r="X795" s="630" t="n"/>
      <c r="Y795" s="362" t="n"/>
      <c r="Z795" s="362" t="n"/>
      <c r="AA795" s="362" t="n"/>
      <c r="AB795" s="1393" t="n">
        <v>0.115</v>
      </c>
      <c r="AC795" s="1384">
        <f>ROUND(O795*AB795,3)</f>
        <v/>
      </c>
      <c r="AD795" s="859" t="inlineStr">
        <is>
          <t>PP：ポリプロピレン</t>
        </is>
      </c>
      <c r="AE795" s="565" t="inlineStr">
        <is>
          <t>ЕАЭС N RU Д-JP.РА05.В.45876/23 от 13.07.2023 действует до 12.07.2028</t>
        </is>
      </c>
      <c r="AF795" s="565" t="inlineStr">
        <is>
          <t>McCoy</t>
        </is>
      </c>
      <c r="AG795" s="565" t="inlineStr">
        <is>
          <t>McCoy Co., Ltd.</t>
        </is>
      </c>
    </row>
    <row r="796" hidden="1" ht="20.1" customFormat="1" customHeight="1" s="355" thickBot="1">
      <c r="A796" s="353" t="n"/>
      <c r="B796" s="721" t="n"/>
      <c r="C796" s="367" t="n">
        <v>4582487961907</v>
      </c>
      <c r="D796" s="367" t="n"/>
      <c r="E796" s="365" t="inlineStr">
        <is>
          <t>McCoy PRO</t>
        </is>
      </c>
      <c r="F796" s="365" t="inlineStr">
        <is>
          <t>MC23</t>
        </is>
      </c>
      <c r="G796" s="573" t="n"/>
      <c r="H796" s="322" t="inlineStr">
        <is>
          <t>《McCoy》McCoy MASSAGE OIL CITRUS 500ml</t>
        </is>
      </c>
      <c r="I796" s="322" t="inlineStr">
        <is>
          <t>«McCoy» Non F Mineral balance body massage oil Citrus</t>
        </is>
      </c>
      <c r="J796" s="406" t="inlineStr">
        <is>
          <t>Масло для массажа «Цитрус» балансирующее на основе минералов NON F МакКой</t>
        </is>
      </c>
      <c r="K796" s="369" t="inlineStr">
        <is>
          <t>massage oil</t>
        </is>
      </c>
      <c r="L796" s="369" t="n"/>
      <c r="M796" s="1203" t="n">
        <v>12</v>
      </c>
      <c r="N796" s="1203" t="n">
        <v>36</v>
      </c>
      <c r="O796" s="764" t="n"/>
      <c r="P796" s="1382" t="n">
        <v>4549</v>
      </c>
      <c r="Q796" s="1382">
        <f>O796*P796</f>
        <v/>
      </c>
      <c r="R796" s="626" t="n">
        <v>3867</v>
      </c>
      <c r="S796" s="1394">
        <f>O796*R796</f>
        <v/>
      </c>
      <c r="T796" s="1394">
        <f>Q796-S796</f>
        <v/>
      </c>
      <c r="U796" s="1502">
        <f>T796/Q796</f>
        <v/>
      </c>
      <c r="V796" s="362" t="n"/>
      <c r="W796" s="362" t="n"/>
      <c r="X796" s="630" t="n"/>
      <c r="Y796" s="362" t="n"/>
      <c r="Z796" s="362" t="n"/>
      <c r="AA796" s="362" t="n"/>
      <c r="AB796" s="1393" t="n">
        <v>0.503</v>
      </c>
      <c r="AC796" s="1397">
        <f>ROUND(O796*AB796,3)</f>
        <v/>
      </c>
      <c r="AD796" s="575"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565" t="inlineStr">
        <is>
          <t>ЕАЭС N RU Д-JP.РА05.В.67252/23 от 20.07.2023 действует до 19.07.2028</t>
        </is>
      </c>
      <c r="AF796" s="565" t="inlineStr">
        <is>
          <t>McCoy</t>
        </is>
      </c>
      <c r="AG796" s="565" t="inlineStr">
        <is>
          <t>McCoy Co., Ltd.</t>
        </is>
      </c>
    </row>
    <row r="797" hidden="1" ht="20.1" customFormat="1" customHeight="1" s="355" thickBot="1">
      <c r="A797" s="353" t="n"/>
      <c r="B797" s="721" t="n"/>
      <c r="C797" s="367" t="n">
        <v>4582487961914</v>
      </c>
      <c r="D797" s="367" t="n"/>
      <c r="E797" s="365" t="inlineStr">
        <is>
          <t>McCoy PRO</t>
        </is>
      </c>
      <c r="F797" s="365" t="inlineStr">
        <is>
          <t>MC24</t>
        </is>
      </c>
      <c r="G797" s="573" t="n"/>
      <c r="H797" s="322" t="inlineStr">
        <is>
          <t>《McCoy》McCoy MASSAGE OIL ROSE 500ml</t>
        </is>
      </c>
      <c r="I797" s="322" t="inlineStr">
        <is>
          <t>«McCoy» Non F Mineral balance body massage oil Rose</t>
        </is>
      </c>
      <c r="J797" s="406" t="inlineStr">
        <is>
          <t>Масло для массажа «Роза» балансирующее на основе минералов</t>
        </is>
      </c>
      <c r="K797" s="369" t="inlineStr">
        <is>
          <t>massage oil</t>
        </is>
      </c>
      <c r="L797" s="369" t="n"/>
      <c r="M797" s="1203" t="n">
        <v>12</v>
      </c>
      <c r="N797" s="1203" t="n">
        <v>36</v>
      </c>
      <c r="O797" s="764" t="n"/>
      <c r="P797" s="1382" t="n">
        <v>4549</v>
      </c>
      <c r="Q797" s="1382">
        <f>O797*P797</f>
        <v/>
      </c>
      <c r="R797" s="626" t="n">
        <v>3867</v>
      </c>
      <c r="S797" s="1394">
        <f>O797*R797</f>
        <v/>
      </c>
      <c r="T797" s="1394">
        <f>Q797-S797</f>
        <v/>
      </c>
      <c r="U797" s="1502">
        <f>T797/Q797</f>
        <v/>
      </c>
      <c r="V797" s="362" t="n"/>
      <c r="W797" s="362" t="n"/>
      <c r="X797" s="630" t="n"/>
      <c r="Y797" s="362" t="n"/>
      <c r="Z797" s="362" t="n"/>
      <c r="AA797" s="362" t="n"/>
      <c r="AB797" s="1393" t="n">
        <v>0.503</v>
      </c>
      <c r="AC797" s="1397">
        <f>ROUND(O797*AB797,3)</f>
        <v/>
      </c>
      <c r="AD797" s="575"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565" t="inlineStr">
        <is>
          <t>ЕАЭС N RU Д-JP.РА05.В.67252/23 от 20.07.2023 действует до 19.07.2028</t>
        </is>
      </c>
      <c r="AF797" s="565" t="inlineStr">
        <is>
          <t>McCoy</t>
        </is>
      </c>
      <c r="AG797" s="565" t="inlineStr">
        <is>
          <t>McCoy Co., Ltd.</t>
        </is>
      </c>
    </row>
    <row r="798" hidden="1" ht="20.1" customFormat="1" customHeight="1" s="355" thickBot="1">
      <c r="A798" s="353" t="n"/>
      <c r="B798" s="721" t="n"/>
      <c r="C798" s="367" t="n">
        <v>4582487961198</v>
      </c>
      <c r="D798" s="367" t="n"/>
      <c r="E798" s="365" t="inlineStr">
        <is>
          <t>McCoy</t>
        </is>
      </c>
      <c r="F798" s="365" t="inlineStr">
        <is>
          <t>MC25</t>
        </is>
      </c>
      <c r="G798" s="573" t="n"/>
      <c r="H798" s="322" t="inlineStr">
        <is>
          <t>《McCoy》DELIQUETTE</t>
        </is>
      </c>
      <c r="I798" s="322" t="inlineStr">
        <is>
          <t>McCoy DELIQUETTE</t>
        </is>
      </c>
      <c r="J798" s="406" t="inlineStr">
        <is>
          <t>Гель для деликатной кожи тела Деликетт</t>
        </is>
      </c>
      <c r="K798" s="369" t="inlineStr">
        <is>
          <t>body gel</t>
        </is>
      </c>
      <c r="L798" s="369" t="n"/>
      <c r="M798" s="1203" t="n">
        <v>144</v>
      </c>
      <c r="N798" s="1203" t="n">
        <v>144</v>
      </c>
      <c r="O798" s="764" t="n"/>
      <c r="P798" s="1382" t="n">
        <v>3671</v>
      </c>
      <c r="Q798" s="1382">
        <f>O798*P798</f>
        <v/>
      </c>
      <c r="R798" s="626" t="n">
        <v>3120</v>
      </c>
      <c r="S798" s="1394">
        <f>O798*R798</f>
        <v/>
      </c>
      <c r="T798" s="1394">
        <f>Q798-S798</f>
        <v/>
      </c>
      <c r="U798" s="1502">
        <f>T798/Q798</f>
        <v/>
      </c>
      <c r="V798" s="362" t="n"/>
      <c r="W798" s="362" t="n"/>
      <c r="X798" s="630" t="n"/>
      <c r="Y798" s="362" t="n"/>
      <c r="Z798" s="362" t="n"/>
      <c r="AA798" s="362" t="n"/>
      <c r="AB798" s="1393" t="n">
        <v>0.08</v>
      </c>
      <c r="AC798" s="1397">
        <f>ROUND(O798*AB798,3)</f>
        <v/>
      </c>
      <c r="AD798" s="575" t="inlineStr">
        <is>
          <t>水, グリセリン, ケイ酸（Li／Mg／Na）, セルロースガム, ヒアルロン酸Ｎａ, アスコルビン酸</t>
        </is>
      </c>
      <c r="AE798" s="565" t="inlineStr">
        <is>
          <t>ЕАЭС N RU Д-JP.РА04.В.58481/23 от 09.06.2023 действует до 08.06.2028</t>
        </is>
      </c>
      <c r="AF798" s="565" t="inlineStr">
        <is>
          <t>McCoy</t>
        </is>
      </c>
      <c r="AG798" s="565" t="inlineStr">
        <is>
          <t>McCoy Co., Ltd</t>
        </is>
      </c>
    </row>
    <row r="799" hidden="1" ht="20.1" customFormat="1" customHeight="1" s="355" thickBot="1">
      <c r="A799" s="353" t="n"/>
      <c r="B799" s="721" t="n"/>
      <c r="C799" s="367" t="n"/>
      <c r="D799" s="367" t="n"/>
      <c r="E799" s="365" t="inlineStr">
        <is>
          <t>McCoy</t>
        </is>
      </c>
      <c r="F799" s="365" t="inlineStr">
        <is>
          <t>MC26S</t>
        </is>
      </c>
      <c r="G799" s="573" t="n"/>
      <c r="H799" s="322" t="inlineStr">
        <is>
          <t>《McCoy》 Non F Energy Preminum 10g sample pouch</t>
        </is>
      </c>
      <c r="I799" s="573" t="inlineStr">
        <is>
          <t>«McCoy» Non F Energy Premium</t>
        </is>
      </c>
      <c r="J799" s="406" t="inlineStr">
        <is>
          <t>Премиальный крем для тела на основе минералов Энергия НОН Ф МакКой</t>
        </is>
      </c>
      <c r="K799" s="369" t="inlineStr">
        <is>
          <t>body massage dream</t>
        </is>
      </c>
      <c r="L799" s="369" t="n"/>
      <c r="M799" s="1203" t="n">
        <v>100</v>
      </c>
      <c r="N799" s="1203" t="n">
        <v>100</v>
      </c>
      <c r="O799" s="764" t="n"/>
      <c r="P799" s="1382" t="n">
        <v>165</v>
      </c>
      <c r="Q799" s="1382">
        <f>O799*P799</f>
        <v/>
      </c>
      <c r="R799" s="626" t="n">
        <v>130</v>
      </c>
      <c r="S799" s="1394">
        <f>O799*R799</f>
        <v/>
      </c>
      <c r="T799" s="1394">
        <f>Q799-S799</f>
        <v/>
      </c>
      <c r="U799" s="1502">
        <f>T799/Q799</f>
        <v/>
      </c>
      <c r="V799" s="362" t="n"/>
      <c r="W799" s="362" t="n"/>
      <c r="X799" s="630">
        <f>O799/M799</f>
        <v/>
      </c>
      <c r="Y799" s="362" t="n"/>
      <c r="Z799" s="362" t="n"/>
      <c r="AA799" s="362" t="n"/>
      <c r="AB799" s="1393" t="n">
        <v>0.011</v>
      </c>
      <c r="AC799" s="1387">
        <f>ROUND(O799*AB799,3)</f>
        <v/>
      </c>
      <c r="AD799" s="575">
        <f>AD728</f>
        <v/>
      </c>
      <c r="AE799" s="565" t="inlineStr">
        <is>
          <t>ЕАЭС N RU Д-JP.РА04.В.61482/23 от 13.06.2023 действует до 12.06.2028</t>
        </is>
      </c>
      <c r="AF799" s="565" t="inlineStr">
        <is>
          <t>McCoy</t>
        </is>
      </c>
      <c r="AG799" s="565" t="inlineStr">
        <is>
          <t>McCoy Co., Ltd.</t>
        </is>
      </c>
    </row>
    <row r="800" hidden="1" ht="20.1" customFormat="1" customHeight="1" s="355" thickBot="1">
      <c r="A800" s="353" t="n"/>
      <c r="B800" s="721" t="n"/>
      <c r="C800" s="367" t="n"/>
      <c r="D800" s="367" t="n"/>
      <c r="E800" s="365" t="inlineStr">
        <is>
          <t>McCoy</t>
        </is>
      </c>
      <c r="F800" s="365" t="inlineStr">
        <is>
          <t>MC30S</t>
        </is>
      </c>
      <c r="G800" s="573" t="n"/>
      <c r="H800" s="322" t="inlineStr">
        <is>
          <t>《McCoy》 Non F Monster  Mineral Balance Body Massage Gel 10g sample pouch</t>
        </is>
      </c>
      <c r="I800" s="322" t="inlineStr">
        <is>
          <t>«McCoy» Non F Monster Mineral Balance Body Massage Gel</t>
        </is>
      </c>
      <c r="J800" s="406" t="inlineStr">
        <is>
          <t xml:space="preserve">Массажный гель для тела минеральный баланс Нон Ф «Монстр» МакКой </t>
        </is>
      </c>
      <c r="K800" s="369" t="inlineStr">
        <is>
          <t>body massage gel</t>
        </is>
      </c>
      <c r="L800" s="369" t="n"/>
      <c r="M800" s="1203" t="n">
        <v>100</v>
      </c>
      <c r="N800" s="1203" t="n">
        <v>100</v>
      </c>
      <c r="O800" s="764" t="n"/>
      <c r="P800" s="1382" t="n">
        <v>165</v>
      </c>
      <c r="Q800" s="1382">
        <f>O800*P800</f>
        <v/>
      </c>
      <c r="R800" s="626" t="n">
        <v>130</v>
      </c>
      <c r="S800" s="1394">
        <f>O800*R800</f>
        <v/>
      </c>
      <c r="T800" s="1394">
        <f>Q800-S800</f>
        <v/>
      </c>
      <c r="U800" s="1502">
        <f>T800/Q800</f>
        <v/>
      </c>
      <c r="V800" s="362" t="n"/>
      <c r="W800" s="362" t="n"/>
      <c r="X800" s="630">
        <f>O800/M800</f>
        <v/>
      </c>
      <c r="Y800" s="362" t="n"/>
      <c r="Z800" s="362" t="n"/>
      <c r="AA800" s="362" t="n"/>
      <c r="AB800" s="1393" t="n">
        <v>0.011</v>
      </c>
      <c r="AC800" s="1387">
        <f>ROUND(O800*AB800,3)</f>
        <v/>
      </c>
      <c r="AD800" s="575">
        <f>AD736</f>
        <v/>
      </c>
      <c r="AE800" s="565" t="inlineStr">
        <is>
          <t>ЕАЭС N RU Д-JP.РА04.В.61609/23 от 13.06.2023 действует до 12.06.2028</t>
        </is>
      </c>
      <c r="AF800" s="565" t="inlineStr">
        <is>
          <t>McCoy</t>
        </is>
      </c>
      <c r="AG800" s="565" t="inlineStr">
        <is>
          <t>McCoy Co., Ltd.</t>
        </is>
      </c>
    </row>
    <row r="801" hidden="1" ht="19.5" customFormat="1" customHeight="1" s="355" thickBot="1">
      <c r="A801" s="353" t="n"/>
      <c r="B801" s="721" t="n"/>
      <c r="C801" s="367" t="n"/>
      <c r="D801" s="367" t="n"/>
      <c r="E801" s="365" t="inlineStr">
        <is>
          <t>McCoy</t>
        </is>
      </c>
      <c r="F801" s="365" t="inlineStr">
        <is>
          <t>MC32S</t>
        </is>
      </c>
      <c r="G801" s="573" t="n"/>
      <c r="H801" s="322" t="inlineStr">
        <is>
          <t>《McCoy》 Non F Shape Mineral Balance Body Massage Cream 10g sample pouch</t>
        </is>
      </c>
      <c r="I801" s="322" t="inlineStr">
        <is>
          <t>«McCoy» Non F Shape Mineral balance body massage cream Extra</t>
        </is>
      </c>
      <c r="J801" s="406" t="inlineStr">
        <is>
          <t>Массажный крем балансирующий на основе минералов «Форма». МакКой NON F Экстра</t>
        </is>
      </c>
      <c r="K801" s="369" t="inlineStr">
        <is>
          <t>body massage cream</t>
        </is>
      </c>
      <c r="L801" s="369" t="n"/>
      <c r="M801" s="1203" t="n">
        <v>100</v>
      </c>
      <c r="N801" s="1203" t="n">
        <v>100</v>
      </c>
      <c r="O801" s="764" t="n"/>
      <c r="P801" s="1382" t="n">
        <v>165</v>
      </c>
      <c r="Q801" s="1382">
        <f>O801*P801</f>
        <v/>
      </c>
      <c r="R801" s="626" t="n">
        <v>130</v>
      </c>
      <c r="S801" s="1394">
        <f>O801*R801</f>
        <v/>
      </c>
      <c r="T801" s="1394">
        <f>Q801-S801</f>
        <v/>
      </c>
      <c r="U801" s="1502">
        <f>T801/Q801</f>
        <v/>
      </c>
      <c r="V801" s="362" t="n"/>
      <c r="W801" s="362" t="n"/>
      <c r="X801" s="630">
        <f>O801/M801</f>
        <v/>
      </c>
      <c r="Y801" s="362" t="n"/>
      <c r="Z801" s="362" t="n"/>
      <c r="AA801" s="362" t="n"/>
      <c r="AB801" s="1393" t="n">
        <v>0.012</v>
      </c>
      <c r="AC801" s="1387">
        <f>ROUND(O801*AB801,3)</f>
        <v/>
      </c>
      <c r="AD801" s="575">
        <f>AD737</f>
        <v/>
      </c>
      <c r="AE801" s="565" t="inlineStr">
        <is>
          <t>ЕАЭС N RU Д-JP.РА05.В.67128/23 от 20.07.2023 действует до 19.07.2028</t>
        </is>
      </c>
      <c r="AF801" s="565" t="inlineStr">
        <is>
          <t>McCoy</t>
        </is>
      </c>
      <c r="AG801" s="565" t="inlineStr">
        <is>
          <t>McCoy Co., Ltd.</t>
        </is>
      </c>
    </row>
    <row r="802" hidden="1" ht="19.5" customFormat="1" customHeight="1" s="355" thickBot="1">
      <c r="A802" s="660" t="n"/>
      <c r="B802" s="721" t="n"/>
      <c r="C802" s="861" t="n"/>
      <c r="D802" s="861" t="n"/>
      <c r="E802" s="365" t="inlineStr">
        <is>
          <t>McCoy mini pouch</t>
        </is>
      </c>
      <c r="F802" s="1076" t="inlineStr">
        <is>
          <t>MCS02</t>
        </is>
      </c>
      <c r="G802" s="672" t="n"/>
      <c r="H802" s="655" t="inlineStr">
        <is>
          <t>《McCoy》 NON F SKINCARE  Sample pouch set (Cleansing 3g, Wash 2g, Lotion 1.5ml, Serum 0.6ml, Emulsion 0.6ml)</t>
        </is>
      </c>
      <c r="I802" s="656" t="n"/>
      <c r="J802" s="826" t="n"/>
      <c r="K802" s="663" t="n"/>
      <c r="L802" s="663" t="n"/>
      <c r="M802" s="666" t="n">
        <v>30</v>
      </c>
      <c r="N802" s="666" t="n">
        <v>30</v>
      </c>
      <c r="O802" s="764" t="n"/>
      <c r="P802" s="1382" t="n">
        <v>383</v>
      </c>
      <c r="Q802" s="1382">
        <f>O802*P802</f>
        <v/>
      </c>
      <c r="R802" s="863" t="n">
        <v>325</v>
      </c>
      <c r="S802" s="1394">
        <f>O802*R802</f>
        <v/>
      </c>
      <c r="T802" s="1394">
        <f>Q802-S802</f>
        <v/>
      </c>
      <c r="U802" s="1502">
        <f>T802/Q802</f>
        <v/>
      </c>
      <c r="V802" s="669" t="n"/>
      <c r="W802" s="669" t="n"/>
      <c r="X802" s="864" t="n"/>
      <c r="Y802" s="669" t="n"/>
      <c r="Z802" s="669" t="n"/>
      <c r="AA802" s="669" t="n"/>
      <c r="AB802" s="1503" t="n">
        <v>0.012</v>
      </c>
      <c r="AC802" s="1387">
        <f>ROUND(O802*AB802,3)</f>
        <v/>
      </c>
      <c r="AD802" s="659" t="n"/>
      <c r="AE802" s="1050" t="inlineStr">
        <is>
          <t>N ВП RU Д-JP.РА01.А.65748/25; ВП RU Д-JP.РА01.А.65743/25; ВП RU Д-JP.РА01.А.65740/25 от 29.07.2025 действует до 28.01.2026;ВП RU Д-JP.РА01.А.65808/25; ВП RU Д-JP.РА01.А.65805/25 от 30.07.2025 действует до 29.01.2026</t>
        </is>
      </c>
      <c r="AF802" s="1051" t="inlineStr">
        <is>
          <t>McCoy</t>
        </is>
      </c>
      <c r="AG802" s="1077" t="inlineStr">
        <is>
          <t xml:space="preserve">
"McCoy Co., Ltd."</t>
        </is>
      </c>
    </row>
    <row r="803" hidden="1" ht="20.1" customFormat="1" customHeight="1" s="355" thickBot="1">
      <c r="A803" s="660" t="n"/>
      <c r="B803" s="721" t="n"/>
      <c r="C803" s="861" t="n"/>
      <c r="D803" s="861" t="n"/>
      <c r="E803" s="365" t="inlineStr">
        <is>
          <t>McCoy mini pouch</t>
        </is>
      </c>
      <c r="F803" s="862" t="n"/>
      <c r="G803" s="672" t="n"/>
      <c r="H803" s="655" t="inlineStr">
        <is>
          <t>《McCoy》NON F SKINCARE CLEANSING 3g</t>
        </is>
      </c>
      <c r="I803" s="656" t="inlineStr">
        <is>
          <t>NON F SKINCARE CLEANSING 200g</t>
        </is>
      </c>
      <c r="J803" s="826" t="inlineStr">
        <is>
          <t>Демакияжный лифтинговый гельдля лица  NON F</t>
        </is>
      </c>
      <c r="K803" s="663" t="n"/>
      <c r="L803" s="663" t="n"/>
      <c r="M803" s="666" t="n">
        <v>90</v>
      </c>
      <c r="N803" s="666" t="n">
        <v>90</v>
      </c>
      <c r="O803" s="764" t="n"/>
      <c r="P803" s="1382" t="n">
        <v>345</v>
      </c>
      <c r="Q803" s="1382">
        <f>O803*P803</f>
        <v/>
      </c>
      <c r="R803" s="863" t="n">
        <v>325</v>
      </c>
      <c r="S803" s="1394">
        <f>O803*R803</f>
        <v/>
      </c>
      <c r="T803" s="1394">
        <f>Q803-S803</f>
        <v/>
      </c>
      <c r="U803" s="1502">
        <f>T803/Q803</f>
        <v/>
      </c>
      <c r="V803" s="669" t="n"/>
      <c r="W803" s="669" t="n"/>
      <c r="X803" s="864" t="n"/>
      <c r="Y803" s="669" t="n"/>
      <c r="Z803" s="669" t="n"/>
      <c r="AA803" s="669" t="n"/>
      <c r="AB803" s="1503" t="n">
        <v>0.004</v>
      </c>
      <c r="AC803" s="1387">
        <f>ROUND(O803*AB803,3)</f>
        <v/>
      </c>
      <c r="AD803" s="659">
        <f>AD740</f>
        <v/>
      </c>
      <c r="AE803" s="565" t="n"/>
      <c r="AF803" s="565" t="n"/>
      <c r="AG803" s="565" t="n"/>
    </row>
    <row r="804" hidden="1" ht="20.1" customFormat="1" customHeight="1" s="355" thickBot="1">
      <c r="A804" s="660" t="n"/>
      <c r="B804" s="721" t="n"/>
      <c r="C804" s="861" t="n"/>
      <c r="D804" s="861" t="n"/>
      <c r="E804" s="365" t="inlineStr">
        <is>
          <t>McCoy mini pouch</t>
        </is>
      </c>
      <c r="F804" s="862" t="n"/>
      <c r="G804" s="672" t="n"/>
      <c r="H804" s="656" t="inlineStr">
        <is>
          <t>《McCoy》NON F SKINCARE WASH 2g</t>
        </is>
      </c>
      <c r="I804" s="656" t="inlineStr">
        <is>
          <t>NON F SKINCARE WASH 150g</t>
        </is>
      </c>
      <c r="J804" s="826" t="inlineStr">
        <is>
          <t>Лифтинговая пенка для умывания NON F</t>
        </is>
      </c>
      <c r="K804" s="663" t="n"/>
      <c r="L804" s="663" t="n"/>
      <c r="M804" s="666" t="n">
        <v>90</v>
      </c>
      <c r="N804" s="666" t="n">
        <v>90</v>
      </c>
      <c r="O804" s="764" t="n"/>
      <c r="P804" s="1382" t="n">
        <v>345</v>
      </c>
      <c r="Q804" s="1382">
        <f>O804*P804</f>
        <v/>
      </c>
      <c r="R804" s="863" t="n">
        <v>325</v>
      </c>
      <c r="S804" s="1394">
        <f>O804*R804</f>
        <v/>
      </c>
      <c r="T804" s="1394">
        <f>Q804-S804</f>
        <v/>
      </c>
      <c r="U804" s="1502">
        <f>T804/Q804</f>
        <v/>
      </c>
      <c r="V804" s="669" t="n"/>
      <c r="W804" s="669" t="n"/>
      <c r="X804" s="864" t="n"/>
      <c r="Y804" s="669" t="n"/>
      <c r="Z804" s="669" t="n"/>
      <c r="AA804" s="669" t="n"/>
      <c r="AB804" s="1503" t="n">
        <v>0.003</v>
      </c>
      <c r="AC804" s="1387">
        <f>ROUND(O804*AB804,3)</f>
        <v/>
      </c>
      <c r="AD804" s="659">
        <f>AD741</f>
        <v/>
      </c>
      <c r="AE804" s="565" t="n"/>
      <c r="AF804" s="565" t="n"/>
      <c r="AG804" s="565" t="n"/>
    </row>
    <row r="805" hidden="1" ht="20.1" customFormat="1" customHeight="1" s="355" thickBot="1">
      <c r="A805" s="660" t="n"/>
      <c r="B805" s="721" t="n"/>
      <c r="C805" s="861" t="n"/>
      <c r="D805" s="861" t="n"/>
      <c r="E805" s="365" t="inlineStr">
        <is>
          <t>McCoy mini pouch</t>
        </is>
      </c>
      <c r="F805" s="862" t="n"/>
      <c r="G805" s="672" t="n"/>
      <c r="H805" s="656" t="inlineStr">
        <is>
          <t>《McCoy》NON F SKINCARE LOTION 1.5ml</t>
        </is>
      </c>
      <c r="I805" s="656" t="inlineStr">
        <is>
          <t>NON F SKINCARE LOTION 120ml</t>
        </is>
      </c>
      <c r="J805" s="826" t="inlineStr">
        <is>
          <t>Лифтинговый лосьон NON F</t>
        </is>
      </c>
      <c r="K805" s="663" t="n"/>
      <c r="L805" s="663" t="n"/>
      <c r="M805" s="666" t="n">
        <v>90</v>
      </c>
      <c r="N805" s="666" t="n">
        <v>90</v>
      </c>
      <c r="O805" s="764" t="n"/>
      <c r="P805" s="1382" t="n">
        <v>345</v>
      </c>
      <c r="Q805" s="1382">
        <f>O805*P805</f>
        <v/>
      </c>
      <c r="R805" s="863" t="n">
        <v>325</v>
      </c>
      <c r="S805" s="1394">
        <f>O805*R805</f>
        <v/>
      </c>
      <c r="T805" s="1394">
        <f>Q805-S805</f>
        <v/>
      </c>
      <c r="U805" s="1502">
        <f>T805/Q805</f>
        <v/>
      </c>
      <c r="V805" s="669" t="n"/>
      <c r="W805" s="669" t="n"/>
      <c r="X805" s="864" t="n"/>
      <c r="Y805" s="669" t="n"/>
      <c r="Z805" s="669" t="n"/>
      <c r="AA805" s="669" t="n"/>
      <c r="AB805" s="1503" t="n">
        <v>0.0025</v>
      </c>
      <c r="AC805" s="1387">
        <f>ROUND(O805*AB805,3)</f>
        <v/>
      </c>
      <c r="AD805" s="659">
        <f>AD742</f>
        <v/>
      </c>
      <c r="AE805" s="565" t="n"/>
      <c r="AF805" s="565" t="n"/>
      <c r="AG805" s="565" t="n"/>
    </row>
    <row r="806" hidden="1" ht="20.1" customFormat="1" customHeight="1" s="355" thickBot="1">
      <c r="A806" s="660" t="n"/>
      <c r="B806" s="721" t="n"/>
      <c r="C806" s="861" t="n"/>
      <c r="D806" s="861" t="n"/>
      <c r="E806" s="365" t="inlineStr">
        <is>
          <t>McCoy mini pouch</t>
        </is>
      </c>
      <c r="F806" s="862" t="n"/>
      <c r="G806" s="672" t="n"/>
      <c r="H806" s="656" t="inlineStr">
        <is>
          <t>《McCoy》NON F SKINCARE SERUM 0.6ml</t>
        </is>
      </c>
      <c r="I806" s="656" t="inlineStr">
        <is>
          <t>NON F SKINCARE SERUM 30ml</t>
        </is>
      </c>
      <c r="J806" s="826" t="inlineStr">
        <is>
          <t>Лифтинговая сыворотка NON F</t>
        </is>
      </c>
      <c r="K806" s="663" t="n"/>
      <c r="L806" s="663" t="n"/>
      <c r="M806" s="666" t="n">
        <v>90</v>
      </c>
      <c r="N806" s="666" t="n">
        <v>90</v>
      </c>
      <c r="O806" s="764" t="n"/>
      <c r="P806" s="1382" t="n">
        <v>345</v>
      </c>
      <c r="Q806" s="1382">
        <f>O806*P806</f>
        <v/>
      </c>
      <c r="R806" s="863" t="n">
        <v>325</v>
      </c>
      <c r="S806" s="1394">
        <f>O806*R806</f>
        <v/>
      </c>
      <c r="T806" s="1394">
        <f>Q806-S806</f>
        <v/>
      </c>
      <c r="U806" s="1502">
        <f>T806/Q806</f>
        <v/>
      </c>
      <c r="V806" s="669" t="n"/>
      <c r="W806" s="669" t="n"/>
      <c r="X806" s="864" t="n"/>
      <c r="Y806" s="669" t="n"/>
      <c r="Z806" s="669" t="n"/>
      <c r="AA806" s="669" t="n"/>
      <c r="AB806" s="1503" t="n">
        <v>0.0016</v>
      </c>
      <c r="AC806" s="1387">
        <f>ROUND(O806*AB806,3)</f>
        <v/>
      </c>
      <c r="AD806" s="659">
        <f>AD743</f>
        <v/>
      </c>
      <c r="AE806" s="565" t="n"/>
      <c r="AF806" s="565" t="n"/>
      <c r="AG806" s="565" t="n"/>
    </row>
    <row r="807" hidden="1" ht="20.1" customFormat="1" customHeight="1" s="355" thickBot="1">
      <c r="A807" s="660" t="n"/>
      <c r="B807" s="721" t="n"/>
      <c r="C807" s="861" t="n"/>
      <c r="D807" s="861" t="n"/>
      <c r="E807" s="365" t="inlineStr">
        <is>
          <t>McCoy mini pouch</t>
        </is>
      </c>
      <c r="F807" s="862" t="n"/>
      <c r="G807" s="672" t="n"/>
      <c r="H807" s="656" t="inlineStr">
        <is>
          <t>《McCoy》NON F SKINCARE EMULSION 0.6ml</t>
        </is>
      </c>
      <c r="I807" s="656" t="inlineStr">
        <is>
          <t xml:space="preserve">NON F SKINCARE EMULSION 100ml </t>
        </is>
      </c>
      <c r="J807" s="826" t="inlineStr">
        <is>
          <t>Лифтинговая эмульсия NON F</t>
        </is>
      </c>
      <c r="K807" s="663" t="n"/>
      <c r="L807" s="663" t="n"/>
      <c r="M807" s="666" t="n">
        <v>90</v>
      </c>
      <c r="N807" s="666" t="n">
        <v>90</v>
      </c>
      <c r="O807" s="764" t="n"/>
      <c r="P807" s="1382" t="n">
        <v>345</v>
      </c>
      <c r="Q807" s="1382">
        <f>O807*P807</f>
        <v/>
      </c>
      <c r="R807" s="863" t="n">
        <v>325</v>
      </c>
      <c r="S807" s="1394">
        <f>O807*R807</f>
        <v/>
      </c>
      <c r="T807" s="1394">
        <f>Q807-S807</f>
        <v/>
      </c>
      <c r="U807" s="1502">
        <f>T807/Q807</f>
        <v/>
      </c>
      <c r="V807" s="669" t="n"/>
      <c r="W807" s="669" t="n"/>
      <c r="X807" s="864" t="n"/>
      <c r="Y807" s="669" t="n"/>
      <c r="Z807" s="669" t="n"/>
      <c r="AA807" s="669" t="n"/>
      <c r="AB807" s="1503" t="n">
        <v>0.0016</v>
      </c>
      <c r="AC807" s="1387">
        <f>ROUND(O807*AB807,3)</f>
        <v/>
      </c>
      <c r="AD807" s="659">
        <f>AD744</f>
        <v/>
      </c>
      <c r="AE807" s="565" t="n"/>
      <c r="AF807" s="565" t="n"/>
      <c r="AG807" s="565" t="n"/>
    </row>
    <row r="808" hidden="1" ht="20.1" customFormat="1" customHeight="1" s="355" thickBot="1">
      <c r="A808" s="353" t="n"/>
      <c r="B808" s="721" t="n"/>
      <c r="C808" s="367" t="n"/>
      <c r="D808" s="367" t="n"/>
      <c r="E808" s="365" t="inlineStr">
        <is>
          <t>McCoy mini pouch</t>
        </is>
      </c>
      <c r="F808" s="365" t="inlineStr">
        <is>
          <t>MCS01</t>
        </is>
      </c>
      <c r="G808" s="573" t="n"/>
      <c r="H808" s="322" t="inlineStr">
        <is>
          <t xml:space="preserve">《McCoy》 McCELLRIE Sample pouch set </t>
        </is>
      </c>
      <c r="I808" s="322" t="inlineStr">
        <is>
          <t>lcleansing 2g,wash2g,lotion2ml,serum0.5ml,cream0.5g</t>
        </is>
      </c>
      <c r="J808" s="406" t="inlineStr">
        <is>
          <t>McCoy Sample Set. McCoy демакияжный крем, пенка, лосьон, серум, крем</t>
        </is>
      </c>
      <c r="K808" s="369" t="inlineStr">
        <is>
          <t>cleansing,wash,lotion,serum,cream</t>
        </is>
      </c>
      <c r="L808" s="369" t="n"/>
      <c r="M808" s="1203" t="n">
        <v>50</v>
      </c>
      <c r="N808" s="1203" t="n">
        <v>100</v>
      </c>
      <c r="O808" s="455" t="n"/>
      <c r="P808" s="1382" t="n">
        <v>289</v>
      </c>
      <c r="Q808" s="1382">
        <f>O808*P808</f>
        <v/>
      </c>
      <c r="R808" s="626" t="n">
        <v>245</v>
      </c>
      <c r="S808" s="1394">
        <f>O808*R808</f>
        <v/>
      </c>
      <c r="T808" s="1394">
        <f>Q808-S808</f>
        <v/>
      </c>
      <c r="U808" s="1502">
        <f>T808/Q808</f>
        <v/>
      </c>
      <c r="V808" s="362" t="n"/>
      <c r="W808" s="362" t="n"/>
      <c r="X808" s="630">
        <f>O808/M808</f>
        <v/>
      </c>
      <c r="Y808" s="362" t="n"/>
      <c r="Z808" s="362" t="n"/>
      <c r="AA808" s="362" t="n"/>
      <c r="AB808" s="1393" t="n">
        <v>0.011</v>
      </c>
      <c r="AC808" s="1387">
        <f>ROUND(O808*AB808,3)</f>
        <v/>
      </c>
      <c r="AD808" s="575" t="n"/>
      <c r="AE808" s="565"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565" t="inlineStr">
        <is>
          <t>McCoy</t>
        </is>
      </c>
      <c r="AG808" s="565" t="inlineStr">
        <is>
          <t>McCoy Co., Ltd.</t>
        </is>
      </c>
    </row>
    <row r="809" hidden="1" ht="20.1" customFormat="1" customHeight="1" s="355" thickBot="1">
      <c r="A809" s="353" t="n"/>
      <c r="B809" s="721" t="n"/>
      <c r="C809" s="367" t="n"/>
      <c r="D809" s="367" t="n"/>
      <c r="E809" s="365" t="inlineStr">
        <is>
          <t>McCoy mini pouch</t>
        </is>
      </c>
      <c r="F809" s="365" t="inlineStr">
        <is>
          <t>MC10S</t>
        </is>
      </c>
      <c r="G809" s="573" t="n"/>
      <c r="H809" s="322" t="inlineStr">
        <is>
          <t>《McCoy》 McCELLRIE  Tightening Cream sample pouch 1g</t>
        </is>
      </c>
      <c r="I809" s="322" t="inlineStr">
        <is>
          <t xml:space="preserve">«McCoy» McCELLRIE Tightening Cream </t>
        </is>
      </c>
      <c r="J809" s="406" t="inlineStr">
        <is>
          <t>Лифтинговый крем для лица МакСелри МакКой</t>
        </is>
      </c>
      <c r="K809" s="369" t="inlineStr">
        <is>
          <t>face cream</t>
        </is>
      </c>
      <c r="L809" s="369" t="n"/>
      <c r="M809" s="1203" t="n">
        <v>50</v>
      </c>
      <c r="N809" s="1203" t="n">
        <v>100</v>
      </c>
      <c r="O809" s="455" t="n"/>
      <c r="P809" s="1382" t="n">
        <v>247</v>
      </c>
      <c r="Q809" s="1382">
        <f>O809*P809</f>
        <v/>
      </c>
      <c r="R809" s="626" t="n">
        <v>210</v>
      </c>
      <c r="S809" s="1394">
        <f>O809*R809</f>
        <v/>
      </c>
      <c r="T809" s="1394">
        <f>Q809-S809</f>
        <v/>
      </c>
      <c r="U809" s="1502">
        <f>T809/Q809</f>
        <v/>
      </c>
      <c r="V809" s="362" t="n"/>
      <c r="W809" s="362" t="n"/>
      <c r="X809" s="630">
        <f>O809/M809</f>
        <v/>
      </c>
      <c r="Y809" s="362" t="n"/>
      <c r="Z809" s="362" t="n"/>
      <c r="AA809" s="362" t="n"/>
      <c r="AB809" s="1393" t="n">
        <v>0.002</v>
      </c>
      <c r="AC809" s="1387">
        <f>ROUND(O809*AB809,3)</f>
        <v/>
      </c>
      <c r="AD809" s="575">
        <f>AD761</f>
        <v/>
      </c>
      <c r="AE809" s="565" t="inlineStr">
        <is>
          <t>ЕАЭС N RU Д-JP.РА04.В.61482/23 от 13.06.2023 действует до 12.06.2028</t>
        </is>
      </c>
      <c r="AF809" s="565" t="inlineStr">
        <is>
          <t>McCoy</t>
        </is>
      </c>
      <c r="AG809" s="565" t="inlineStr">
        <is>
          <t>McCoy Co., Ltd.</t>
        </is>
      </c>
    </row>
    <row r="810" hidden="1" ht="20.1" customFormat="1" customHeight="1" s="355" thickBot="1">
      <c r="A810" s="353" t="n"/>
      <c r="B810" s="721" t="n"/>
      <c r="C810" s="367" t="n"/>
      <c r="D810" s="367" t="n"/>
      <c r="E810" s="365" t="inlineStr">
        <is>
          <t>McCoy mini pouch</t>
        </is>
      </c>
      <c r="F810" s="365" t="inlineStr">
        <is>
          <t>MC09S</t>
        </is>
      </c>
      <c r="G810" s="573" t="n"/>
      <c r="H810" s="322" t="inlineStr">
        <is>
          <t>《McCoy》 McCELLRIE  Pique sample pouch 1g</t>
        </is>
      </c>
      <c r="I810" s="322" t="inlineStr">
        <is>
          <t>«McCoy» McCELLRIE PIQUE</t>
        </is>
      </c>
      <c r="J810" s="406" t="inlineStr">
        <is>
          <t>Лифтинговая омолаживающая эссенция для лица на основе спикулы МакСелри МакКой</t>
        </is>
      </c>
      <c r="K810" s="369" t="inlineStr">
        <is>
          <t>face essence</t>
        </is>
      </c>
      <c r="L810" s="369" t="n"/>
      <c r="M810" s="1203" t="n">
        <v>100</v>
      </c>
      <c r="N810" s="1203" t="n">
        <v>100</v>
      </c>
      <c r="O810" s="455" t="n"/>
      <c r="P810" s="1382" t="n">
        <v>330</v>
      </c>
      <c r="Q810" s="1382">
        <f>O810*P810</f>
        <v/>
      </c>
      <c r="R810" s="626" t="n">
        <v>280</v>
      </c>
      <c r="S810" s="1394">
        <f>O810*R810</f>
        <v/>
      </c>
      <c r="T810" s="1394">
        <f>Q810-S810</f>
        <v/>
      </c>
      <c r="U810" s="1502">
        <f>T810/Q810</f>
        <v/>
      </c>
      <c r="V810" s="362" t="n"/>
      <c r="W810" s="362" t="n"/>
      <c r="X810" s="630">
        <f>O810/M810</f>
        <v/>
      </c>
      <c r="Y810" s="362" t="n"/>
      <c r="Z810" s="362" t="n"/>
      <c r="AA810" s="362" t="n"/>
      <c r="AB810" s="1393" t="n">
        <v>0.0016</v>
      </c>
      <c r="AC810" s="1387">
        <f>ROUND(O810*AB810,3)</f>
        <v/>
      </c>
      <c r="AD810" s="575">
        <f>AD760</f>
        <v/>
      </c>
      <c r="AE810" s="1103" t="inlineStr">
        <is>
          <t>ЕАЭС N RU Д-JP.РА04.В.61660/23 от 13.06.2023 действует до 12.06.2028</t>
        </is>
      </c>
      <c r="AF810" s="565" t="inlineStr">
        <is>
          <t>McCoy</t>
        </is>
      </c>
      <c r="AG810" s="565" t="inlineStr">
        <is>
          <t>McCoy Co., Ltd.</t>
        </is>
      </c>
    </row>
    <row r="811" hidden="1" ht="20.1" customFormat="1" customHeight="1" s="355" thickBot="1">
      <c r="A811" s="353" t="n"/>
      <c r="B811" s="721" t="n"/>
      <c r="C811" s="367" t="n"/>
      <c r="D811" s="367" t="n"/>
      <c r="E811" s="365" t="inlineStr">
        <is>
          <t>McCoy mini pouch</t>
        </is>
      </c>
      <c r="F811" s="365" t="inlineStr">
        <is>
          <t>MC14S</t>
        </is>
      </c>
      <c r="G811" s="573" t="n"/>
      <c r="H811" s="322" t="inlineStr">
        <is>
          <t xml:space="preserve">《McCoy》Dolcet Bodymake Gel sample pouch 2g  </t>
        </is>
      </c>
      <c r="I811" s="322" t="inlineStr">
        <is>
          <t>McCoy Dolcet Bodymake Gel</t>
        </is>
      </c>
      <c r="J811" s="406" t="inlineStr">
        <is>
          <t>Гель для улучшения упругости кожи груди Дольсет МакКой</t>
        </is>
      </c>
      <c r="K811" s="369" t="inlineStr">
        <is>
          <t>body gel</t>
        </is>
      </c>
      <c r="L811" s="369" t="n"/>
      <c r="M811" s="1203" t="n">
        <v>100</v>
      </c>
      <c r="N811" s="1203" t="n">
        <v>100</v>
      </c>
      <c r="O811" s="455" t="n"/>
      <c r="P811" s="1382" t="n">
        <v>212</v>
      </c>
      <c r="Q811" s="1382">
        <f>O811*P811</f>
        <v/>
      </c>
      <c r="R811" s="626" t="n">
        <v>186</v>
      </c>
      <c r="S811" s="1394">
        <f>O811*R811</f>
        <v/>
      </c>
      <c r="T811" s="1394">
        <f>Q811-S811</f>
        <v/>
      </c>
      <c r="U811" s="1502">
        <f>T811/Q811</f>
        <v/>
      </c>
      <c r="V811" s="362" t="n"/>
      <c r="W811" s="362" t="n"/>
      <c r="X811" s="630">
        <f>O811/M811</f>
        <v/>
      </c>
      <c r="Y811" s="362" t="n"/>
      <c r="Z811" s="362" t="n"/>
      <c r="AA811" s="362" t="n"/>
      <c r="AB811" s="1393" t="n">
        <v>0.0031</v>
      </c>
      <c r="AC811" s="1387">
        <f>ROUND(O811*AB811,3)</f>
        <v/>
      </c>
      <c r="AD811" s="575">
        <f>AD763</f>
        <v/>
      </c>
      <c r="AE811" s="565" t="inlineStr">
        <is>
          <t>ЕАЭС N RU Д-JP.РА04.В.58512/23 от 09.06.2023 действует до 08.06.2028</t>
        </is>
      </c>
      <c r="AF811" s="565" t="inlineStr">
        <is>
          <t>McCoy</t>
        </is>
      </c>
      <c r="AG811" s="565" t="inlineStr">
        <is>
          <t>McCoy Co., Ltd.</t>
        </is>
      </c>
    </row>
    <row r="812" hidden="1" ht="20.1" customFormat="1" customHeight="1" s="355" thickBot="1">
      <c r="A812" s="1203" t="n"/>
      <c r="B812" s="714" t="n"/>
      <c r="C812" s="366" t="n"/>
      <c r="D812" s="366" t="n"/>
      <c r="E812" s="365" t="inlineStr">
        <is>
          <t>URESHINO</t>
        </is>
      </c>
      <c r="F812" s="365" t="inlineStr">
        <is>
          <t>U004</t>
        </is>
      </c>
      <c r="G812" s="573" t="n"/>
      <c r="H812" s="322" t="inlineStr">
        <is>
          <t>Ureshino  Ceramide Drink CeraFull EX+</t>
        </is>
      </c>
      <c r="I812" s="322" t="inlineStr">
        <is>
          <t>Ureshino  Ceramide Drink CeraFull EX+</t>
        </is>
      </c>
      <c r="J812" s="637" t="inlineStr">
        <is>
          <t>Биологически активная добавка к пище "Жидкий питьевой коллаген с керамидами и витамином С Уресино CeraFull EX+</t>
        </is>
      </c>
      <c r="K812" s="369" t="inlineStr">
        <is>
          <t>health drink</t>
        </is>
      </c>
      <c r="L812" s="369" t="n"/>
      <c r="M812" s="1203" t="n">
        <v>5</v>
      </c>
      <c r="N812" s="1203" t="n">
        <v>500</v>
      </c>
      <c r="O812" s="455" t="n"/>
      <c r="P812" s="1504">
        <f>2530+33</f>
        <v/>
      </c>
      <c r="Q812" s="1382">
        <f>O812*P812</f>
        <v/>
      </c>
      <c r="R812" s="456">
        <f>2105+33</f>
        <v/>
      </c>
      <c r="S812" s="1394">
        <f>O812*R812</f>
        <v/>
      </c>
      <c r="T812" s="1394">
        <f>Q812-S812</f>
        <v/>
      </c>
      <c r="U812" s="700">
        <f>T812/Q812</f>
        <v/>
      </c>
      <c r="V812" s="362" t="n">
        <v>0.008999999999999999</v>
      </c>
      <c r="W812" s="362" t="n">
        <v>7.2</v>
      </c>
      <c r="X812" s="630">
        <f>O812/M812</f>
        <v/>
      </c>
      <c r="Y812" s="362">
        <f>V812*X812</f>
        <v/>
      </c>
      <c r="Z812" s="362">
        <f>W812*X812</f>
        <v/>
      </c>
      <c r="AA812" s="362" t="n"/>
      <c r="AB812" s="1203" t="n">
        <v>1.4</v>
      </c>
      <c r="AC812" s="1384">
        <f>ROUND(O812*AB812,3)</f>
        <v/>
      </c>
      <c r="AD812" s="575" t="inlineStr">
        <is>
          <t>リトール、とうもろこし抽出物(セラミド含有)、はちみつ、ゆず果汁、プラセンタエキス末/トレハロース、酸味料、V.C、香料、乳化剤、甘味料(スクラロース)、V.B6、V.B2、V.B1、(一部にゼラチン、豚肉、大豆を含む)</t>
        </is>
      </c>
      <c r="AE812" s="565" t="inlineStr">
        <is>
          <t xml:space="preserve">RU.77.99.11.003.R.001291.04.22  от 21.04.2022 </t>
        </is>
      </c>
      <c r="AF812" s="565" t="inlineStr">
        <is>
          <t>Ureshino Lab</t>
        </is>
      </c>
      <c r="AG812" s="565" t="inlineStr">
        <is>
          <t>Nikko Yakuhin Co., Ltd.</t>
        </is>
      </c>
    </row>
    <row r="813" hidden="1" ht="20.1" customFormat="1" customHeight="1" s="355" thickBot="1">
      <c r="A813" s="1203" t="n"/>
      <c r="B813" s="714" t="n"/>
      <c r="C813" s="366" t="n"/>
      <c r="D813" s="366" t="n"/>
      <c r="E813" s="365" t="inlineStr">
        <is>
          <t>URESHINO</t>
        </is>
      </c>
      <c r="F813" s="365" t="inlineStr">
        <is>
          <t>U002</t>
        </is>
      </c>
      <c r="G813" s="573" t="n"/>
      <c r="H813" s="322" t="inlineStr">
        <is>
          <t>Ureshino Essence</t>
        </is>
      </c>
      <c r="I813" s="322" t="n"/>
      <c r="J813" s="637" t="inlineStr">
        <is>
          <t>Эссенция на основе керамидов Урэсино. Ureshino Essence.</t>
        </is>
      </c>
      <c r="K813" s="369" t="inlineStr">
        <is>
          <t>face essence</t>
        </is>
      </c>
      <c r="L813" s="369" t="n"/>
      <c r="M813" s="1203" t="n"/>
      <c r="N813" s="1203" t="n"/>
      <c r="O813" s="455" t="n"/>
      <c r="P813" s="1504" t="n">
        <v>4500</v>
      </c>
      <c r="Q813" s="1382">
        <f>O813*P813</f>
        <v/>
      </c>
      <c r="R813" s="456" t="n">
        <v>3800</v>
      </c>
      <c r="S813" s="1394">
        <f>O813*R813</f>
        <v/>
      </c>
      <c r="T813" s="1394">
        <f>Q813-S813</f>
        <v/>
      </c>
      <c r="U813" s="700">
        <f>T813/Q813</f>
        <v/>
      </c>
      <c r="V813" s="362" t="n"/>
      <c r="W813" s="362" t="n"/>
      <c r="X813" s="630" t="n"/>
      <c r="Y813" s="362" t="n"/>
      <c r="Z813" s="362" t="n"/>
      <c r="AA813" s="362" t="n"/>
      <c r="AB813" s="625" t="n">
        <v>0.033888</v>
      </c>
      <c r="AC813" s="1397">
        <f>ROUND(O813*AB813,3)</f>
        <v/>
      </c>
      <c r="AD813" s="575" t="inlineStr">
        <is>
          <t>グリセリン、水、コーンスフィンゴ糖脂質、水添リゾレシチン、アルギニン、クエン酸、クエン酸Na、フェノキシエタノール</t>
        </is>
      </c>
      <c r="AE813" s="565" t="inlineStr">
        <is>
          <t>ЕАЭС N RU Д-JP.АБ47.В.09004/20 от 11.09.2020</t>
        </is>
      </c>
      <c r="AF813" s="565" t="inlineStr">
        <is>
          <t>Ureshino Lab</t>
        </is>
      </c>
      <c r="AG813" s="565" t="inlineStr">
        <is>
          <t>Nikko Yakuhin Co., Ltd.</t>
        </is>
      </c>
    </row>
    <row r="814" hidden="1" ht="30" customFormat="1" customHeight="1" s="355" thickBot="1">
      <c r="A814" s="1203" t="n"/>
      <c r="B814" s="714" t="n"/>
      <c r="C814" s="366" t="inlineStr">
        <is>
          <t>4582593960177</t>
        </is>
      </c>
      <c r="D814" s="366" t="n"/>
      <c r="E814" s="365" t="inlineStr">
        <is>
          <t>LUXCES</t>
        </is>
      </c>
      <c r="F814" s="1075" t="inlineStr">
        <is>
          <t>LUX04</t>
        </is>
      </c>
      <c r="G814" s="573" t="n"/>
      <c r="H814" s="322" t="inlineStr">
        <is>
          <t>《Luxces》Res-Q Precious Shampoo</t>
        </is>
      </c>
      <c r="I814" s="322" t="n"/>
      <c r="J814" s="637" t="n"/>
      <c r="K814" s="369" t="inlineStr">
        <is>
          <t>hair shampoo</t>
        </is>
      </c>
      <c r="L814" s="369" t="n"/>
      <c r="M814" s="1203" t="n"/>
      <c r="N814" s="1203" t="n"/>
      <c r="O814" s="455" t="n"/>
      <c r="P814" s="1504" t="n">
        <v>3000</v>
      </c>
      <c r="Q814" s="1382">
        <f>O814*P814</f>
        <v/>
      </c>
      <c r="R814" s="456" t="n">
        <v>2400</v>
      </c>
      <c r="S814" s="1394">
        <f>O814*R814</f>
        <v/>
      </c>
      <c r="T814" s="1394">
        <f>Q814-S814</f>
        <v/>
      </c>
      <c r="U814" s="700">
        <f>T814/Q814</f>
        <v/>
      </c>
      <c r="V814" s="362" t="n"/>
      <c r="W814" s="362" t="n"/>
      <c r="X814" s="630" t="n"/>
      <c r="Y814" s="362" t="n"/>
      <c r="Z814" s="362" t="n"/>
      <c r="AA814" s="362" t="n"/>
      <c r="AB814" s="625" t="n">
        <v>0.366</v>
      </c>
      <c r="AC814" s="1387">
        <f>ROUND(O814*AB814,3)</f>
        <v/>
      </c>
      <c r="AD814" s="575"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050" t="inlineStr">
        <is>
          <t>ЕАЭС N RU Д-JP.РА12.В.00725/24 от 28.12.2024 действует до 27.12.2029</t>
        </is>
      </c>
      <c r="AF814" s="1051" t="inlineStr">
        <is>
          <t>LUXCES</t>
        </is>
      </c>
      <c r="AG814" s="1077" t="inlineStr">
        <is>
          <t xml:space="preserve">
"Nissin Kaken Co., LTD"</t>
        </is>
      </c>
    </row>
    <row r="815" hidden="1" ht="20.1" customFormat="1" customHeight="1" s="355" thickBot="1">
      <c r="A815" s="353" t="n"/>
      <c r="B815" s="721" t="n"/>
      <c r="C815" s="366" t="inlineStr">
        <is>
          <t xml:space="preserve">4582593960122 </t>
        </is>
      </c>
      <c r="D815" s="366" t="n"/>
      <c r="E815" s="353" t="inlineStr">
        <is>
          <t>LUXCES</t>
        </is>
      </c>
      <c r="F815" s="365" t="inlineStr">
        <is>
          <t>LUX01</t>
        </is>
      </c>
      <c r="G815" s="573" t="n"/>
      <c r="H815" s="322" t="inlineStr">
        <is>
          <t>《Luxces》Res-Q Precious Pack&amp;Treatment</t>
        </is>
      </c>
      <c r="I815" s="322" t="inlineStr">
        <is>
          <t>Luxces Res-Q Precious Pack&amp;Treatment</t>
        </is>
      </c>
      <c r="J815" s="637" t="inlineStr">
        <is>
          <t>Восстанавливающая маска-кондиционер для кожи головы и волос</t>
        </is>
      </c>
      <c r="K815" s="369" t="inlineStr">
        <is>
          <t>hair mask</t>
        </is>
      </c>
      <c r="L815" s="369" t="n"/>
      <c r="M815" s="1203" t="n">
        <v>105</v>
      </c>
      <c r="N815" s="1203" t="n">
        <v>105</v>
      </c>
      <c r="O815" s="455" t="n"/>
      <c r="P815" s="1504" t="n">
        <v>4000</v>
      </c>
      <c r="Q815" s="1382">
        <f>O815*P815</f>
        <v/>
      </c>
      <c r="R815" s="456" t="n">
        <v>3200</v>
      </c>
      <c r="S815" s="1394">
        <f>O815*R815</f>
        <v/>
      </c>
      <c r="T815" s="1394">
        <f>Q815-S815</f>
        <v/>
      </c>
      <c r="U815" s="700">
        <f>T815/Q815</f>
        <v/>
      </c>
      <c r="V815" s="362" t="n"/>
      <c r="W815" s="362" t="n"/>
      <c r="X815" s="630" t="n"/>
      <c r="Y815" s="362" t="n"/>
      <c r="Z815" s="362" t="n"/>
      <c r="AA815" s="362" t="n"/>
      <c r="AB815" s="1203" t="n">
        <v>0.284</v>
      </c>
      <c r="AC815" s="1397">
        <f>ROUND(O815*AB815,3)</f>
        <v/>
      </c>
      <c r="AD815" s="575"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565" t="inlineStr">
        <is>
          <t>ЕАЭС N RU Д-JP.РА04.В.67286/23 от 15.06.2023 действует до 14.06.2028</t>
        </is>
      </c>
      <c r="AF815" s="565" t="inlineStr">
        <is>
          <t>Luxces</t>
        </is>
      </c>
      <c r="AG815" s="565" t="inlineStr">
        <is>
          <t>Nisshin Kaken Inc.</t>
        </is>
      </c>
    </row>
    <row r="816" hidden="1" ht="20.1" customFormat="1" customHeight="1" s="355" thickBot="1">
      <c r="A816" s="1203" t="n"/>
      <c r="B816" s="714" t="n"/>
      <c r="C816" s="366" t="inlineStr">
        <is>
          <t xml:space="preserve">4582593960122 </t>
        </is>
      </c>
      <c r="D816" s="366" t="n"/>
      <c r="E816" s="353" t="inlineStr">
        <is>
          <t>LUXCES</t>
        </is>
      </c>
      <c r="F816" s="365" t="inlineStr">
        <is>
          <t>LUX01</t>
        </is>
      </c>
      <c r="G816" s="573" t="n"/>
      <c r="H816" s="322" t="inlineStr">
        <is>
          <t>《Luxces》Res-Q Precious Pack&amp;Treatment</t>
        </is>
      </c>
      <c r="I816" s="322" t="inlineStr">
        <is>
          <t>Luxces Res-Q Precious Pack&amp;Treatment</t>
        </is>
      </c>
      <c r="J816" s="637" t="inlineStr">
        <is>
          <t>Восстанавливающая маска-кондиционер для кожи головы и волос</t>
        </is>
      </c>
      <c r="K816" s="369" t="inlineStr">
        <is>
          <t>hair mask</t>
        </is>
      </c>
      <c r="L816" s="369" t="n"/>
      <c r="M816" s="1203" t="n">
        <v>150</v>
      </c>
      <c r="N816" s="1203" t="n">
        <v>150</v>
      </c>
      <c r="O816" s="455" t="n"/>
      <c r="P816" s="1504" t="n">
        <v>4000</v>
      </c>
      <c r="Q816" s="1382">
        <f>O816*P816</f>
        <v/>
      </c>
      <c r="R816" s="456" t="n">
        <v>3200</v>
      </c>
      <c r="S816" s="1394">
        <f>O816*R816</f>
        <v/>
      </c>
      <c r="T816" s="1394">
        <f>Q816-S816</f>
        <v/>
      </c>
      <c r="U816" s="700">
        <f>T816/Q816</f>
        <v/>
      </c>
      <c r="V816" s="362" t="n"/>
      <c r="W816" s="362" t="n"/>
      <c r="X816" s="630">
        <f>O816/M816</f>
        <v/>
      </c>
      <c r="Y816" s="362">
        <f>V816*X816</f>
        <v/>
      </c>
      <c r="Z816" s="362">
        <f>W816*X816</f>
        <v/>
      </c>
      <c r="AA816" s="362" t="n"/>
      <c r="AB816" s="1203" t="n">
        <v>0.284</v>
      </c>
      <c r="AC816" s="1397">
        <f>ROUND(O816*AB816,3)</f>
        <v/>
      </c>
      <c r="AD816" s="575"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565" t="inlineStr">
        <is>
          <t>ЕАЭС N RU Д-JP.РА04.В.67286/23 от 15.06.2023 действует до 14.06.2028</t>
        </is>
      </c>
      <c r="AF816" s="565" t="inlineStr">
        <is>
          <t>Luxces</t>
        </is>
      </c>
      <c r="AG816" s="565" t="inlineStr">
        <is>
          <t>Nisshin Kaken Inc.</t>
        </is>
      </c>
    </row>
    <row r="817" hidden="1" ht="19.5" customFormat="1" customHeight="1" s="355" thickBot="1">
      <c r="A817" s="1203" t="n"/>
      <c r="B817" s="714" t="n"/>
      <c r="C817" s="366" t="inlineStr">
        <is>
          <t>4582593960085</t>
        </is>
      </c>
      <c r="D817" s="366" t="n"/>
      <c r="E817" s="353" t="inlineStr">
        <is>
          <t>LUXCES</t>
        </is>
      </c>
      <c r="F817" s="866" t="inlineStr">
        <is>
          <t>LUX05</t>
        </is>
      </c>
      <c r="G817" s="573" t="n"/>
      <c r="H817" s="322" t="inlineStr">
        <is>
          <t>《Luxces》Res-Q Precious Body Cream</t>
        </is>
      </c>
      <c r="I817" s="322" t="inlineStr">
        <is>
          <t xml:space="preserve">Luxces Res-Q Precious Body Cream. </t>
        </is>
      </c>
      <c r="J817" s="637" t="inlineStr">
        <is>
          <t>Luxces Res-Q Precious Body Cream. Крем для тела с обезболивающим эффектом "Драгоценный крем" RES-Q Люксес.</t>
        </is>
      </c>
      <c r="K817" s="369" t="inlineStr">
        <is>
          <t>body cream</t>
        </is>
      </c>
      <c r="L817" s="369" t="n"/>
      <c r="M817" s="1203" t="n"/>
      <c r="N817" s="1203" t="n"/>
      <c r="O817" s="455" t="n"/>
      <c r="P817" s="1504" t="n">
        <v>4000</v>
      </c>
      <c r="Q817" s="1382">
        <f>O817*P817</f>
        <v/>
      </c>
      <c r="R817" s="456" t="n">
        <v>3200</v>
      </c>
      <c r="S817" s="1394">
        <f>O817*R817</f>
        <v/>
      </c>
      <c r="T817" s="1394">
        <f>Q817-S817</f>
        <v/>
      </c>
      <c r="U817" s="700">
        <f>T817/Q817</f>
        <v/>
      </c>
      <c r="V817" s="362" t="n"/>
      <c r="W817" s="362" t="n"/>
      <c r="X817" s="630" t="n"/>
      <c r="Y817" s="362" t="n"/>
      <c r="Z817" s="362" t="n"/>
      <c r="AA817" s="362" t="n"/>
      <c r="AB817" s="1203" t="n">
        <v>0.059</v>
      </c>
      <c r="AC817" s="1397">
        <f>ROUND(O817*AB817,3)</f>
        <v/>
      </c>
      <c r="AD817" s="575"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565" t="inlineStr">
        <is>
          <t>ЕАЭС N RU Д-JP.РА03.В.40259/25 от 07.04.2025 действует до 03.04.2030</t>
        </is>
      </c>
      <c r="AF817" s="565" t="inlineStr">
        <is>
          <t>Luxces</t>
        </is>
      </c>
      <c r="AG817" s="565" t="inlineStr">
        <is>
          <t>Nisshin Kaken Inc.</t>
        </is>
      </c>
    </row>
    <row r="818" hidden="1" ht="21" customFormat="1" customHeight="1" s="355" thickBot="1">
      <c r="A818" s="1203" t="n"/>
      <c r="B818" s="714" t="n"/>
      <c r="C818" s="1381" t="n">
        <v>4582593960146</v>
      </c>
      <c r="D818" s="366" t="n"/>
      <c r="E818" s="353" t="inlineStr">
        <is>
          <t>LUXCES</t>
        </is>
      </c>
      <c r="F818" s="365" t="inlineStr">
        <is>
          <t>LUX03</t>
        </is>
      </c>
      <c r="G818" s="573" t="n"/>
      <c r="H818" s="322" t="inlineStr">
        <is>
          <t>《Luxces》Res-Q Precious Liquid</t>
        </is>
      </c>
      <c r="I818" s="322" t="inlineStr">
        <is>
          <t xml:space="preserve">LUXCES Res-Q Precious Liquid. </t>
        </is>
      </c>
      <c r="J818" s="406" t="inlineStr">
        <is>
          <t xml:space="preserve">Концентрат на основе 29 минералов «Драгоценный эликсир» </t>
        </is>
      </c>
      <c r="K818" s="322" t="inlineStr">
        <is>
          <t>mineral essence</t>
        </is>
      </c>
      <c r="L818" s="369" t="n"/>
      <c r="M818" s="1203" t="n">
        <v>120</v>
      </c>
      <c r="N818" s="1203" t="n"/>
      <c r="O818" s="455" t="n">
        <v>120</v>
      </c>
      <c r="P818" s="1504" t="n">
        <v>4000</v>
      </c>
      <c r="Q818" s="1382">
        <f>O818*P818</f>
        <v/>
      </c>
      <c r="R818" s="456" t="n">
        <v>3200</v>
      </c>
      <c r="S818" s="1394">
        <f>O818*R818</f>
        <v/>
      </c>
      <c r="T818" s="1394">
        <f>Q818-S818</f>
        <v/>
      </c>
      <c r="U818" s="700">
        <f>T818/Q818</f>
        <v/>
      </c>
      <c r="V818" s="362" t="n"/>
      <c r="W818" s="362" t="n"/>
      <c r="X818" s="630">
        <f>O818/M818</f>
        <v/>
      </c>
      <c r="Y818" s="362">
        <f>V818*X818</f>
        <v/>
      </c>
      <c r="Z818" s="362">
        <f>W818*X818</f>
        <v/>
      </c>
      <c r="AA818" s="362" t="n"/>
      <c r="AB818" s="1387" t="n">
        <v>0.112</v>
      </c>
      <c r="AC818" s="1421">
        <f>ROUND(O818*AB818,3)</f>
        <v/>
      </c>
      <c r="AD818" s="575" t="inlineStr">
        <is>
          <t xml:space="preserve">Aqua, Volcanic Rock Extract. </t>
        </is>
      </c>
      <c r="AE818" s="565" t="inlineStr">
        <is>
          <t>ЕАЭС N RU Д-JP.РА04.В.11957/24  от 06.05.2024 действует до 05.05.2029</t>
        </is>
      </c>
      <c r="AF818" s="565" t="inlineStr">
        <is>
          <t>LUXCES</t>
        </is>
      </c>
      <c r="AG818" s="565" t="inlineStr">
        <is>
          <t>OJI FOODS INC.</t>
        </is>
      </c>
    </row>
    <row r="819" hidden="1" ht="20.1" customFormat="1" customHeight="1" s="355" thickBot="1">
      <c r="A819" s="1203" t="n"/>
      <c r="B819" s="714" t="n"/>
      <c r="C819" s="1381" t="n">
        <v>4582593960184</v>
      </c>
      <c r="D819" s="366" t="n"/>
      <c r="E819" s="856" t="inlineStr">
        <is>
          <t>LUXCES</t>
        </is>
      </c>
      <c r="F819" s="1076" t="inlineStr">
        <is>
          <t>LUX08</t>
        </is>
      </c>
      <c r="G819" s="573" t="n"/>
      <c r="H819" s="322" t="inlineStr">
        <is>
          <t>《Luxces》Res-Q Precious Lotion NEW!</t>
        </is>
      </c>
      <c r="I819" s="322" t="inlineStr">
        <is>
          <t>LUXCES Res-Q Precious Lotion</t>
        </is>
      </c>
      <c r="J819" s="406" t="inlineStr">
        <is>
          <t xml:space="preserve">Лосьон для лица «Драгоценный лосьон RES-Q Luxces. </t>
        </is>
      </c>
      <c r="K819" s="322" t="inlineStr">
        <is>
          <t>face lotion</t>
        </is>
      </c>
      <c r="L819" s="369" t="n"/>
      <c r="M819" s="1203" t="n"/>
      <c r="N819" s="1203" t="n"/>
      <c r="O819" s="455" t="n">
        <v>24</v>
      </c>
      <c r="P819" s="1504" t="n">
        <v>3000</v>
      </c>
      <c r="Q819" s="1382">
        <f>O819*P819</f>
        <v/>
      </c>
      <c r="R819" s="456" t="n">
        <v>2400</v>
      </c>
      <c r="S819" s="1394">
        <f>O819*R819</f>
        <v/>
      </c>
      <c r="T819" s="1394">
        <f>Q819-S819</f>
        <v/>
      </c>
      <c r="U819" s="700">
        <f>T819/Q819</f>
        <v/>
      </c>
      <c r="V819" s="362" t="n"/>
      <c r="W819" s="362" t="n"/>
      <c r="X819" s="630" t="n"/>
      <c r="Y819" s="362" t="n"/>
      <c r="Z819" s="362" t="n"/>
      <c r="AA819" s="362" t="n"/>
      <c r="AB819" s="1387" t="n">
        <v>0.236</v>
      </c>
      <c r="AC819" s="1421">
        <f>ROUND(O819*AB819,3)</f>
        <v/>
      </c>
      <c r="AD819" s="575"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104" t="inlineStr">
        <is>
          <t xml:space="preserve"> № ВП RU Д-JP.РА01.А.65812/25  от 30.07.25 действует до 29.01.2026 </t>
        </is>
      </c>
      <c r="AF819" s="565" t="inlineStr">
        <is>
          <t>LUXCES</t>
        </is>
      </c>
      <c r="AG819" s="565" t="inlineStr">
        <is>
          <t>Shinko Science Co.,Ltd</t>
        </is>
      </c>
    </row>
    <row r="820" hidden="1" ht="20.1" customFormat="1" customHeight="1" s="355" thickBot="1">
      <c r="A820" s="1203" t="n"/>
      <c r="B820" s="714" t="n"/>
      <c r="C820" s="1381" t="n">
        <v>4582593960139</v>
      </c>
      <c r="D820" s="366" t="n"/>
      <c r="E820" s="353" t="inlineStr">
        <is>
          <t>LUXCES</t>
        </is>
      </c>
      <c r="F820" s="365" t="inlineStr">
        <is>
          <t>LUX02</t>
        </is>
      </c>
      <c r="G820" s="573" t="n"/>
      <c r="H820" s="322" t="inlineStr">
        <is>
          <t>《Luxces》Res-Q Precious Essence</t>
        </is>
      </c>
      <c r="I820" s="322" t="inlineStr">
        <is>
          <t xml:space="preserve">LUXCES Res-Q Precious Essence. </t>
        </is>
      </c>
      <c r="J820" s="406" t="inlineStr">
        <is>
          <t xml:space="preserve">LUXCES Res-Q Precious Essence. Эссенция для лица «Драгоценная эссенция RES-Q Luxces. </t>
        </is>
      </c>
      <c r="K820" s="322" t="inlineStr">
        <is>
          <t>face essence</t>
        </is>
      </c>
      <c r="L820" s="369" t="n"/>
      <c r="M820" s="1203" t="n">
        <v>112</v>
      </c>
      <c r="N820" s="1203" t="n"/>
      <c r="O820" s="455" t="n"/>
      <c r="P820" s="1504" t="n">
        <v>4000</v>
      </c>
      <c r="Q820" s="1382">
        <f>O820*P820</f>
        <v/>
      </c>
      <c r="R820" s="456" t="n">
        <v>3200</v>
      </c>
      <c r="S820" s="1394">
        <f>O820*R820</f>
        <v/>
      </c>
      <c r="T820" s="1394">
        <f>Q820-S820</f>
        <v/>
      </c>
      <c r="U820" s="700">
        <f>T820/Q820</f>
        <v/>
      </c>
      <c r="V820" s="362" t="n"/>
      <c r="W820" s="362" t="n"/>
      <c r="X820" s="630">
        <f>O820/M820</f>
        <v/>
      </c>
      <c r="Y820" s="362">
        <f>V820*X820</f>
        <v/>
      </c>
      <c r="Z820" s="362">
        <f>W820*X820</f>
        <v/>
      </c>
      <c r="AA820" s="362" t="n"/>
      <c r="AB820" s="1387" t="n">
        <v>0.103</v>
      </c>
      <c r="AC820" s="1421">
        <f>ROUND(O820*AB820,3)</f>
        <v/>
      </c>
      <c r="AD820" s="575"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565" t="inlineStr">
        <is>
          <t xml:space="preserve">ЕАЭС N RU Д-JP.РА04.В.17867/24  от 07.05.24г действует до 06.05.2029 </t>
        </is>
      </c>
      <c r="AF820" s="565" t="inlineStr">
        <is>
          <t>LUXCES</t>
        </is>
      </c>
      <c r="AG820" s="565" t="inlineStr">
        <is>
          <t>Shinko Science Co.,Ltd</t>
        </is>
      </c>
    </row>
    <row r="821" hidden="1" ht="20.1" customFormat="1" customHeight="1" s="355" thickBot="1">
      <c r="A821" s="1203" t="n"/>
      <c r="B821" s="714" t="n"/>
      <c r="C821" s="1381" t="n">
        <v>4573499130412</v>
      </c>
      <c r="D821" s="366" t="n"/>
      <c r="E821" s="353" t="inlineStr">
        <is>
          <t>Evliss</t>
        </is>
      </c>
      <c r="F821" s="365" t="inlineStr">
        <is>
          <t>M01</t>
        </is>
      </c>
      <c r="G821" s="573" t="n"/>
      <c r="H821" s="322" t="inlineStr">
        <is>
          <t xml:space="preserve">《EVLISS》Make.iN CICA MOIST FACE MASK </t>
        </is>
      </c>
      <c r="I821" s="322" t="inlineStr">
        <is>
          <t xml:space="preserve">Make.iN CICA MOIST FACE MASK </t>
        </is>
      </c>
      <c r="J821" s="406" t="inlineStr">
        <is>
          <t>Увлажняющая маска CICA
 (на основе центеллы азиатской).</t>
        </is>
      </c>
      <c r="K821" s="322" t="inlineStr">
        <is>
          <t>face mask</t>
        </is>
      </c>
      <c r="L821" s="369" t="n"/>
      <c r="M821" s="1203" t="n">
        <v>24</v>
      </c>
      <c r="N821" s="1203" t="n"/>
      <c r="O821" s="455" t="n">
        <v>480</v>
      </c>
      <c r="P821" s="1504" t="n">
        <v>380</v>
      </c>
      <c r="Q821" s="1382">
        <f>O821*P821</f>
        <v/>
      </c>
      <c r="R821" s="456" t="n">
        <v>320</v>
      </c>
      <c r="S821" s="1394">
        <f>O821*R821</f>
        <v/>
      </c>
      <c r="T821" s="1394">
        <f>Q821-S821</f>
        <v/>
      </c>
      <c r="U821" s="700">
        <f>T821/Q821</f>
        <v/>
      </c>
      <c r="V821" s="362">
        <f>ROUND(0.27*0.35*0.25,3)</f>
        <v/>
      </c>
      <c r="W821" s="867" t="n">
        <v>11</v>
      </c>
      <c r="X821" s="867">
        <f>O821/M821</f>
        <v/>
      </c>
      <c r="Y821" s="362">
        <f>V821*X821</f>
        <v/>
      </c>
      <c r="Z821" s="362">
        <f>W821*X821</f>
        <v/>
      </c>
      <c r="AA821" s="362" t="n"/>
      <c r="AB821" s="1387" t="n">
        <v>0.405</v>
      </c>
      <c r="AC821" s="1421">
        <f>ROUND(O821*AB821,3)</f>
        <v/>
      </c>
      <c r="AD821" s="575"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565" t="inlineStr">
        <is>
          <t>ЕАЭС N RU Д-JP.РА04.В.21689/24 от 08.05.2024 действует до 07.05.2029</t>
        </is>
      </c>
      <c r="AF821" s="565" t="inlineStr">
        <is>
          <t>Make.iN</t>
        </is>
      </c>
      <c r="AG821" s="565" t="inlineStr">
        <is>
          <t>Taisei Pharmaceutical Co., Ltd.</t>
        </is>
      </c>
    </row>
    <row r="822" hidden="1" ht="20.1" customFormat="1" customHeight="1" s="355" thickBot="1">
      <c r="A822" s="1203" t="n"/>
      <c r="B822" s="714" t="n"/>
      <c r="C822" s="1381" t="n">
        <v>4573499130498</v>
      </c>
      <c r="D822" s="366" t="n"/>
      <c r="E822" s="353" t="inlineStr">
        <is>
          <t>Evliss</t>
        </is>
      </c>
      <c r="F822" s="365" t="inlineStr">
        <is>
          <t>M02</t>
        </is>
      </c>
      <c r="G822" s="573" t="n"/>
      <c r="H822" s="322" t="inlineStr">
        <is>
          <t>《EVLISS》Make.iN CBD MOIST FACE MASK</t>
        </is>
      </c>
      <c r="I822" s="322" t="inlineStr">
        <is>
          <t>Make.iN CBD MOIST FACE MASK</t>
        </is>
      </c>
      <c r="J822" s="406" t="inlineStr">
        <is>
          <t xml:space="preserve"> Увлажняющая маска на основе конопли. </t>
        </is>
      </c>
      <c r="K822" s="322" t="inlineStr">
        <is>
          <t>face mask</t>
        </is>
      </c>
      <c r="L822" s="369" t="n"/>
      <c r="M822" s="1203" t="n">
        <v>24</v>
      </c>
      <c r="N822" s="1203" t="n"/>
      <c r="O822" s="455" t="n">
        <v>480</v>
      </c>
      <c r="P822" s="1504" t="n">
        <v>380</v>
      </c>
      <c r="Q822" s="1382">
        <f>O822*P822</f>
        <v/>
      </c>
      <c r="R822" s="456" t="n">
        <v>320</v>
      </c>
      <c r="S822" s="1394">
        <f>O822*R822</f>
        <v/>
      </c>
      <c r="T822" s="1394">
        <f>Q822-S822</f>
        <v/>
      </c>
      <c r="U822" s="700">
        <f>T822/Q822</f>
        <v/>
      </c>
      <c r="V822" s="362">
        <f>ROUND(0.27*0.35*0.25,3)</f>
        <v/>
      </c>
      <c r="W822" s="362" t="n">
        <v>11</v>
      </c>
      <c r="X822" s="630">
        <f>O822/M822</f>
        <v/>
      </c>
      <c r="Y822" s="362">
        <f>V822*X822</f>
        <v/>
      </c>
      <c r="Z822" s="362">
        <f>W822*X822</f>
        <v/>
      </c>
      <c r="AA822" s="362" t="n"/>
      <c r="AB822" s="1387" t="n">
        <v>0.4</v>
      </c>
      <c r="AC822" s="1421">
        <f>ROUND(O822*AB822,3)</f>
        <v/>
      </c>
      <c r="AD822" s="575"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565" t="inlineStr">
        <is>
          <t>ЕАЭС N RU Д-JP.РА04.В.21689/24 от 08.05.2024 действует до 07.05.2029</t>
        </is>
      </c>
      <c r="AF822" s="565" t="inlineStr">
        <is>
          <t>Make.iN</t>
        </is>
      </c>
      <c r="AG822" s="565" t="inlineStr">
        <is>
          <t>Taisei Pharmaceutical Co., Ltd.</t>
        </is>
      </c>
    </row>
    <row r="823" hidden="1" ht="20.1" customFormat="1" customHeight="1" s="355" thickBot="1">
      <c r="A823" s="1203" t="n"/>
      <c r="B823" s="714" t="n"/>
      <c r="C823" s="1381" t="n">
        <v>4573499130672</v>
      </c>
      <c r="D823" s="366" t="n"/>
      <c r="E823" s="353" t="inlineStr">
        <is>
          <t>Evliss</t>
        </is>
      </c>
      <c r="F823" s="365" t="inlineStr">
        <is>
          <t>M03</t>
        </is>
      </c>
      <c r="G823" s="573" t="n"/>
      <c r="H823" s="322" t="inlineStr">
        <is>
          <t>《EVLISS》Make.iN RED PROPOLIS MOIST FACE MASK</t>
        </is>
      </c>
      <c r="I823" s="322" t="inlineStr">
        <is>
          <t>Make.iN RED PROPOLIS MOIST FACE MASK</t>
        </is>
      </c>
      <c r="J823" s="406" t="inlineStr">
        <is>
          <t xml:space="preserve">Увлажняющая маска «Красный прополис». </t>
        </is>
      </c>
      <c r="K823" s="322" t="inlineStr">
        <is>
          <t>face mask</t>
        </is>
      </c>
      <c r="L823" s="369" t="n"/>
      <c r="M823" s="1203" t="n">
        <v>24</v>
      </c>
      <c r="N823" s="1203" t="n"/>
      <c r="O823" s="455" t="n">
        <v>240</v>
      </c>
      <c r="P823" s="1504" t="n">
        <v>380</v>
      </c>
      <c r="Q823" s="1382">
        <f>O823*P823</f>
        <v/>
      </c>
      <c r="R823" s="456" t="n">
        <v>320</v>
      </c>
      <c r="S823" s="1394">
        <f>O823*R823</f>
        <v/>
      </c>
      <c r="T823" s="1394">
        <f>Q823-S823</f>
        <v/>
      </c>
      <c r="U823" s="700">
        <f>T823/Q823</f>
        <v/>
      </c>
      <c r="V823" s="362">
        <f>ROUND(0.27*0.35*0.25,3)</f>
        <v/>
      </c>
      <c r="W823" s="362" t="n">
        <v>11</v>
      </c>
      <c r="X823" s="630">
        <f>O823/M823</f>
        <v/>
      </c>
      <c r="Y823" s="362">
        <f>V823*X823</f>
        <v/>
      </c>
      <c r="Z823" s="362">
        <f>W823*X823</f>
        <v/>
      </c>
      <c r="AA823" s="362" t="n"/>
      <c r="AB823" s="1387" t="n">
        <v>0.4</v>
      </c>
      <c r="AC823" s="1421">
        <f>ROUND(O823*AB823,3)</f>
        <v/>
      </c>
      <c r="AD823" s="575"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565" t="inlineStr">
        <is>
          <t>ЕАЭС N RU Д-JP.РА04.В.21689/24 от 08.05.2024 действует до 07.05.2029</t>
        </is>
      </c>
      <c r="AF823" s="565" t="inlineStr">
        <is>
          <t>Make.iN</t>
        </is>
      </c>
      <c r="AG823" s="565" t="inlineStr">
        <is>
          <t>Taisei Pharmaceutical Co., Ltd.</t>
        </is>
      </c>
    </row>
    <row r="824" hidden="1" ht="20.1" customFormat="1" customHeight="1" s="355" thickBot="1">
      <c r="A824" s="1203" t="n"/>
      <c r="B824" s="714" t="n"/>
      <c r="C824" s="1381" t="n">
        <v>4573499131358</v>
      </c>
      <c r="D824" s="366" t="n"/>
      <c r="E824" s="353" t="inlineStr">
        <is>
          <t>Evliss</t>
        </is>
      </c>
      <c r="F824" s="365" t="inlineStr">
        <is>
          <t>M04</t>
        </is>
      </c>
      <c r="G824" s="573" t="n"/>
      <c r="H824" s="322" t="inlineStr">
        <is>
          <t>《EVLISS》Make.iN VitaminC100 MOIST FACE MASK</t>
        </is>
      </c>
      <c r="I824" s="322" t="inlineStr">
        <is>
          <t>Make.iN VitaminC100 MOIST FACE MASK</t>
        </is>
      </c>
      <c r="J824" s="406" t="inlineStr">
        <is>
          <t xml:space="preserve">Увлажняющие маски на основе витамина С100. </t>
        </is>
      </c>
      <c r="K824" s="322" t="inlineStr">
        <is>
          <t>face mask</t>
        </is>
      </c>
      <c r="L824" s="369" t="n"/>
      <c r="M824" s="1203" t="n">
        <v>24</v>
      </c>
      <c r="N824" s="1203" t="n"/>
      <c r="O824" s="455" t="n"/>
      <c r="P824" s="1505" t="n">
        <v>380</v>
      </c>
      <c r="Q824" s="1388">
        <f>O824*P824</f>
        <v/>
      </c>
      <c r="R824" s="361" t="n">
        <v>320</v>
      </c>
      <c r="S824" s="1383">
        <f>O824*R824</f>
        <v/>
      </c>
      <c r="T824" s="1383">
        <f>Q824-S824</f>
        <v/>
      </c>
      <c r="U824" s="458">
        <f>T824/Q824</f>
        <v/>
      </c>
      <c r="V824" s="362">
        <f>ROUND(0.27*0.35*0.25,3)</f>
        <v/>
      </c>
      <c r="W824" s="867" t="n">
        <v>11</v>
      </c>
      <c r="X824" s="867">
        <f>O824/M824</f>
        <v/>
      </c>
      <c r="Y824" s="362">
        <f>V824*X824</f>
        <v/>
      </c>
      <c r="Z824" s="362">
        <f>W824*X824</f>
        <v/>
      </c>
      <c r="AA824" s="362" t="n"/>
      <c r="AB824" s="1387" t="n">
        <v>0.4</v>
      </c>
      <c r="AC824" s="1421">
        <f>ROUND(O824*AB824,3)</f>
        <v/>
      </c>
      <c r="AD824" s="575"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565" t="inlineStr">
        <is>
          <t>ЕАЭС N RU Д-JP.РА04.В.21689/24 от 08.05.2024 действует до 07.05.2029</t>
        </is>
      </c>
      <c r="AF824" s="565" t="inlineStr">
        <is>
          <t>Make.iN</t>
        </is>
      </c>
      <c r="AG824" s="565" t="inlineStr">
        <is>
          <t>Taisei Pharmaceutical Co., Ltd.</t>
        </is>
      </c>
    </row>
    <row r="825" hidden="1" ht="20.1" customFormat="1" customHeight="1" s="355" thickBot="1">
      <c r="A825" s="1203" t="n"/>
      <c r="B825" s="714" t="n"/>
      <c r="C825" s="1381" t="n">
        <v>4573499131549</v>
      </c>
      <c r="D825" s="366" t="n"/>
      <c r="E825" s="353" t="inlineStr">
        <is>
          <t>Evliss</t>
        </is>
      </c>
      <c r="F825" s="365" t="inlineStr">
        <is>
          <t>M05</t>
        </is>
      </c>
      <c r="G825" s="573" t="n"/>
      <c r="H825" s="322" t="inlineStr">
        <is>
          <t>《EVLISS》Make.iN EMULSION Night Mask MOIST FACE MASK</t>
        </is>
      </c>
      <c r="I825" s="322" t="inlineStr">
        <is>
          <t>Make.iN EMULSION Night Mask MOIST FACE MASK</t>
        </is>
      </c>
      <c r="J825" s="406" t="inlineStr">
        <is>
          <t>Ночная увлажняющая маска-эмульсия.</t>
        </is>
      </c>
      <c r="K825" s="322" t="inlineStr">
        <is>
          <t>face mask</t>
        </is>
      </c>
      <c r="L825" s="369" t="n"/>
      <c r="M825" s="1203" t="n">
        <v>24</v>
      </c>
      <c r="N825" s="1203" t="n"/>
      <c r="O825" s="455" t="n"/>
      <c r="P825" s="1505" t="n">
        <v>570</v>
      </c>
      <c r="Q825" s="1388">
        <f>O825*P825</f>
        <v/>
      </c>
      <c r="R825" s="361" t="n">
        <v>480</v>
      </c>
      <c r="S825" s="1383">
        <f>O825*R825</f>
        <v/>
      </c>
      <c r="T825" s="1383">
        <f>Q825-S825</f>
        <v/>
      </c>
      <c r="U825" s="458">
        <f>T825/Q825</f>
        <v/>
      </c>
      <c r="V825" s="362">
        <f>ROUND(0.27*0.35*0.25,3)</f>
        <v/>
      </c>
      <c r="W825" s="867" t="n">
        <v>11</v>
      </c>
      <c r="X825" s="867">
        <f>O825/M825</f>
        <v/>
      </c>
      <c r="Y825" s="362">
        <f>V825*X825</f>
        <v/>
      </c>
      <c r="Z825" s="362">
        <f>W825*X825</f>
        <v/>
      </c>
      <c r="AA825" s="362" t="n"/>
      <c r="AB825" s="1387" t="n">
        <v>0.4</v>
      </c>
      <c r="AC825" s="1421">
        <f>ROUND(O825*AB825,3)</f>
        <v/>
      </c>
      <c r="AD825" s="575"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565" t="inlineStr">
        <is>
          <t>ЕАЭС N RU Д-JP.РА04.В.21689/24 от 08.05.2024 действует до 07.05.2029</t>
        </is>
      </c>
      <c r="AF825" s="565" t="inlineStr">
        <is>
          <t>Make.iN</t>
        </is>
      </c>
      <c r="AG825" s="565" t="inlineStr">
        <is>
          <t>Taisei Pharmaceutical Co., Ltd.</t>
        </is>
      </c>
    </row>
    <row r="826" hidden="1" ht="20.1" customFormat="1" customHeight="1" s="355" thickBot="1">
      <c r="A826" s="1203" t="n"/>
      <c r="B826" s="714" t="n"/>
      <c r="C826" s="1381" t="n">
        <v>4573499131488</v>
      </c>
      <c r="D826" s="366" t="n"/>
      <c r="E826" s="353" t="inlineStr">
        <is>
          <t>Evliss</t>
        </is>
      </c>
      <c r="F826" s="365" t="inlineStr">
        <is>
          <t>M06</t>
        </is>
      </c>
      <c r="G826" s="573" t="n"/>
      <c r="H826" s="322" t="inlineStr">
        <is>
          <t>《EVLISS》Make.iN CICA MOIST EYE SHEET</t>
        </is>
      </c>
      <c r="I826" s="322" t="inlineStr">
        <is>
          <t>Make.iN CICA MOIST EYE SHEET</t>
        </is>
      </c>
      <c r="J826" s="406" t="inlineStr">
        <is>
          <t>Увлажняющие патчи для кожи вокруг глаз на основе центеллы азиатской</t>
        </is>
      </c>
      <c r="K826" s="322" t="inlineStr">
        <is>
          <t>eye mask</t>
        </is>
      </c>
      <c r="L826" s="369" t="n"/>
      <c r="M826" s="1203" t="n">
        <v>120</v>
      </c>
      <c r="N826" s="1203" t="n"/>
      <c r="O826" s="455" t="n">
        <v>480</v>
      </c>
      <c r="P826" s="1505" t="n">
        <v>380</v>
      </c>
      <c r="Q826" s="1388">
        <f>O826*P826</f>
        <v/>
      </c>
      <c r="R826" s="361" t="n">
        <v>320</v>
      </c>
      <c r="S826" s="1383">
        <f>O826*R826</f>
        <v/>
      </c>
      <c r="T826" s="1383">
        <f>Q826-S826</f>
        <v/>
      </c>
      <c r="U826" s="458">
        <f>T826/Q826</f>
        <v/>
      </c>
      <c r="V826" s="362">
        <f>ROUND(0.54*0.47*0.175,3)</f>
        <v/>
      </c>
      <c r="W826" s="867" t="n">
        <v>13</v>
      </c>
      <c r="X826" s="868">
        <f>O826/M826</f>
        <v/>
      </c>
      <c r="Y826" s="362">
        <f>V826*X826</f>
        <v/>
      </c>
      <c r="Z826" s="362">
        <f>W826*X826</f>
        <v/>
      </c>
      <c r="AA826" s="362" t="n"/>
      <c r="AB826" s="1387" t="n">
        <v>0.08599999999999999</v>
      </c>
      <c r="AC826" s="1421">
        <f>ROUND(O826*AB826,3)</f>
        <v/>
      </c>
      <c r="AD826" s="575"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565" t="inlineStr">
        <is>
          <t xml:space="preserve">ЕАЭС N RU Д-JP.РА04.В.23852/24 г от 13.05.24г действует до 12.05.2029 </t>
        </is>
      </c>
      <c r="AF826" s="565" t="inlineStr">
        <is>
          <t>Make.iN</t>
        </is>
      </c>
      <c r="AG826" s="565" t="inlineStr">
        <is>
          <t>Ranliese Co., Ltd.</t>
        </is>
      </c>
    </row>
    <row r="827" hidden="1" ht="20.1" customFormat="1" customHeight="1" s="355" thickBot="1">
      <c r="A827" s="1203" t="n"/>
      <c r="B827" s="714" t="n"/>
      <c r="C827" s="1381" t="n">
        <v>4573499131518</v>
      </c>
      <c r="D827" s="366" t="n"/>
      <c r="E827" s="353" t="inlineStr">
        <is>
          <t>Evliss</t>
        </is>
      </c>
      <c r="F827" s="365" t="inlineStr">
        <is>
          <t>M07</t>
        </is>
      </c>
      <c r="G827" s="573" t="n"/>
      <c r="H827" s="322" t="inlineStr">
        <is>
          <t>《EVLISS》Make.iN NMN MOIST EYE SHEET</t>
        </is>
      </c>
      <c r="I827" s="322" t="inlineStr">
        <is>
          <t>Make.iN NMN MOIST EYE SHEET</t>
        </is>
      </c>
      <c r="J827" s="406" t="inlineStr">
        <is>
          <t>Патчи под глаза на основе ниацинамида мононуклеатида NMN Make.iN,</t>
        </is>
      </c>
      <c r="K827" s="322" t="inlineStr">
        <is>
          <t>eye mask</t>
        </is>
      </c>
      <c r="L827" s="369" t="n"/>
      <c r="M827" s="1203" t="n">
        <v>120</v>
      </c>
      <c r="N827" s="1203" t="n"/>
      <c r="O827" s="1170" t="n">
        <v>960</v>
      </c>
      <c r="P827" s="1505" t="n">
        <v>380</v>
      </c>
      <c r="Q827" s="1388">
        <f>O827*P827</f>
        <v/>
      </c>
      <c r="R827" s="361" t="n">
        <v>320</v>
      </c>
      <c r="S827" s="1383">
        <f>O827*R827</f>
        <v/>
      </c>
      <c r="T827" s="1383">
        <f>Q827-S827</f>
        <v/>
      </c>
      <c r="U827" s="458">
        <f>T827/Q827</f>
        <v/>
      </c>
      <c r="V827" s="362">
        <f>ROUND(0.54*0.47*0.175,3)</f>
        <v/>
      </c>
      <c r="W827" s="867" t="n">
        <v>13</v>
      </c>
      <c r="X827" s="868">
        <f>O827/M827</f>
        <v/>
      </c>
      <c r="Y827" s="362">
        <f>V827*X827</f>
        <v/>
      </c>
      <c r="Z827" s="362">
        <f>W827*X827</f>
        <v/>
      </c>
      <c r="AA827" s="362" t="n"/>
      <c r="AB827" s="1387" t="n">
        <v>0.08599999999999999</v>
      </c>
      <c r="AC827" s="1421">
        <f>ROUND(O827*AB827,3)</f>
        <v/>
      </c>
      <c r="AD827" s="575"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565" t="inlineStr">
        <is>
          <t xml:space="preserve">ЕАЭС N RU Д-JP.РА04.В.23852/24 г от 13.05.24г действует до 12.05.2029 </t>
        </is>
      </c>
      <c r="AF827" s="565" t="inlineStr">
        <is>
          <t>Make.iN</t>
        </is>
      </c>
      <c r="AG827" s="565" t="inlineStr">
        <is>
          <t>Ranliese Co., Ltd.</t>
        </is>
      </c>
    </row>
    <row r="828" hidden="1" ht="20.1" customFormat="1" customHeight="1" s="355" thickBot="1">
      <c r="A828" s="1203" t="n"/>
      <c r="B828" s="714" t="n"/>
      <c r="C828" s="1381" t="n">
        <v>4573499131723</v>
      </c>
      <c r="D828" s="366" t="n"/>
      <c r="E828" s="353" t="inlineStr">
        <is>
          <t>Evliss</t>
        </is>
      </c>
      <c r="F828" s="365" t="inlineStr">
        <is>
          <t>M08</t>
        </is>
      </c>
      <c r="G828" s="573" t="n"/>
      <c r="H828" s="322" t="inlineStr">
        <is>
          <t>《EVLISS》Make.iN NMN100＋ CERAMIDE MOIST FACE MASK</t>
        </is>
      </c>
      <c r="I828" s="322" t="inlineStr">
        <is>
          <t>Make.iN NMN100＋ CERAMIDE MOIST FACE MASK</t>
        </is>
      </c>
      <c r="J828" s="406" t="inlineStr">
        <is>
          <t>Увлажняющая маска на основе NMN 100 и церамидов Make.iN</t>
        </is>
      </c>
      <c r="K828" s="322" t="inlineStr">
        <is>
          <t>face mask</t>
        </is>
      </c>
      <c r="L828" s="369" t="n"/>
      <c r="M828" s="1203" t="n">
        <v>24</v>
      </c>
      <c r="N828" s="1203" t="n"/>
      <c r="O828" s="455" t="n"/>
      <c r="P828" s="1505" t="n">
        <v>380</v>
      </c>
      <c r="Q828" s="1388">
        <f>O828*P828</f>
        <v/>
      </c>
      <c r="R828" s="361" t="n">
        <v>320</v>
      </c>
      <c r="S828" s="1383">
        <f>O828*R828</f>
        <v/>
      </c>
      <c r="T828" s="1383">
        <f>Q828-S828</f>
        <v/>
      </c>
      <c r="U828" s="458">
        <f>T828/Q828</f>
        <v/>
      </c>
      <c r="V828" s="362">
        <f>ROUND(0.54*0.26*0.18,3)</f>
        <v/>
      </c>
      <c r="W828" s="867" t="n">
        <v>11</v>
      </c>
      <c r="X828" s="867">
        <f>O828/M828</f>
        <v/>
      </c>
      <c r="Y828" s="362">
        <f>V828*X828</f>
        <v/>
      </c>
      <c r="Z828" s="362">
        <f>W828*X828</f>
        <v/>
      </c>
      <c r="AA828" s="362" t="n"/>
      <c r="AB828" s="1387" t="n">
        <v>0.4</v>
      </c>
      <c r="AC828" s="1421">
        <f>ROUND(O828*AB828,3)</f>
        <v/>
      </c>
      <c r="AD828" s="575"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565" t="inlineStr">
        <is>
          <t xml:space="preserve">ЕАЭС N RU Д-JP.РА04.В.23814/24 от 13.05.24г действует до 12.05.2029 </t>
        </is>
      </c>
      <c r="AF828" s="565" t="inlineStr">
        <is>
          <t>Make.iN</t>
        </is>
      </c>
      <c r="AG828" s="565" t="inlineStr">
        <is>
          <t>Ranliese Co., Ltd.</t>
        </is>
      </c>
    </row>
    <row r="829" hidden="1" ht="20.1" customFormat="1" customHeight="1" s="355" thickBot="1">
      <c r="A829" s="1203" t="n"/>
      <c r="B829" s="714" t="n"/>
      <c r="C829" s="1381" t="n">
        <v>4573499131365</v>
      </c>
      <c r="D829" s="366" t="n"/>
      <c r="E829" s="353" t="inlineStr">
        <is>
          <t>Evliss</t>
        </is>
      </c>
      <c r="F829" s="365" t="inlineStr">
        <is>
          <t>M09</t>
        </is>
      </c>
      <c r="G829" s="573" t="n"/>
      <c r="H829" s="322" t="inlineStr">
        <is>
          <t>《EVLISS》Make.iN Cleansing Pure Cotton</t>
        </is>
      </c>
      <c r="I829" s="322" t="inlineStr">
        <is>
          <t>Make.iN Cleansing Pure Cotton</t>
        </is>
      </c>
      <c r="J829" s="406" t="inlineStr">
        <is>
          <t>Очищающие салфетки для кожи лица. Cleansing Pure Cotton Make.iN</t>
        </is>
      </c>
      <c r="K829" s="322" t="inlineStr">
        <is>
          <t>cleansing sheet</t>
        </is>
      </c>
      <c r="L829" s="369" t="n"/>
      <c r="M829" s="1203" t="n">
        <v>36</v>
      </c>
      <c r="N829" s="1203" t="n"/>
      <c r="O829" s="455" t="n"/>
      <c r="P829" s="1505" t="n">
        <v>355</v>
      </c>
      <c r="Q829" s="1388">
        <f>O829*P829</f>
        <v/>
      </c>
      <c r="R829" s="361" t="n">
        <v>300</v>
      </c>
      <c r="S829" s="1383">
        <f>O829*R829</f>
        <v/>
      </c>
      <c r="T829" s="1383">
        <f>Q829-S829</f>
        <v/>
      </c>
      <c r="U829" s="458">
        <f>T829/Q829</f>
        <v/>
      </c>
      <c r="V829" s="362">
        <f>ROUND(0.485*0.53*0.205,3)</f>
        <v/>
      </c>
      <c r="W829" s="867" t="n">
        <v>12</v>
      </c>
      <c r="X829" s="867">
        <f>O829/M829</f>
        <v/>
      </c>
      <c r="Y829" s="362">
        <f>V829*X829</f>
        <v/>
      </c>
      <c r="Z829" s="362">
        <f>W829*X829</f>
        <v/>
      </c>
      <c r="AA829" s="362" t="n"/>
      <c r="AB829" s="1387" t="n">
        <v>0.295</v>
      </c>
      <c r="AC829" s="1421">
        <f>ROUND(O829*AB829,3)</f>
        <v/>
      </c>
      <c r="AD829" s="575"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565" t="inlineStr">
        <is>
          <t xml:space="preserve">ЕАЭС N RU Д-JP.РА04.В.18220/24 от 07.05.2024 г действует до 06.05.2029 </t>
        </is>
      </c>
      <c r="AF829" s="565" t="inlineStr">
        <is>
          <t>Make.iN</t>
        </is>
      </c>
      <c r="AG829" s="565" t="inlineStr">
        <is>
          <t>Ashiya Cosmetics Co., Ltd.</t>
        </is>
      </c>
    </row>
    <row r="830" hidden="1" ht="20.1" customFormat="1" customHeight="1" s="355" thickBot="1">
      <c r="A830" s="1203" t="n"/>
      <c r="B830" s="714" t="n"/>
      <c r="C830" s="1381" t="n">
        <v>4573499131761</v>
      </c>
      <c r="D830" s="366" t="n"/>
      <c r="E830" s="353" t="inlineStr">
        <is>
          <t>Evliss</t>
        </is>
      </c>
      <c r="F830" s="365" t="inlineStr">
        <is>
          <t>M10</t>
        </is>
      </c>
      <c r="G830" s="573" t="n"/>
      <c r="H830" s="322" t="inlineStr">
        <is>
          <t>《EVLISS》Make.iN CICA×RETI 10days Face Mask</t>
        </is>
      </c>
      <c r="I830" s="322" t="inlineStr">
        <is>
          <t>Make.iN CICA×RETI 10days Face Mask</t>
        </is>
      </c>
      <c r="J830" s="406" t="inlineStr">
        <is>
          <t xml:space="preserve">Маска на основе центеллы азиатской и ретинола на 10 дней. </t>
        </is>
      </c>
      <c r="K830" s="322" t="inlineStr">
        <is>
          <t>face mask</t>
        </is>
      </c>
      <c r="L830" s="369" t="n"/>
      <c r="M830" s="1203" t="n">
        <v>60</v>
      </c>
      <c r="N830" s="1203" t="n"/>
      <c r="O830" s="455" t="n"/>
      <c r="P830" s="1505" t="n">
        <v>295</v>
      </c>
      <c r="Q830" s="1388">
        <f>O830*P830</f>
        <v/>
      </c>
      <c r="R830" s="361" t="n">
        <v>250</v>
      </c>
      <c r="S830" s="1383">
        <f>O830*R830</f>
        <v/>
      </c>
      <c r="T830" s="1383">
        <f>Q830-S830</f>
        <v/>
      </c>
      <c r="U830" s="458">
        <f>T830/Q830</f>
        <v/>
      </c>
      <c r="V830" s="362">
        <f>ROUND(0.54*0.26*0.18,3)</f>
        <v/>
      </c>
      <c r="W830" s="867" t="n">
        <v>12</v>
      </c>
      <c r="X830" s="867">
        <f>O830/M830</f>
        <v/>
      </c>
      <c r="Y830" s="362">
        <f>V830*X830</f>
        <v/>
      </c>
      <c r="Z830" s="362">
        <f>W830*X830</f>
        <v/>
      </c>
      <c r="AA830" s="362" t="n"/>
      <c r="AB830" s="1387" t="n">
        <v>0.18</v>
      </c>
      <c r="AC830" s="1421">
        <f>ROUND(O830*AB830,3)</f>
        <v/>
      </c>
      <c r="AD830" s="575"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565" t="inlineStr">
        <is>
          <t>ЕАЭС N RU Д-JP.РА04.В.21562/24 от 08.05.2024 действует до 07.05.2029</t>
        </is>
      </c>
      <c r="AF830" s="565" t="inlineStr">
        <is>
          <t>Make.iN</t>
        </is>
      </c>
      <c r="AG830" s="565" t="inlineStr">
        <is>
          <t>AMI Co.,Ltd.</t>
        </is>
      </c>
    </row>
    <row r="831" hidden="1" ht="20.1" customFormat="1" customHeight="1" s="355" thickBot="1">
      <c r="A831" s="1203" t="n"/>
      <c r="B831" s="714" t="n"/>
      <c r="C831" s="1423" t="n">
        <v>4573499131839</v>
      </c>
      <c r="D831" s="357" t="n"/>
      <c r="E831" s="365" t="inlineStr">
        <is>
          <t>Evliss</t>
        </is>
      </c>
      <c r="F831" s="365" t="inlineStr">
        <is>
          <t>M11</t>
        </is>
      </c>
      <c r="G831" s="573" t="n"/>
      <c r="H831" s="322" t="inlineStr">
        <is>
          <t>《EVLISS》Make.iN BAKUCHIOL + CERAMIDE 10Days FACE MASK</t>
        </is>
      </c>
      <c r="I831" s="322" t="inlineStr">
        <is>
          <t>Make.iN BAKUCHIOL + CERAMIDE 10Days FACE MASK</t>
        </is>
      </c>
      <c r="J831" s="406" t="inlineStr">
        <is>
          <t xml:space="preserve"> Маска на основе бакучиола и церамидов на 10 дней. </t>
        </is>
      </c>
      <c r="K831" s="322" t="inlineStr">
        <is>
          <t>face mask</t>
        </is>
      </c>
      <c r="L831" s="369" t="n"/>
      <c r="M831" s="1203" t="n">
        <v>60</v>
      </c>
      <c r="N831" s="1203" t="n"/>
      <c r="O831" s="455" t="n">
        <v>300</v>
      </c>
      <c r="P831" s="1388" t="n">
        <v>295</v>
      </c>
      <c r="Q831" s="1388">
        <f>O831*P831</f>
        <v/>
      </c>
      <c r="R831" s="361" t="n">
        <v>250</v>
      </c>
      <c r="S831" s="1383">
        <f>O831*R831</f>
        <v/>
      </c>
      <c r="T831" s="1383">
        <f>Q831-S831</f>
        <v/>
      </c>
      <c r="U831" s="458">
        <f>T831/Q831</f>
        <v/>
      </c>
      <c r="V831" s="362">
        <f>ROUND(0.54*0.26*0.18,3)</f>
        <v/>
      </c>
      <c r="W831" s="867" t="n">
        <v>12</v>
      </c>
      <c r="X831" s="867">
        <f>O831/M831</f>
        <v/>
      </c>
      <c r="Y831" s="362">
        <f>V831*X831</f>
        <v/>
      </c>
      <c r="Z831" s="362">
        <f>W831*X831</f>
        <v/>
      </c>
      <c r="AA831" s="362" t="n"/>
      <c r="AB831" s="1387" t="n">
        <v>0.18</v>
      </c>
      <c r="AC831" s="1421">
        <f>ROUND(O831*AB831,3)</f>
        <v/>
      </c>
      <c r="AD831" s="575"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565" t="inlineStr">
        <is>
          <t>ЕАЭС N RU Д-JP.РА04.В.21562/24 от 08.05.2024 действует до 07.05.2029</t>
        </is>
      </c>
      <c r="AF831" s="565" t="inlineStr">
        <is>
          <t>Make.iN</t>
        </is>
      </c>
      <c r="AG831" s="565" t="inlineStr">
        <is>
          <t>AMI Co.,Ltd.</t>
        </is>
      </c>
    </row>
    <row r="832" hidden="1" ht="20.1" customFormat="1" customHeight="1" s="355" thickBot="1">
      <c r="A832" s="1203" t="n"/>
      <c r="B832" s="714" t="n"/>
      <c r="C832" s="1423" t="n">
        <v>4573499131907</v>
      </c>
      <c r="D832" s="357" t="n"/>
      <c r="E832" s="365" t="inlineStr">
        <is>
          <t>Evliss</t>
        </is>
      </c>
      <c r="F832" s="365" t="inlineStr">
        <is>
          <t>M12</t>
        </is>
      </c>
      <c r="G832" s="573" t="n"/>
      <c r="H832" s="322" t="inlineStr">
        <is>
          <t>《EVLISS》Make.iN HARI SPICULE + Human Stem Cells 10Days FACE MASK</t>
        </is>
      </c>
      <c r="I832" s="322" t="inlineStr">
        <is>
          <t>Make.iN HARI SPICULE + Human Stem Cells 10Days FACE MASK</t>
        </is>
      </c>
      <c r="J832" s="406" t="inlineStr">
        <is>
          <t xml:space="preserve"> Маска для лица на основе морской спикулы и культуральной жидкости на 10 дней. </t>
        </is>
      </c>
      <c r="K832" s="322" t="inlineStr">
        <is>
          <t>face mask</t>
        </is>
      </c>
      <c r="L832" s="369" t="n"/>
      <c r="M832" s="1203" t="n">
        <v>48</v>
      </c>
      <c r="N832" s="1203" t="n"/>
      <c r="O832" s="455" t="n"/>
      <c r="P832" s="1388" t="n">
        <v>355</v>
      </c>
      <c r="Q832" s="1388">
        <f>O832*P832</f>
        <v/>
      </c>
      <c r="R832" s="361" t="n">
        <v>300</v>
      </c>
      <c r="S832" s="1383">
        <f>O832*R832</f>
        <v/>
      </c>
      <c r="T832" s="1383">
        <f>Q832-S832</f>
        <v/>
      </c>
      <c r="U832" s="458">
        <f>T832/Q832</f>
        <v/>
      </c>
      <c r="V832" s="362">
        <f>ROUND(0.54*0.26*0.18,3)</f>
        <v/>
      </c>
      <c r="W832" s="867" t="n">
        <v>10</v>
      </c>
      <c r="X832" s="867">
        <f>O832/M832</f>
        <v/>
      </c>
      <c r="Y832" s="362">
        <f>V832*X832</f>
        <v/>
      </c>
      <c r="Z832" s="362">
        <f>W832*X832</f>
        <v/>
      </c>
      <c r="AA832" s="362" t="n"/>
      <c r="AB832" s="1387" t="n">
        <v>0.19</v>
      </c>
      <c r="AC832" s="1421">
        <f>ROUND(O832*AB832,3)</f>
        <v/>
      </c>
      <c r="AD832" s="575"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565" t="inlineStr">
        <is>
          <t xml:space="preserve">ЕАЭС N RU Д-JP.РА04.В.18302/24 от 07.05.2024 г действует до 06.05.2029 </t>
        </is>
      </c>
      <c r="AF832" s="565" t="inlineStr">
        <is>
          <t>Make.iN</t>
        </is>
      </c>
      <c r="AG832" s="565" t="inlineStr">
        <is>
          <t>Plancera Co., Ltd.</t>
        </is>
      </c>
    </row>
    <row r="833" hidden="1" ht="20.1" customFormat="1" customHeight="1" s="355" thickBot="1">
      <c r="A833" s="1203" t="n"/>
      <c r="B833" s="714" t="n"/>
      <c r="C833" s="1506" t="n">
        <v>4573499132133</v>
      </c>
      <c r="D833" s="357" t="n"/>
      <c r="E833" s="365" t="inlineStr">
        <is>
          <t>Evliss</t>
        </is>
      </c>
      <c r="F833" s="1428" t="inlineStr">
        <is>
          <t>M13</t>
        </is>
      </c>
      <c r="G833" s="573" t="n"/>
      <c r="H833" s="322" t="inlineStr">
        <is>
          <t>《EVLISS》Make.iN EXOSOME+ GLUTACHIONE 10Days FACE MASK</t>
        </is>
      </c>
      <c r="I833" s="322" t="inlineStr">
        <is>
          <t>Make.iN EXOSOME+ GLUTACHIONE</t>
        </is>
      </c>
      <c r="J833" s="406" t="inlineStr">
        <is>
          <t>Омолаживающая маска на основе экзосом и глютатиона. Make.iN 10</t>
        </is>
      </c>
      <c r="K833" s="322" t="inlineStr">
        <is>
          <t>face mask</t>
        </is>
      </c>
      <c r="L833" s="369" t="n">
        <v>60</v>
      </c>
      <c r="M833" s="1203" t="n">
        <v>60</v>
      </c>
      <c r="N833" s="1203" t="n"/>
      <c r="O833" s="455" t="n">
        <v>600</v>
      </c>
      <c r="P833" s="1388" t="n">
        <v>295</v>
      </c>
      <c r="Q833" s="1388">
        <f>O833*P833</f>
        <v/>
      </c>
      <c r="R833" s="361" t="n">
        <v>250</v>
      </c>
      <c r="S833" s="1383">
        <f>O833*R833</f>
        <v/>
      </c>
      <c r="T833" s="1383">
        <f>Q833-S833</f>
        <v/>
      </c>
      <c r="U833" s="458">
        <f>T833/Q833</f>
        <v/>
      </c>
      <c r="V833" s="362">
        <f>ROUND(0.18*0.26*0.54,3)</f>
        <v/>
      </c>
      <c r="W833" s="867" t="n">
        <v>11</v>
      </c>
      <c r="X833" s="867">
        <f>O833/M833</f>
        <v/>
      </c>
      <c r="Y833" s="362">
        <f>X833*V833</f>
        <v/>
      </c>
      <c r="Z833" s="362">
        <f>W833*X833</f>
        <v/>
      </c>
      <c r="AA833" s="362" t="inlineStr">
        <is>
          <t xml:space="preserve">W150×H200×D10(mm) </t>
        </is>
      </c>
      <c r="AB833" s="1387" t="n">
        <v>0.18</v>
      </c>
      <c r="AC833" s="1421">
        <f>ROUND(O833*AB833,3)</f>
        <v/>
      </c>
      <c r="AD833" s="575"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565" t="inlineStr">
        <is>
          <t>ЕАЭС N RU Д-JP.РА04.В.85625/25  от 03.06.2025 действует до 02.06.2030</t>
        </is>
      </c>
      <c r="AF833" s="565" t="inlineStr">
        <is>
          <t>Make.iN</t>
        </is>
      </c>
      <c r="AG833" s="565" t="inlineStr">
        <is>
          <t>Evliss Co.,Ltd</t>
        </is>
      </c>
    </row>
    <row r="834" hidden="1" ht="20.1" customFormat="1" customHeight="1" s="355" thickBot="1">
      <c r="A834" s="353" t="n"/>
      <c r="B834" s="721" t="n"/>
      <c r="C834" s="1423" t="n">
        <v>4562249293620</v>
      </c>
      <c r="D834" s="573" t="n"/>
      <c r="E834" s="365" t="inlineStr">
        <is>
          <t>Esthe Pro Labo</t>
        </is>
      </c>
      <c r="F834" s="365" t="inlineStr">
        <is>
          <t>EPL01</t>
        </is>
      </c>
      <c r="G834" s="573" t="n"/>
      <c r="H834" s="322" t="inlineStr">
        <is>
          <t>《Esthe Pro Labo》 GROWCEL SHAMPOO GRAN PRO.</t>
        </is>
      </c>
      <c r="I834" s="322" t="inlineStr">
        <is>
          <t>Esthe Pro Labo GROWCEL SHAMPOO GRAN PRO.</t>
        </is>
      </c>
      <c r="J834" s="406" t="inlineStr">
        <is>
          <t>Профессиональный шампунь Гроусел для роста волос Esthe Pro Labo.</t>
        </is>
      </c>
      <c r="K834" s="322" t="inlineStr">
        <is>
          <t>hair shampoo</t>
        </is>
      </c>
      <c r="L834" s="369" t="inlineStr">
        <is>
          <t>~100</t>
        </is>
      </c>
      <c r="M834" s="1203" t="n">
        <v>6</v>
      </c>
      <c r="N834" s="1203" t="n"/>
      <c r="O834" s="455" t="n"/>
      <c r="P834" s="1388" t="n">
        <v>2175</v>
      </c>
      <c r="Q834" s="1388">
        <f>O834*P834</f>
        <v/>
      </c>
      <c r="R834" s="361" t="n">
        <v>1800</v>
      </c>
      <c r="S834" s="1383">
        <f>O834*R834</f>
        <v/>
      </c>
      <c r="T834" s="1383">
        <f>Q834-S834</f>
        <v/>
      </c>
      <c r="U834" s="458">
        <f>T834/Q834</f>
        <v/>
      </c>
      <c r="V834" s="362">
        <f>ROUND(0.24*0.16*0.24,3)</f>
        <v/>
      </c>
      <c r="W834" s="362" t="n">
        <v>4.6</v>
      </c>
      <c r="X834" s="630">
        <f>O834/M834</f>
        <v/>
      </c>
      <c r="Y834" s="362">
        <f>V834*X834</f>
        <v/>
      </c>
      <c r="Z834" s="362">
        <f>W834*X834</f>
        <v/>
      </c>
      <c r="AA834" s="362" t="n"/>
      <c r="AB834" s="1203" t="n">
        <v>0.74</v>
      </c>
      <c r="AC834" s="1397">
        <f>ROUND(O834*AB834,3)</f>
        <v/>
      </c>
      <c r="AD834" s="57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050" t="inlineStr">
        <is>
          <t>ЕАЭС N RU Д-JP.РА04.В.21709/24 от 08.05.2024 действует до 07.05.2029</t>
        </is>
      </c>
      <c r="AF834" s="1051" t="inlineStr">
        <is>
          <t xml:space="preserve">Esthe Pro Labo
</t>
        </is>
      </c>
      <c r="AG834" s="1052" t="inlineStr">
        <is>
          <t xml:space="preserve">
«Science Lab Co.,Ltd»</t>
        </is>
      </c>
    </row>
    <row r="835" hidden="1" ht="20.1" customFormat="1" customHeight="1" s="355" thickBot="1">
      <c r="A835" s="353" t="n"/>
      <c r="B835" s="721" t="n"/>
      <c r="C835" s="1423" t="n">
        <v>4562249293620</v>
      </c>
      <c r="D835" s="573" t="n"/>
      <c r="E835" s="365" t="inlineStr">
        <is>
          <t>Esthe Pro Labo</t>
        </is>
      </c>
      <c r="F835" s="365" t="inlineStr">
        <is>
          <t>EPL01</t>
        </is>
      </c>
      <c r="G835" s="573" t="n"/>
      <c r="H835" s="322" t="inlineStr">
        <is>
          <t>《Esthe Pro Labo》 GROWCEL SHAMPOO GRAN PRO.</t>
        </is>
      </c>
      <c r="I835" s="322" t="inlineStr">
        <is>
          <t>Esthe Pro Labo GROWCEL SHAMPOO GRAN PRO.</t>
        </is>
      </c>
      <c r="J835" s="406" t="inlineStr">
        <is>
          <t>Профессиональный шампунь Гроусел для роста волос Esthe Pro Labo.</t>
        </is>
      </c>
      <c r="K835" s="322" t="inlineStr">
        <is>
          <t>hair shampoo</t>
        </is>
      </c>
      <c r="L835" s="369" t="inlineStr">
        <is>
          <t>100~</t>
        </is>
      </c>
      <c r="M835" s="1203" t="n">
        <v>6</v>
      </c>
      <c r="N835" s="1203" t="n"/>
      <c r="O835" s="455" t="n"/>
      <c r="P835" s="1388" t="n">
        <v>2175</v>
      </c>
      <c r="Q835" s="1388">
        <f>O835*P835</f>
        <v/>
      </c>
      <c r="R835" s="361" t="n">
        <v>1680</v>
      </c>
      <c r="S835" s="1383">
        <f>O835*R835</f>
        <v/>
      </c>
      <c r="T835" s="1383">
        <f>Q835-S835</f>
        <v/>
      </c>
      <c r="U835" s="458">
        <f>T835/Q835</f>
        <v/>
      </c>
      <c r="V835" s="362">
        <f>ROUND(0.24*0.16*0.24,3)</f>
        <v/>
      </c>
      <c r="W835" s="362" t="n">
        <v>4.6</v>
      </c>
      <c r="X835" s="1507">
        <f>O835/M835</f>
        <v/>
      </c>
      <c r="Y835" s="362">
        <f>V835*X835</f>
        <v/>
      </c>
      <c r="Z835" s="362">
        <f>W835*X835</f>
        <v/>
      </c>
      <c r="AA835" s="362" t="n"/>
      <c r="AB835" s="1387" t="n">
        <v>0.74</v>
      </c>
      <c r="AC835" s="1421">
        <f>ROUND(O835*AB835,3)</f>
        <v/>
      </c>
      <c r="AD835" s="57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82" t="inlineStr">
        <is>
          <t>ЕАЭС N RU Д-JP.РА04.В.21709/24 от 08.05.2024 действует до 07.05.2029</t>
        </is>
      </c>
      <c r="AF835" s="582" t="inlineStr">
        <is>
          <t>Esthe Pro Labo</t>
        </is>
      </c>
      <c r="AG835" s="582" t="inlineStr">
        <is>
          <t>Science Lab Co.,Ltd</t>
        </is>
      </c>
    </row>
    <row r="836" hidden="1" ht="20.1" customFormat="1" customHeight="1" s="355" thickBot="1">
      <c r="A836" s="353" t="n"/>
      <c r="B836" s="721" t="n"/>
      <c r="C836" s="1423" t="n">
        <v>4562249293637</v>
      </c>
      <c r="D836" s="573" t="n"/>
      <c r="E836" s="365" t="inlineStr">
        <is>
          <t>Esthe Pro Labo</t>
        </is>
      </c>
      <c r="F836" s="1105" t="inlineStr">
        <is>
          <t>EPL02</t>
        </is>
      </c>
      <c r="G836" s="573" t="n"/>
      <c r="H836" s="322" t="inlineStr">
        <is>
          <t>《Esthe Pro Labo》GROWCEL TREATMENT GRAN PRO.</t>
        </is>
      </c>
      <c r="I836" s="322" t="inlineStr">
        <is>
          <t>Esthe Pro Labo GROWCEL TREATMENT GRAN PRO.</t>
        </is>
      </c>
      <c r="J836" s="406" t="inlineStr">
        <is>
          <t xml:space="preserve">Профессиональная маска-кондиционер Гроусел для роста волос Esthe Pro Labo. </t>
        </is>
      </c>
      <c r="K836" s="322" t="inlineStr">
        <is>
          <t>hair treatment</t>
        </is>
      </c>
      <c r="L836" s="369" t="inlineStr">
        <is>
          <t>~100</t>
        </is>
      </c>
      <c r="M836" s="1203" t="n">
        <v>6</v>
      </c>
      <c r="N836" s="1203" t="n"/>
      <c r="O836" s="455" t="n"/>
      <c r="P836" s="1388" t="n">
        <v>2505</v>
      </c>
      <c r="Q836" s="1388">
        <f>O836*P836</f>
        <v/>
      </c>
      <c r="R836" s="361" t="n">
        <v>1935</v>
      </c>
      <c r="S836" s="1383">
        <f>O836*R836</f>
        <v/>
      </c>
      <c r="T836" s="1383">
        <f>Q836-S836</f>
        <v/>
      </c>
      <c r="U836" s="458">
        <f>T836/Q836</f>
        <v/>
      </c>
      <c r="V836" s="362">
        <f>ROUND(0.24*0.16*0.24,3)</f>
        <v/>
      </c>
      <c r="W836" s="362" t="n">
        <v>4.6</v>
      </c>
      <c r="X836" s="630">
        <f>O836/M836</f>
        <v/>
      </c>
      <c r="Y836" s="362">
        <f>V836*X836</f>
        <v/>
      </c>
      <c r="Z836" s="362">
        <f>W836*X836</f>
        <v/>
      </c>
      <c r="AA836" s="362" t="n"/>
      <c r="AB836" s="1203" t="n">
        <v>0.74</v>
      </c>
      <c r="AC836" s="1397">
        <f>ROUND(O836*AB836,3)</f>
        <v/>
      </c>
      <c r="AD836" s="57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106" t="inlineStr">
        <is>
          <t>ЕАЭС N RU Д-JP.РА04.В.21632/24 от 08.05.2024 действует до 07.05.2029</t>
        </is>
      </c>
      <c r="AF836" s="1051" t="inlineStr">
        <is>
          <t>Esthe Pro Labo</t>
        </is>
      </c>
      <c r="AG836" s="1052" t="inlineStr">
        <is>
          <t xml:space="preserve">
«Science Lab Co.,Ltd»</t>
        </is>
      </c>
    </row>
    <row r="837" hidden="1" ht="20.1" customFormat="1" customHeight="1" s="355" thickBot="1">
      <c r="A837" s="353" t="n"/>
      <c r="B837" s="721" t="n"/>
      <c r="C837" s="1423" t="n">
        <v>4562249293637</v>
      </c>
      <c r="D837" s="573" t="n"/>
      <c r="E837" s="365" t="inlineStr">
        <is>
          <t>Esthe Pro Labo</t>
        </is>
      </c>
      <c r="F837" s="365" t="inlineStr">
        <is>
          <t>EPL02</t>
        </is>
      </c>
      <c r="G837" s="573" t="n"/>
      <c r="H837" s="322" t="inlineStr">
        <is>
          <t>《Esthe Pro Labo》GROWCEL TREATMENT GRAN PRO.</t>
        </is>
      </c>
      <c r="I837" s="322" t="inlineStr">
        <is>
          <t>Esthe Pro Labo GROWCEL TREATMENT GRAN PRO.</t>
        </is>
      </c>
      <c r="J837" s="406" t="inlineStr">
        <is>
          <t xml:space="preserve">Профессиональная маска-кондиционер Гроусел для роста волос Esthe Pro Labo. </t>
        </is>
      </c>
      <c r="K837" s="322" t="inlineStr">
        <is>
          <t>hair treatment</t>
        </is>
      </c>
      <c r="L837" s="369" t="inlineStr">
        <is>
          <t>100~</t>
        </is>
      </c>
      <c r="M837" s="1203" t="n">
        <v>6</v>
      </c>
      <c r="N837" s="1203" t="n"/>
      <c r="O837" s="455" t="n"/>
      <c r="P837" s="1388" t="n">
        <v>2338</v>
      </c>
      <c r="Q837" s="1388">
        <f>O837*P837</f>
        <v/>
      </c>
      <c r="R837" s="361" t="n">
        <v>1806</v>
      </c>
      <c r="S837" s="1383">
        <f>O837*R837</f>
        <v/>
      </c>
      <c r="T837" s="1383">
        <f>Q837-S837</f>
        <v/>
      </c>
      <c r="U837" s="458">
        <f>T837/Q837</f>
        <v/>
      </c>
      <c r="V837" s="362">
        <f>ROUND(0.24*0.16*0.24,3)</f>
        <v/>
      </c>
      <c r="W837" s="362" t="n">
        <v>4.6</v>
      </c>
      <c r="X837" s="630">
        <f>O837/M837</f>
        <v/>
      </c>
      <c r="Y837" s="362">
        <f>V837*X837</f>
        <v/>
      </c>
      <c r="Z837" s="362">
        <f>W837*X837</f>
        <v/>
      </c>
      <c r="AA837" s="362" t="n"/>
      <c r="AB837" s="1387" t="n">
        <v>0.74</v>
      </c>
      <c r="AC837" s="1421">
        <f>ROUND(O837*AB837,3)</f>
        <v/>
      </c>
      <c r="AD837" s="57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82" t="inlineStr">
        <is>
          <t>ЕАЭС N RU Д-JP.РА04.В.21632/24 от 08.05.2024 действует до 07.05.2029</t>
        </is>
      </c>
      <c r="AF837" s="582" t="inlineStr">
        <is>
          <t>Esthe Pro Labo</t>
        </is>
      </c>
      <c r="AG837" s="582" t="inlineStr">
        <is>
          <t>Science Lab Co.,Ltd</t>
        </is>
      </c>
    </row>
    <row r="838" hidden="1" ht="20.1" customFormat="1" customHeight="1" s="355" thickBot="1">
      <c r="A838" s="353" t="n"/>
      <c r="B838" s="721" t="n"/>
      <c r="C838" s="1381" t="n">
        <v>4562249294689</v>
      </c>
      <c r="D838" s="368" t="n"/>
      <c r="E838" s="353" t="inlineStr">
        <is>
          <t>Esthe Pro Labo</t>
        </is>
      </c>
      <c r="F838" s="365" t="inlineStr">
        <is>
          <t>EPL03</t>
        </is>
      </c>
      <c r="G838" s="573" t="n"/>
      <c r="H838" s="322" t="inlineStr">
        <is>
          <t xml:space="preserve">《Esthe Pro Labo》Esthe Pro Labo GROWCEL HAIR OIL GRAN PRO. </t>
        </is>
      </c>
      <c r="I838" s="322" t="inlineStr">
        <is>
          <t>Esthe Pro Labo GROWCEL HAIR OIL GRAN PRO.</t>
        </is>
      </c>
      <c r="J838" s="406" t="inlineStr">
        <is>
          <t xml:space="preserve">Профессиональное масло для ухода за волосами Esthe Pro Labo. </t>
        </is>
      </c>
      <c r="K838" s="322" t="inlineStr">
        <is>
          <t>hair oil</t>
        </is>
      </c>
      <c r="L838" s="369" t="inlineStr">
        <is>
          <t>~100</t>
        </is>
      </c>
      <c r="M838" s="1203" t="n">
        <v>24</v>
      </c>
      <c r="N838" s="1203" t="n"/>
      <c r="O838" s="455" t="n"/>
      <c r="P838" s="1388" t="n">
        <v>1406</v>
      </c>
      <c r="Q838" s="1388">
        <f>O838*P838</f>
        <v/>
      </c>
      <c r="R838" s="361" t="n">
        <v>1125</v>
      </c>
      <c r="S838" s="1383">
        <f>O838*R838</f>
        <v/>
      </c>
      <c r="T838" s="1383">
        <f>Q838-S838</f>
        <v/>
      </c>
      <c r="U838" s="458">
        <f>T838/Q838</f>
        <v/>
      </c>
      <c r="V838" s="1498">
        <f>ROUND(0.2*0.34*0.15,3)</f>
        <v/>
      </c>
      <c r="W838" s="867" t="n">
        <v>3.1</v>
      </c>
      <c r="X838" s="867">
        <f>O838/M838</f>
        <v/>
      </c>
      <c r="Y838" s="362">
        <f>V838*X838</f>
        <v/>
      </c>
      <c r="Z838" s="362">
        <f>W838*X838</f>
        <v/>
      </c>
      <c r="AA838" s="362" t="n"/>
      <c r="AB838" s="1387" t="n">
        <v>0.121</v>
      </c>
      <c r="AC838" s="1421">
        <f>ROUND(O838*AB838,3)</f>
        <v/>
      </c>
      <c r="AD838" s="57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82" t="inlineStr">
        <is>
          <t>ЕАЭС N RU Д-JP.РА04.В.21675/24 от 08.05.2024 действует до 07.05.2029</t>
        </is>
      </c>
      <c r="AF838" s="582" t="inlineStr">
        <is>
          <t>Esthe Pro Labo</t>
        </is>
      </c>
      <c r="AG838" s="582" t="inlineStr">
        <is>
          <t>Science Lab Co.,Ltd</t>
        </is>
      </c>
    </row>
    <row r="839" hidden="1" ht="20.1" customFormat="1" customHeight="1" s="355" thickBot="1">
      <c r="A839" s="353" t="n"/>
      <c r="B839" s="721" t="n"/>
      <c r="C839" s="1423" t="n">
        <v>4562249294689</v>
      </c>
      <c r="D839" s="573" t="n"/>
      <c r="E839" s="365" t="inlineStr">
        <is>
          <t>Esthe Pro Labo</t>
        </is>
      </c>
      <c r="F839" s="365" t="inlineStr">
        <is>
          <t>EPL03</t>
        </is>
      </c>
      <c r="G839" s="573" t="n"/>
      <c r="H839" s="322" t="inlineStr">
        <is>
          <t xml:space="preserve">《Esthe Pro Labo》Esthe Pro Labo GROWCEL HAIR OIL GRAN PRO. </t>
        </is>
      </c>
      <c r="I839" s="322" t="inlineStr">
        <is>
          <t>Esthe Pro Labo GROWCEL HAIR OIL GRAN PRO.</t>
        </is>
      </c>
      <c r="J839" s="406" t="inlineStr">
        <is>
          <t xml:space="preserve">Профессиональное масло для ухода за волосами Esthe Pro Labo. </t>
        </is>
      </c>
      <c r="K839" s="322" t="inlineStr">
        <is>
          <t>hair oil</t>
        </is>
      </c>
      <c r="L839" s="369" t="inlineStr">
        <is>
          <t>100~</t>
        </is>
      </c>
      <c r="M839" s="1203" t="n">
        <v>24</v>
      </c>
      <c r="N839" s="1203" t="n"/>
      <c r="O839" s="455" t="n"/>
      <c r="P839" s="1388" t="n">
        <v>1360</v>
      </c>
      <c r="Q839" s="1388">
        <f>O839*P839</f>
        <v/>
      </c>
      <c r="R839" s="361" t="n">
        <v>1155</v>
      </c>
      <c r="S839" s="1383">
        <f>O839*R839</f>
        <v/>
      </c>
      <c r="T839" s="1383">
        <f>Q839-S839</f>
        <v/>
      </c>
      <c r="U839" s="458">
        <f>T839/Q839</f>
        <v/>
      </c>
      <c r="V839" s="1498">
        <f>ROUND(0.2*0.34*0.15,3)</f>
        <v/>
      </c>
      <c r="W839" s="362" t="n">
        <v>3.1</v>
      </c>
      <c r="X839" s="630">
        <f>O839/M839</f>
        <v/>
      </c>
      <c r="Y839" s="362">
        <f>V839*X839</f>
        <v/>
      </c>
      <c r="Z839" s="362">
        <f>W839*X839</f>
        <v/>
      </c>
      <c r="AA839" s="362" t="n"/>
      <c r="AB839" s="1203" t="n">
        <v>0.121</v>
      </c>
      <c r="AC839" s="1397">
        <f>ROUND(O839*AB839,3)</f>
        <v/>
      </c>
      <c r="AD839" s="57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82" t="n"/>
      <c r="AF839" s="582" t="n"/>
      <c r="AG839" s="582" t="n"/>
    </row>
    <row r="840" hidden="1" ht="20.1" customFormat="1" customHeight="1" s="355" thickBot="1">
      <c r="A840" s="353" t="n"/>
      <c r="B840" s="721" t="n"/>
      <c r="C840" s="1423" t="n">
        <v>4562249294672</v>
      </c>
      <c r="D840" s="573" t="n"/>
      <c r="E840" s="365" t="inlineStr">
        <is>
          <t>Esthe Pro Labo</t>
        </is>
      </c>
      <c r="F840" s="365" t="inlineStr">
        <is>
          <t>EPL04</t>
        </is>
      </c>
      <c r="G840" s="573" t="n"/>
      <c r="H840" s="322" t="inlineStr">
        <is>
          <t xml:space="preserve">《Esthe Pro Labo》GROWCEL BODY SOAP GRAN PRO. </t>
        </is>
      </c>
      <c r="I840" s="322" t="inlineStr">
        <is>
          <t>Esthe Pro Labo GROWCEL BODY SOAP GRAN PRO.</t>
        </is>
      </c>
      <c r="J840" s="406" t="inlineStr">
        <is>
          <t xml:space="preserve">Гель для душа Гроусел Esthe Pro Labo. </t>
        </is>
      </c>
      <c r="K840" s="322" t="inlineStr">
        <is>
          <t>body soap</t>
        </is>
      </c>
      <c r="L840" s="369" t="inlineStr">
        <is>
          <t>~100</t>
        </is>
      </c>
      <c r="M840" s="1203" t="n">
        <v>12</v>
      </c>
      <c r="N840" s="1203" t="n"/>
      <c r="O840" s="455" t="n"/>
      <c r="P840" s="1388" t="n">
        <v>1956</v>
      </c>
      <c r="Q840" s="1388">
        <f>O840*P840</f>
        <v/>
      </c>
      <c r="R840" s="361" t="n">
        <v>1620</v>
      </c>
      <c r="S840" s="1383">
        <f>O840*R840</f>
        <v/>
      </c>
      <c r="T840" s="1383">
        <f>Q840-S840</f>
        <v/>
      </c>
      <c r="U840" s="458">
        <f>T840/Q840</f>
        <v/>
      </c>
      <c r="V840" s="1498">
        <f>ROUND(0.2*0.33*0.22,3)</f>
        <v/>
      </c>
      <c r="W840" s="362" t="n">
        <v>2.2</v>
      </c>
      <c r="X840" s="630">
        <f>O840/M840</f>
        <v/>
      </c>
      <c r="Y840" s="362">
        <f>V840*X840</f>
        <v/>
      </c>
      <c r="Z840" s="362">
        <f>W840*X840</f>
        <v/>
      </c>
      <c r="AA840" s="362" t="n"/>
      <c r="AB840" s="1203" t="n">
        <v>0.656</v>
      </c>
      <c r="AC840" s="1397">
        <f>ROUND(O840*AB840,3)</f>
        <v/>
      </c>
      <c r="AD840" s="57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107" t="inlineStr">
        <is>
          <t>ЕАЭС N RU Д-JP.РА04.В.21736/24 от 08.05.2024 действует до 07.05.2029</t>
        </is>
      </c>
      <c r="AF840" s="1079" t="inlineStr">
        <is>
          <t>Esthe Pro Labo</t>
        </is>
      </c>
      <c r="AG840" s="1078" t="inlineStr">
        <is>
          <t>Science Lab Co.,Ltd</t>
        </is>
      </c>
    </row>
    <row r="841" hidden="1" ht="20.1" customFormat="1" customHeight="1" s="355" thickBot="1">
      <c r="A841" s="353" t="n"/>
      <c r="B841" s="721" t="n"/>
      <c r="C841" s="1423" t="n">
        <v>4562249294672</v>
      </c>
      <c r="D841" s="573" t="n"/>
      <c r="E841" s="365" t="inlineStr">
        <is>
          <t>Esthe Pro Labo</t>
        </is>
      </c>
      <c r="F841" s="365" t="inlineStr">
        <is>
          <t>EPL04</t>
        </is>
      </c>
      <c r="G841" s="573" t="n"/>
      <c r="H841" s="322" t="inlineStr">
        <is>
          <t xml:space="preserve">《Esthe Pro Labo》GROWCEL BODY SOAP GRAN PRO. </t>
        </is>
      </c>
      <c r="I841" s="322" t="inlineStr">
        <is>
          <t>Esthe Pro Labo GROWCEL BODY SOAP GRAN PRO.</t>
        </is>
      </c>
      <c r="J841" s="406" t="inlineStr">
        <is>
          <t xml:space="preserve">Гель для душа Гроусел Esthe Pro Labo. </t>
        </is>
      </c>
      <c r="K841" s="322" t="inlineStr">
        <is>
          <t>body soap</t>
        </is>
      </c>
      <c r="L841" s="369" t="inlineStr">
        <is>
          <t>100~</t>
        </is>
      </c>
      <c r="M841" s="1203" t="n">
        <v>12</v>
      </c>
      <c r="N841" s="1203" t="n"/>
      <c r="O841" s="455" t="n"/>
      <c r="P841" s="1505" t="n">
        <v>1956</v>
      </c>
      <c r="Q841" s="1388">
        <f>O841*P841</f>
        <v/>
      </c>
      <c r="R841" s="361" t="n">
        <v>1512</v>
      </c>
      <c r="S841" s="1383">
        <f>O841*R841</f>
        <v/>
      </c>
      <c r="T841" s="1383">
        <f>Q841-S841</f>
        <v/>
      </c>
      <c r="U841" s="458">
        <f>T841/Q841</f>
        <v/>
      </c>
      <c r="V841" s="1498">
        <f>ROUND(0.2*0.33*0.22,3)</f>
        <v/>
      </c>
      <c r="W841" s="362" t="n">
        <v>2.2</v>
      </c>
      <c r="X841" s="630">
        <f>O841/M841</f>
        <v/>
      </c>
      <c r="Y841" s="362">
        <f>V841*X841</f>
        <v/>
      </c>
      <c r="Z841" s="362">
        <f>W841*X841</f>
        <v/>
      </c>
      <c r="AA841" s="362" t="n"/>
      <c r="AB841" s="1387" t="n">
        <v>0.656</v>
      </c>
      <c r="AC841" s="1421">
        <f>ROUND(O841*AB841,3)</f>
        <v/>
      </c>
      <c r="AD841" s="57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82" t="inlineStr">
        <is>
          <t>RU Д-JP.РА04.В.21736/24 от 08.05.2024 действует до 07.05.2029</t>
        </is>
      </c>
      <c r="AF841" s="582" t="inlineStr">
        <is>
          <t>Esthe Pro Labo</t>
        </is>
      </c>
      <c r="AG841" s="582" t="inlineStr">
        <is>
          <t>Science Lab Co.,Ltd</t>
        </is>
      </c>
    </row>
    <row r="842" hidden="1" ht="20.1" customFormat="1" customHeight="1" s="355" thickBot="1">
      <c r="A842" s="353" t="n"/>
      <c r="B842" s="721" t="n"/>
      <c r="C842" s="1423" t="n"/>
      <c r="D842" s="573" t="n"/>
      <c r="E842" s="365" t="inlineStr">
        <is>
          <t>Esthe Pro Labo</t>
        </is>
      </c>
      <c r="F842" s="1428" t="inlineStr">
        <is>
          <t>EPL05T</t>
        </is>
      </c>
      <c r="G842" s="573" t="n"/>
      <c r="H842" s="322" t="inlineStr">
        <is>
          <t>《Esthe Pro Labo》1 Day Trial Set GROWCEL SHAMPOO &amp; GROWCEL TREATMENT (10ml×2)</t>
        </is>
      </c>
      <c r="I842" s="760" t="inlineStr">
        <is>
          <t>1 Day Trial Set GROWCEL SHAMPOO &amp; GROWCEL TREATMENT (10ml×2)</t>
        </is>
      </c>
      <c r="J842" s="760" t="inlineStr">
        <is>
          <t>Набор (Профессиональная маска-кондиционер Гроусел для роста волос Esthe Pro Labo.b Профессиональный шампунь Гроусел для роста волос Esthe Pro Labo.)</t>
        </is>
      </c>
      <c r="K842" s="322" t="inlineStr">
        <is>
          <t>hair shampoo&amp;treatment</t>
        </is>
      </c>
      <c r="L842" s="369" t="n"/>
      <c r="M842" s="1203" t="n"/>
      <c r="N842" s="1203" t="n"/>
      <c r="O842" s="455" t="n"/>
      <c r="P842" s="1505" t="n">
        <v>588</v>
      </c>
      <c r="Q842" s="1388">
        <f>O842*P842</f>
        <v/>
      </c>
      <c r="R842" s="361" t="n">
        <v>500</v>
      </c>
      <c r="S842" s="1383">
        <f>O842*R842</f>
        <v/>
      </c>
      <c r="T842" s="1383">
        <f>Q842-S842</f>
        <v/>
      </c>
      <c r="U842" s="458">
        <f>T842/Q842</f>
        <v/>
      </c>
      <c r="V842" s="1498">
        <f>ROUND(0.2*0.33*0.22,3)</f>
        <v/>
      </c>
      <c r="W842" s="362" t="n">
        <v>2.2</v>
      </c>
      <c r="X842" s="630">
        <f>O842/M842</f>
        <v/>
      </c>
      <c r="Y842" s="362">
        <f>V842*X842</f>
        <v/>
      </c>
      <c r="Z842" s="362">
        <f>W842*X842</f>
        <v/>
      </c>
      <c r="AA842" s="362" t="n"/>
      <c r="AB842" s="1387" t="n">
        <v>0.03</v>
      </c>
      <c r="AC842" s="1421">
        <f>ROUND(O842*AB842,3)</f>
        <v/>
      </c>
      <c r="AD842" s="575" t="n"/>
      <c r="AE842" s="582" t="inlineStr">
        <is>
          <t>ЕАЭС N RU Д-JP.РА04.В.21632/24 от 08.05.2024 действует до 07.05.2029 ЕАЭС N RU Д-JP.РА04.В.21709/24 от 08.05.2024 действует до 07.05.2029</t>
        </is>
      </c>
      <c r="AF842" s="582" t="inlineStr">
        <is>
          <t>Esthe Pro Labo</t>
        </is>
      </c>
      <c r="AG842" s="582" t="inlineStr">
        <is>
          <t>Science Lab Co.,Ltd</t>
        </is>
      </c>
    </row>
    <row r="843" hidden="1" ht="20.1" customFormat="1" customHeight="1" s="355" thickBot="1">
      <c r="A843" s="353" t="n"/>
      <c r="B843" s="721" t="n"/>
      <c r="C843" s="1423" t="n">
        <v>4953162014216</v>
      </c>
      <c r="D843" s="573" t="n"/>
      <c r="E843" s="365" t="inlineStr">
        <is>
          <t>Rey Beauty Studio.</t>
        </is>
      </c>
      <c r="F843" s="365" t="inlineStr">
        <is>
          <t>RBS01</t>
        </is>
      </c>
      <c r="G843" s="573" t="n"/>
      <c r="H843" s="322" t="inlineStr">
        <is>
          <t>《Rey Beauty Studio》REY BREATHING SHAMPOO. 300ml</t>
        </is>
      </c>
      <c r="I843" s="322" t="inlineStr">
        <is>
          <t>Rey Beauty Studio. REY BREATHING SHAMPOO.</t>
        </is>
      </c>
      <c r="J843" s="406" t="inlineStr">
        <is>
          <t>Восстанавливающий шампунь Рэй. Rey Beauty Studio</t>
        </is>
      </c>
      <c r="K843" s="322" t="inlineStr">
        <is>
          <t>hair shampoo</t>
        </is>
      </c>
      <c r="L843" s="369" t="n"/>
      <c r="M843" s="1203" t="n">
        <v>24</v>
      </c>
      <c r="N843" s="1203" t="n"/>
      <c r="O843" s="455" t="n"/>
      <c r="P843" s="1505" t="n">
        <v>2272</v>
      </c>
      <c r="Q843" s="1388">
        <f>O843*P843</f>
        <v/>
      </c>
      <c r="R843" s="361" t="n">
        <v>1932</v>
      </c>
      <c r="S843" s="1383">
        <f>O843*R843</f>
        <v/>
      </c>
      <c r="T843" s="1383">
        <f>Q843-S843</f>
        <v/>
      </c>
      <c r="U843" s="458">
        <f>T843/Q843</f>
        <v/>
      </c>
      <c r="V843" s="1498">
        <f>ROUND(0.405*0.285*0.185,3)</f>
        <v/>
      </c>
      <c r="W843" s="362" t="n">
        <v>9.300000000000001</v>
      </c>
      <c r="X843" s="630">
        <f>O843/M843</f>
        <v/>
      </c>
      <c r="Y843" s="362">
        <f>V843*X843</f>
        <v/>
      </c>
      <c r="Z843" s="362">
        <f>W843*X843</f>
        <v/>
      </c>
      <c r="AA843" s="362" t="n"/>
      <c r="AB843" s="1387" t="n">
        <v>0.374</v>
      </c>
      <c r="AC843" s="1387">
        <f>ROUND(O843*AB843,3)</f>
        <v/>
      </c>
      <c r="AD843" s="57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82" t="inlineStr">
        <is>
          <t xml:space="preserve">ЕАЭС N RU Д-JP.РА04.В.17971/24  от 07.05.2024 г действует до 06.05.2029 </t>
        </is>
      </c>
      <c r="AF843" s="582" t="inlineStr">
        <is>
          <t>REY BEAUTY STUDIO</t>
        </is>
      </c>
      <c r="AG843" s="582" t="inlineStr">
        <is>
          <t>PERSONAL COSMEDIC Co.,Ltd.</t>
        </is>
      </c>
    </row>
    <row r="844" hidden="1" ht="20.1" customFormat="1" customHeight="1" s="355" thickBot="1">
      <c r="A844" s="353" t="n"/>
      <c r="B844" s="721" t="n"/>
      <c r="C844" s="1423" t="n">
        <v>4953162013615</v>
      </c>
      <c r="D844" s="573" t="n"/>
      <c r="E844" s="365" t="inlineStr">
        <is>
          <t>Rey Beauty Studio.</t>
        </is>
      </c>
      <c r="F844" s="365" t="inlineStr">
        <is>
          <t>RBS01P</t>
        </is>
      </c>
      <c r="G844" s="573" t="n"/>
      <c r="H844" s="322" t="inlineStr">
        <is>
          <t xml:space="preserve">《Rey Beauty Studio》REY BREATHING SHAMPOO. 1000ml </t>
        </is>
      </c>
      <c r="I844" s="322" t="inlineStr">
        <is>
          <t>Rey Beauty Studio. REY BREATHING SHAMPOO.</t>
        </is>
      </c>
      <c r="J844" s="406" t="inlineStr">
        <is>
          <t>Восстанавливающий шампунь Рэй. Rey Beauty Studio.</t>
        </is>
      </c>
      <c r="K844" s="322" t="inlineStr">
        <is>
          <t>hair shampoo</t>
        </is>
      </c>
      <c r="L844" s="369" t="n"/>
      <c r="M844" s="1203" t="n">
        <v>12</v>
      </c>
      <c r="N844" s="1203" t="n"/>
      <c r="O844" s="455" t="n"/>
      <c r="P844" s="1505" t="n">
        <v>5831</v>
      </c>
      <c r="Q844" s="1388">
        <f>O844*P844</f>
        <v/>
      </c>
      <c r="R844" s="361" t="n">
        <v>4956</v>
      </c>
      <c r="S844" s="1383">
        <f>O844*R844</f>
        <v/>
      </c>
      <c r="T844" s="1383">
        <f>Q844-S844</f>
        <v/>
      </c>
      <c r="U844" s="458">
        <f>T844/Q844</f>
        <v/>
      </c>
      <c r="V844" s="1498">
        <f>ROUND(0.375*0.29*0.275,3)</f>
        <v/>
      </c>
      <c r="W844" s="362" t="n">
        <v>14.2</v>
      </c>
      <c r="X844" s="630">
        <f>O844/M844</f>
        <v/>
      </c>
      <c r="Y844" s="362">
        <f>V844*X844</f>
        <v/>
      </c>
      <c r="Z844" s="362">
        <f>W844*X844</f>
        <v/>
      </c>
      <c r="AA844" s="362" t="n"/>
      <c r="AB844" s="1387" t="n">
        <v>1.13</v>
      </c>
      <c r="AC844" s="1387">
        <f>ROUND(O844*AB844,3)</f>
        <v/>
      </c>
      <c r="AD844" s="57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82" t="inlineStr">
        <is>
          <t xml:space="preserve">ЕАЭС N RU Д-JP.РА04.В.17971/24  от 07.05.2024 г действует до 06.05.2029 </t>
        </is>
      </c>
      <c r="AF844" s="582" t="inlineStr">
        <is>
          <t>REY BEAUTY STUDIO</t>
        </is>
      </c>
      <c r="AG844" s="582" t="inlineStr">
        <is>
          <t>PERSONAL COSMEDIC Co.,Ltd.</t>
        </is>
      </c>
    </row>
    <row r="845" hidden="1" ht="20.1" customFormat="1" customHeight="1" s="355" thickBot="1">
      <c r="A845" s="353" t="n"/>
      <c r="B845" s="721" t="n"/>
      <c r="C845" s="1423" t="n">
        <v>4953162014186</v>
      </c>
      <c r="D845" s="573" t="n"/>
      <c r="E845" s="365" t="inlineStr">
        <is>
          <t>Rey Beauty Studio.</t>
        </is>
      </c>
      <c r="F845" s="365" t="inlineStr">
        <is>
          <t>RB02</t>
        </is>
      </c>
      <c r="G845" s="573" t="n"/>
      <c r="H845" s="322" t="inlineStr">
        <is>
          <t xml:space="preserve">《Rey Beauty Studio》REY BREATHING CONDITIONER. 300ml </t>
        </is>
      </c>
      <c r="I845" s="322" t="inlineStr">
        <is>
          <t>Rey Beauty Studio. REY BREATHING CONDITIONER.</t>
        </is>
      </c>
      <c r="J845" s="406" t="inlineStr">
        <is>
          <t>Восстанавливающий кондиционер для волос Рэй. Rey Beauty Studio.</t>
        </is>
      </c>
      <c r="K845" s="322" t="inlineStr">
        <is>
          <t>hair conditioner</t>
        </is>
      </c>
      <c r="L845" s="369" t="n"/>
      <c r="M845" s="1203" t="n">
        <v>24</v>
      </c>
      <c r="N845" s="1203" t="n"/>
      <c r="O845" s="455" t="n"/>
      <c r="P845" s="1505" t="n">
        <v>2272</v>
      </c>
      <c r="Q845" s="1388">
        <f>O845*P845</f>
        <v/>
      </c>
      <c r="R845" s="361" t="n">
        <v>1932</v>
      </c>
      <c r="S845" s="1383">
        <f>O845*R845</f>
        <v/>
      </c>
      <c r="T845" s="1383">
        <f>Q845-S845</f>
        <v/>
      </c>
      <c r="U845" s="458">
        <f>T845/Q845</f>
        <v/>
      </c>
      <c r="V845" s="362">
        <f>ROUND(0.405*0.285*0.185,3)</f>
        <v/>
      </c>
      <c r="W845" s="362" t="n">
        <v>9.4</v>
      </c>
      <c r="X845" s="630">
        <f>O845/M845</f>
        <v/>
      </c>
      <c r="Y845" s="362">
        <f>V845*X845</f>
        <v/>
      </c>
      <c r="Z845" s="362">
        <f>W845*X845</f>
        <v/>
      </c>
      <c r="AA845" s="362" t="n"/>
      <c r="AB845" s="1203" t="n">
        <v>0.374</v>
      </c>
      <c r="AC845" s="1384">
        <f>ROUND(O845*AB845,3)</f>
        <v/>
      </c>
      <c r="AD845" s="575"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82" t="inlineStr">
        <is>
          <t>Письмо</t>
        </is>
      </c>
      <c r="AF845" s="582" t="inlineStr">
        <is>
          <t>REY BEAUTY STUDIO</t>
        </is>
      </c>
      <c r="AG845" s="582" t="inlineStr">
        <is>
          <t>PERSONAL COSMEDIC Co.,Ltd.</t>
        </is>
      </c>
    </row>
    <row r="846" hidden="1" ht="20.1" customFormat="1" customHeight="1" s="355" thickBot="1">
      <c r="A846" s="353" t="n"/>
      <c r="B846" s="721" t="n"/>
      <c r="C846" s="1423" t="n"/>
      <c r="D846" s="573" t="n"/>
      <c r="E846" s="365" t="inlineStr">
        <is>
          <t>Rey Beauty Studio.</t>
        </is>
      </c>
      <c r="F846" s="365" t="n"/>
      <c r="G846" s="573" t="n"/>
      <c r="H846" s="322" t="inlineStr">
        <is>
          <t>《Rey Beauty Studio》REY BREATHING SHAMPOO. 30ml</t>
        </is>
      </c>
      <c r="I846" s="322" t="inlineStr">
        <is>
          <t>Rey Beauty Studio. REY BREATHING SHAMPOO.</t>
        </is>
      </c>
      <c r="J846" s="406" t="inlineStr">
        <is>
          <t>Восстанавливающий шампунь Рэй. Rey Beauty Studio.</t>
        </is>
      </c>
      <c r="K846" s="322" t="inlineStr">
        <is>
          <t>hair shampoo</t>
        </is>
      </c>
      <c r="L846" s="369" t="n"/>
      <c r="M846" s="1203" t="n"/>
      <c r="N846" s="1203" t="n"/>
      <c r="O846" s="455" t="n"/>
      <c r="P846" s="1505" t="n">
        <v>300</v>
      </c>
      <c r="Q846" s="1388">
        <f>O846*P846</f>
        <v/>
      </c>
      <c r="R846" s="361" t="n">
        <v>255</v>
      </c>
      <c r="S846" s="1383">
        <f>O846*R846</f>
        <v/>
      </c>
      <c r="T846" s="1383">
        <f>Q846-S846</f>
        <v/>
      </c>
      <c r="U846" s="458">
        <f>T846/Q846</f>
        <v/>
      </c>
      <c r="V846" s="362" t="n"/>
      <c r="W846" s="362" t="n"/>
      <c r="X846" s="630" t="n"/>
      <c r="Y846" s="362" t="n"/>
      <c r="Z846" s="362" t="n"/>
      <c r="AA846" s="362" t="n"/>
      <c r="AB846" s="1203" t="n">
        <v>0.04</v>
      </c>
      <c r="AC846" s="1384">
        <f>ROUND(O846*AB846,3)</f>
        <v/>
      </c>
      <c r="AD846" s="575">
        <f>AD843</f>
        <v/>
      </c>
      <c r="AE846" s="582">
        <f>AE843</f>
        <v/>
      </c>
      <c r="AF846" s="582">
        <f>AF843</f>
        <v/>
      </c>
      <c r="AG846" s="582">
        <f>AG843</f>
        <v/>
      </c>
    </row>
    <row r="847" hidden="1" ht="20.1" customFormat="1" customHeight="1" s="355" thickBot="1">
      <c r="A847" s="353" t="n"/>
      <c r="B847" s="721" t="n"/>
      <c r="C847" s="1381" t="n"/>
      <c r="D847" s="368" t="n"/>
      <c r="E847" s="353" t="inlineStr">
        <is>
          <t>Rey Beauty Studio.</t>
        </is>
      </c>
      <c r="F847" s="365" t="n"/>
      <c r="G847" s="573" t="n"/>
      <c r="H847" s="322" t="inlineStr">
        <is>
          <t>《Rey Beauty Studio》REY BREATHING CONDITIONER. 18g</t>
        </is>
      </c>
      <c r="I847" s="322" t="inlineStr">
        <is>
          <t>Rey Beauty Studio. REY BREATHING CONDITIONER.</t>
        </is>
      </c>
      <c r="J847" s="406" t="inlineStr">
        <is>
          <t>Восстанавливающий кондиционер для волос Рэй. Rey Beauty Studio.</t>
        </is>
      </c>
      <c r="K847" s="322" t="inlineStr">
        <is>
          <t>hair conditioner</t>
        </is>
      </c>
      <c r="L847" s="369" t="n"/>
      <c r="M847" s="1203" t="n"/>
      <c r="N847" s="1203" t="n"/>
      <c r="O847" s="455" t="n"/>
      <c r="P847" s="1505" t="n">
        <v>228</v>
      </c>
      <c r="Q847" s="1388">
        <f>O847*P847</f>
        <v/>
      </c>
      <c r="R847" s="361" t="n">
        <v>194</v>
      </c>
      <c r="S847" s="1383">
        <f>O847*R847</f>
        <v/>
      </c>
      <c r="T847" s="1383">
        <f>Q847-S847</f>
        <v/>
      </c>
      <c r="U847" s="458">
        <f>T847/Q847</f>
        <v/>
      </c>
      <c r="V847" s="362" t="n"/>
      <c r="W847" s="362" t="n"/>
      <c r="X847" s="630" t="n"/>
      <c r="Y847" s="362" t="n"/>
      <c r="Z847" s="362" t="n"/>
      <c r="AA847" s="362" t="n"/>
      <c r="AB847" s="1203" t="n">
        <v>0.027</v>
      </c>
      <c r="AC847" s="1384">
        <f>ROUND(O847*AB847,3)</f>
        <v/>
      </c>
      <c r="AD847" s="575">
        <f>AD845</f>
        <v/>
      </c>
      <c r="AE847" s="582">
        <f>AE845</f>
        <v/>
      </c>
      <c r="AF847" s="582">
        <f>AF845</f>
        <v/>
      </c>
      <c r="AG847" s="582">
        <f>AG845</f>
        <v/>
      </c>
    </row>
    <row r="848" hidden="1" ht="18.75" customFormat="1" customHeight="1" s="355" thickBot="1">
      <c r="A848" s="353" t="n"/>
      <c r="B848" s="721" t="n"/>
      <c r="C848" s="1423" t="n"/>
      <c r="D848" s="573" t="n"/>
      <c r="E848" s="365" t="inlineStr">
        <is>
          <t>Rey Beauty Studio.</t>
        </is>
      </c>
      <c r="F848" s="365" t="n"/>
      <c r="G848" s="573" t="n"/>
      <c r="H848" s="322" t="inlineStr">
        <is>
          <t>《Rey Beauty Studio》REY BREATHING SHAMPOO &amp; CONDITIONER (trial set×6)</t>
        </is>
      </c>
      <c r="I848" s="322" t="n"/>
      <c r="J848" s="406" t="n"/>
      <c r="K848" s="369" t="inlineStr">
        <is>
          <t>hair shampoo, conditioner</t>
        </is>
      </c>
      <c r="L848" s="369" t="n"/>
      <c r="M848" s="1203" t="n"/>
      <c r="N848" s="1203" t="n"/>
      <c r="O848" s="455" t="n"/>
      <c r="P848" s="1388" t="n">
        <v>3169</v>
      </c>
      <c r="Q848" s="1388">
        <f>O848*P848</f>
        <v/>
      </c>
      <c r="R848" s="621" t="n">
        <v>2694</v>
      </c>
      <c r="S848" s="1388">
        <f>O848*R848</f>
        <v/>
      </c>
      <c r="T848" s="1388">
        <f>Q848-S848</f>
        <v/>
      </c>
      <c r="U848" s="635">
        <f>T848/Q848</f>
        <v/>
      </c>
      <c r="V848" s="362" t="n"/>
      <c r="W848" s="362" t="n"/>
      <c r="X848" s="630" t="n"/>
      <c r="Y848" s="362" t="n"/>
      <c r="Z848" s="362" t="n"/>
      <c r="AA848" s="362" t="n"/>
      <c r="AB848" s="1203" t="n"/>
      <c r="AC848" s="1384">
        <f>ROUND(O848*AB848,3)</f>
        <v/>
      </c>
      <c r="AD848" s="575" t="n"/>
      <c r="AE848" s="582" t="n"/>
      <c r="AF848" s="582">
        <f>AF846</f>
        <v/>
      </c>
      <c r="AG848" s="582">
        <f>AG846</f>
        <v/>
      </c>
    </row>
    <row r="849" hidden="1" ht="20.1" customFormat="1" customHeight="1" s="355" thickBot="1">
      <c r="A849" s="353" t="n"/>
      <c r="B849" s="721" t="n"/>
      <c r="C849" s="1423" t="n">
        <v>4573259170993</v>
      </c>
      <c r="D849" s="573" t="n"/>
      <c r="E849" s="365" t="inlineStr">
        <is>
          <t>COCOCHI</t>
        </is>
      </c>
      <c r="F849" s="365" t="inlineStr">
        <is>
          <t>COC01</t>
        </is>
      </c>
      <c r="G849" s="573" t="n"/>
      <c r="H849" s="322" t="inlineStr">
        <is>
          <t>COCOCHI Facial Essence Mask</t>
        </is>
      </c>
      <c r="I849" s="322" t="inlineStr">
        <is>
          <t>AG Ultimate Facial Essence Mask COCOCHI</t>
        </is>
      </c>
      <c r="J849" s="406" t="inlineStr">
        <is>
          <t>Питательная Маска-эссенция тканевая для лица Cocochi</t>
        </is>
      </c>
      <c r="K849" s="369" t="inlineStr">
        <is>
          <t>face mask</t>
        </is>
      </c>
      <c r="L849" s="369" t="n"/>
      <c r="M849" s="1203" t="n">
        <v>36</v>
      </c>
      <c r="N849" s="1203" t="n"/>
      <c r="O849" s="455" t="n">
        <v>72</v>
      </c>
      <c r="P849" s="1505" t="n">
        <v>1676</v>
      </c>
      <c r="Q849" s="1388">
        <f>O849*P849</f>
        <v/>
      </c>
      <c r="R849" s="361" t="n">
        <v>1375</v>
      </c>
      <c r="S849" s="1383">
        <f>O849*R849</f>
        <v/>
      </c>
      <c r="T849" s="1383">
        <f>Q849-S849</f>
        <v/>
      </c>
      <c r="U849" s="458">
        <f>T849/Q849</f>
        <v/>
      </c>
      <c r="V849" s="362">
        <f>ROUND(0.223*0.432*0.394,3)</f>
        <v/>
      </c>
      <c r="W849" s="867" t="n">
        <v>8.4</v>
      </c>
      <c r="X849" s="867">
        <f>O849/M849</f>
        <v/>
      </c>
      <c r="Y849" s="362">
        <f>V849*X849</f>
        <v/>
      </c>
      <c r="Z849" s="362">
        <f>W849*X849</f>
        <v/>
      </c>
      <c r="AA849" s="362" t="inlineStr">
        <is>
          <t>190ｍｍ×125ｍｍ×30ｍｍ</t>
        </is>
      </c>
      <c r="AB849" s="1203" t="n">
        <v>0.194</v>
      </c>
      <c r="AC849" s="1384">
        <f>ROUND(O849*AB849,3)</f>
        <v/>
      </c>
      <c r="AD849" s="575"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565" t="inlineStr">
        <is>
          <t>ЕАЭС N RU RU Д-JP.РА06.В.88676/24  от 07.08.2024 действует до 06.08.2029</t>
        </is>
      </c>
      <c r="AF849" s="582" t="inlineStr">
        <is>
          <t xml:space="preserve">COCOCHI </t>
        </is>
      </c>
      <c r="AG849" s="565" t="inlineStr">
        <is>
          <t>SION COSMETIC CO.,LTD."</t>
        </is>
      </c>
    </row>
    <row r="850" hidden="1" ht="20.1" customFormat="1" customHeight="1" s="355" thickBot="1">
      <c r="A850" s="353" t="n"/>
      <c r="B850" s="721" t="n"/>
      <c r="C850" s="1423" t="n">
        <v>4580504130039</v>
      </c>
      <c r="D850" s="573" t="n"/>
      <c r="E850" s="365" t="inlineStr">
        <is>
          <t>COCOCHI</t>
        </is>
      </c>
      <c r="F850" s="365" t="inlineStr">
        <is>
          <t>COC02</t>
        </is>
      </c>
      <c r="G850" s="573" t="n"/>
      <c r="H850" s="871" t="inlineStr">
        <is>
          <t>COCOCHI AG Ocean Mask</t>
        </is>
      </c>
      <c r="I850" s="322" t="inlineStr">
        <is>
          <t>AG Ultimate Mask Ocean COCOCHI</t>
        </is>
      </c>
      <c r="J850" s="406" t="inlineStr">
        <is>
          <t>Увлажняющая тканевая маска для кожи лица COCOCHI</t>
        </is>
      </c>
      <c r="K850" s="369" t="inlineStr">
        <is>
          <t>face mask</t>
        </is>
      </c>
      <c r="L850" s="369" t="n"/>
      <c r="M850" s="1203" t="n">
        <v>36</v>
      </c>
      <c r="N850" s="1203" t="n"/>
      <c r="O850" s="455" t="n"/>
      <c r="P850" s="1505" t="n">
        <v>1676</v>
      </c>
      <c r="Q850" s="1388">
        <f>O850*P850</f>
        <v/>
      </c>
      <c r="R850" s="361" t="n">
        <v>1375</v>
      </c>
      <c r="S850" s="1383">
        <f>O850*R850</f>
        <v/>
      </c>
      <c r="T850" s="1383">
        <f>Q850-S850</f>
        <v/>
      </c>
      <c r="U850" s="458">
        <f>T850/Q850</f>
        <v/>
      </c>
      <c r="V850" s="362">
        <f>ROUND(0.223*0.432*0.394,3)</f>
        <v/>
      </c>
      <c r="W850" s="867" t="n">
        <v>8.4</v>
      </c>
      <c r="X850" s="867">
        <f>O850/M850</f>
        <v/>
      </c>
      <c r="Y850" s="362">
        <f>V850*X850</f>
        <v/>
      </c>
      <c r="Z850" s="362">
        <f>W850*X850</f>
        <v/>
      </c>
      <c r="AA850" s="362" t="inlineStr">
        <is>
          <t>190ｍｍ×125ｍｍ×30ｍｍ</t>
        </is>
      </c>
      <c r="AB850" s="1203" t="n">
        <v>0.194</v>
      </c>
      <c r="AC850" s="1384">
        <f>ROUND(O850*AB850,3)</f>
        <v/>
      </c>
      <c r="AD850" s="575"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565" t="inlineStr">
        <is>
          <t>ЕАЭС N RU RU Д-JP.РА06.В.88676/24  от 07.08.2024 действует до 06.08.2029</t>
        </is>
      </c>
      <c r="AF850" s="582" t="inlineStr">
        <is>
          <t xml:space="preserve">COCOCHI </t>
        </is>
      </c>
      <c r="AG850" s="565" t="inlineStr">
        <is>
          <t>Cocochi Cosme Co., Ltd.</t>
        </is>
      </c>
    </row>
    <row r="851" hidden="1" ht="20.1" customFormat="1" customHeight="1" s="355" thickBot="1">
      <c r="A851" s="353" t="n"/>
      <c r="B851" s="721" t="n"/>
      <c r="C851" s="1423" t="n">
        <v>4580504130107</v>
      </c>
      <c r="D851" s="573" t="n"/>
      <c r="E851" s="365" t="inlineStr">
        <is>
          <t>COCOCHI</t>
        </is>
      </c>
      <c r="F851" s="365" t="inlineStr">
        <is>
          <t>COC03</t>
        </is>
      </c>
      <c r="G851" s="573" t="n"/>
      <c r="H851" s="322" t="inlineStr">
        <is>
          <t>COCOCHI AG Akoya White Pearl Mask</t>
        </is>
      </c>
      <c r="I851" s="322" t="inlineStr">
        <is>
          <t>AG Ultimate Mask Akoya White Pearl COCOCHI</t>
        </is>
      </c>
      <c r="J851" s="406" t="inlineStr">
        <is>
          <t xml:space="preserve">Маска тканевая, выравнивающая цвет кожи лица на основе жемчуга Акоя COCOCHI </t>
        </is>
      </c>
      <c r="K851" s="369" t="inlineStr">
        <is>
          <t>face mask</t>
        </is>
      </c>
      <c r="L851" s="369" t="n"/>
      <c r="M851" s="1203" t="n">
        <v>36</v>
      </c>
      <c r="N851" s="1203" t="n"/>
      <c r="O851" s="455" t="n"/>
      <c r="P851" s="1505" t="n">
        <v>1676</v>
      </c>
      <c r="Q851" s="1388">
        <f>O851*P851</f>
        <v/>
      </c>
      <c r="R851" s="361" t="n">
        <v>1375</v>
      </c>
      <c r="S851" s="1383">
        <f>O851*R851</f>
        <v/>
      </c>
      <c r="T851" s="1383">
        <f>Q851-S851</f>
        <v/>
      </c>
      <c r="U851" s="458">
        <f>T851/Q851</f>
        <v/>
      </c>
      <c r="V851" s="362">
        <f>ROUND(0.223*0.432*0.394,3)</f>
        <v/>
      </c>
      <c r="W851" s="867" t="n">
        <v>8.4</v>
      </c>
      <c r="X851" s="867">
        <f>O851/M851</f>
        <v/>
      </c>
      <c r="Y851" s="362">
        <f>V851*X851</f>
        <v/>
      </c>
      <c r="Z851" s="362">
        <f>W851*X851</f>
        <v/>
      </c>
      <c r="AA851" s="362" t="inlineStr">
        <is>
          <t>190ｍｍ×125ｍｍ×30ｍｍ</t>
        </is>
      </c>
      <c r="AB851" s="1203" t="n">
        <v>0.194</v>
      </c>
      <c r="AC851" s="1384">
        <f>ROUND(O851*AB851,3)</f>
        <v/>
      </c>
      <c r="AD851" s="575"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565" t="inlineStr">
        <is>
          <t>ЕАЭС N RU RU Д-JP.РА06.В.88676/24  от 07.08.2024 действует до 06.08.2029</t>
        </is>
      </c>
      <c r="AF851" s="582" t="inlineStr">
        <is>
          <t xml:space="preserve">COCOCHI </t>
        </is>
      </c>
      <c r="AG851" s="565" t="inlineStr">
        <is>
          <t>Cocochi Cosme Co., Ltd.</t>
        </is>
      </c>
    </row>
    <row r="852" hidden="1" ht="20.1" customFormat="1" customHeight="1" s="756" thickBot="1">
      <c r="A852" s="705" t="n"/>
      <c r="B852" s="706" t="n"/>
      <c r="C852" s="1508" t="n">
        <v>4580504130657</v>
      </c>
      <c r="D852" s="874" t="n"/>
      <c r="E852" s="873" t="inlineStr">
        <is>
          <t>COCOCHI</t>
        </is>
      </c>
      <c r="F852" s="873" t="inlineStr">
        <is>
          <t>COC04</t>
        </is>
      </c>
      <c r="G852" s="874" t="n"/>
      <c r="H852" s="460" t="inlineStr">
        <is>
          <t>COCOCHI Facial Essence Cream Mask N СНЯЛИ С ПР-ВА</t>
        </is>
      </c>
      <c r="I852" s="460" t="inlineStr">
        <is>
          <t>AG Ultimate COCOCHI Facial Essence Cream Mask N</t>
        </is>
      </c>
      <c r="J852" s="461" t="inlineStr">
        <is>
          <t>Кремовая антивозрастная маска-эссенция для кожи лица COCOCHI</t>
        </is>
      </c>
      <c r="K852" s="799" t="inlineStr">
        <is>
          <t>cream/face mask</t>
        </is>
      </c>
      <c r="L852" s="799" t="n"/>
      <c r="M852" s="710" t="n">
        <v>24</v>
      </c>
      <c r="N852" s="710" t="n"/>
      <c r="O852" s="1020" t="n"/>
      <c r="P852" s="1403" t="n">
        <v>3146</v>
      </c>
      <c r="Q852" s="1403">
        <f>O852*P852</f>
        <v/>
      </c>
      <c r="R852" s="690" t="n">
        <v>2674</v>
      </c>
      <c r="S852" s="1403">
        <f>O852*R852</f>
        <v/>
      </c>
      <c r="T852" s="1403">
        <f>Q852-S852</f>
        <v/>
      </c>
      <c r="U852" s="691">
        <f>T852/Q852</f>
        <v/>
      </c>
      <c r="V852" s="711">
        <f>ROUND(0.238*0.294*0.391,3)</f>
        <v/>
      </c>
      <c r="W852" s="711" t="n">
        <v>7.8</v>
      </c>
      <c r="X852" s="875">
        <f>O852/M852</f>
        <v/>
      </c>
      <c r="Y852" s="711">
        <f>V852*X852</f>
        <v/>
      </c>
      <c r="Z852" s="711">
        <f>W852*X852</f>
        <v/>
      </c>
      <c r="AA852" s="711" t="inlineStr">
        <is>
          <t>85ｍｍ×83ｍｍ×83ｍｍ</t>
        </is>
      </c>
      <c r="AB852" s="710" t="n">
        <v>0.31</v>
      </c>
      <c r="AC852" s="1441">
        <f>ROUND(O852*AB852,3)</f>
        <v/>
      </c>
      <c r="AD852" s="755"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84" t="inlineStr">
        <is>
          <t>ЕАЭС N RU RU Д-JP.РА06.В.93742/24 от 08.08.2024 действует до 07.08.2029</t>
        </is>
      </c>
      <c r="AF852" s="876" t="inlineStr">
        <is>
          <t xml:space="preserve">COCOCHI </t>
        </is>
      </c>
      <c r="AG852" s="584" t="inlineStr">
        <is>
          <t>Cocochi Cosme Co., Ltd.</t>
        </is>
      </c>
    </row>
    <row r="853" hidden="1" ht="20.1" customFormat="1" customHeight="1" s="355" thickBot="1">
      <c r="A853" s="353" t="n"/>
      <c r="B853" s="721" t="n"/>
      <c r="C853" s="1509" t="n">
        <v>4580504132293</v>
      </c>
      <c r="D853" s="573" t="n"/>
      <c r="E853" s="365" t="inlineStr">
        <is>
          <t>COCOCHI</t>
        </is>
      </c>
      <c r="F853" s="365" t="n"/>
      <c r="G853" s="573" t="n"/>
      <c r="H853" s="1173" t="inlineStr">
        <is>
          <t>COCOCHI Essence Lotion EX N 120ml</t>
        </is>
      </c>
      <c r="I853" s="322" t="inlineStr">
        <is>
          <t>COCOCHI AG Ultimate Essence Lotion EX</t>
        </is>
      </c>
      <c r="J853" s="406" t="inlineStr">
        <is>
          <t>Лосьон-эссенция Экстра COCOCHI</t>
        </is>
      </c>
      <c r="K853" s="369" t="inlineStr">
        <is>
          <t>face lotion</t>
        </is>
      </c>
      <c r="L853" s="369" t="n"/>
      <c r="M853" s="1203" t="n">
        <v>24</v>
      </c>
      <c r="N853" s="1203" t="n"/>
      <c r="O853" s="455" t="n">
        <v>48</v>
      </c>
      <c r="P853" s="1505" t="n">
        <v>2976</v>
      </c>
      <c r="Q853" s="1388">
        <f>O853*P853</f>
        <v/>
      </c>
      <c r="R853" s="361" t="n">
        <v>2530</v>
      </c>
      <c r="S853" s="1383">
        <f>O853*R853</f>
        <v/>
      </c>
      <c r="T853" s="1383">
        <f>Q853-S853</f>
        <v/>
      </c>
      <c r="U853" s="458">
        <f>T853/Q853</f>
        <v/>
      </c>
      <c r="V853" s="362">
        <f>ROUND(0.23*0.216*0.311,3)</f>
        <v/>
      </c>
      <c r="W853" s="362" t="n">
        <v>8.5</v>
      </c>
      <c r="X853" s="630">
        <f>O853/M853</f>
        <v/>
      </c>
      <c r="Y853" s="362">
        <f>V853*X853</f>
        <v/>
      </c>
      <c r="Z853" s="362">
        <f>W853*X853</f>
        <v/>
      </c>
      <c r="AA853" s="362" t="inlineStr">
        <is>
          <t>184ｍｍ×46ｍｍ×46ｍｍ</t>
        </is>
      </c>
      <c r="AB853" s="1203" t="n">
        <v>0.35</v>
      </c>
      <c r="AC853" s="1384">
        <f>ROUND(O853*AB853,3)</f>
        <v/>
      </c>
      <c r="AD853" s="575"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565" t="inlineStr">
        <is>
          <t>ЕАЭС N RU Д-JP.РА06.В.88560/24  от 07.08.2024 действует до 06.08.2029</t>
        </is>
      </c>
      <c r="AF853" s="582" t="inlineStr">
        <is>
          <t xml:space="preserve">COCOCHI </t>
        </is>
      </c>
      <c r="AG853" s="565" t="inlineStr">
        <is>
          <t>Cocochi Cosme Co., Ltd.</t>
        </is>
      </c>
    </row>
    <row r="854" hidden="1" ht="20.1" customFormat="1" customHeight="1" s="355" thickBot="1">
      <c r="A854" s="353" t="n"/>
      <c r="B854" s="721" t="n"/>
      <c r="C854" s="1509" t="n">
        <v>4580504132316</v>
      </c>
      <c r="D854" s="573" t="n"/>
      <c r="E854" s="365" t="inlineStr">
        <is>
          <t>COCOCHI</t>
        </is>
      </c>
      <c r="F854" s="365" t="n"/>
      <c r="G854" s="573" t="n"/>
      <c r="H854" s="1173" t="inlineStr">
        <is>
          <t>COCOCHI Luxe Emulsion EX N 100ml</t>
        </is>
      </c>
      <c r="I854" s="322" t="inlineStr">
        <is>
          <t>COCOCHI AG Ultimate Luxe Emulsion EX</t>
        </is>
      </c>
      <c r="J854" s="406" t="inlineStr">
        <is>
          <t xml:space="preserve">Эмульсия экстра люкс COCOCHI </t>
        </is>
      </c>
      <c r="K854" s="369" t="inlineStr">
        <is>
          <t>face milk</t>
        </is>
      </c>
      <c r="L854" s="369" t="n"/>
      <c r="M854" s="1203" t="n">
        <v>24</v>
      </c>
      <c r="N854" s="1203" t="n"/>
      <c r="O854" s="455" t="n">
        <v>48</v>
      </c>
      <c r="P854" s="1505" t="n">
        <v>3106</v>
      </c>
      <c r="Q854" s="1388">
        <f>O854*P854</f>
        <v/>
      </c>
      <c r="R854" s="361" t="n">
        <v>2640</v>
      </c>
      <c r="S854" s="1383">
        <f>O854*R854</f>
        <v/>
      </c>
      <c r="T854" s="1383">
        <f>Q854-S854</f>
        <v/>
      </c>
      <c r="U854" s="458">
        <f>T854/Q854</f>
        <v/>
      </c>
      <c r="V854" s="362">
        <f>ROUND(0.211*0.216*0.311,3)</f>
        <v/>
      </c>
      <c r="W854" s="362" t="n">
        <v>7.7</v>
      </c>
      <c r="X854" s="630">
        <f>O854/M854</f>
        <v/>
      </c>
      <c r="Y854" s="362">
        <f>V854*X854</f>
        <v/>
      </c>
      <c r="Z854" s="362">
        <f>W854*X854</f>
        <v/>
      </c>
      <c r="AA854" s="362" t="inlineStr">
        <is>
          <t>165ｍｍ×46ｍｍ×46ｍｍ</t>
        </is>
      </c>
      <c r="AB854" s="1203" t="n">
        <v>0.32</v>
      </c>
      <c r="AC854" s="1384">
        <f>ROUND(O854*AB854,3)</f>
        <v/>
      </c>
      <c r="AD854" s="575"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565" t="inlineStr">
        <is>
          <t>ЕАЭС N RU Д-JP.РА06.В.88602/24   от 07.08.2024 действует до 06.08.2029</t>
        </is>
      </c>
      <c r="AF854" s="582" t="inlineStr">
        <is>
          <t xml:space="preserve">COCOCHI </t>
        </is>
      </c>
      <c r="AG854" s="565" t="inlineStr">
        <is>
          <t>Cocochi Cosme Co., Ltd.</t>
        </is>
      </c>
    </row>
    <row r="855" hidden="1" ht="20.1" customFormat="1" customHeight="1" s="355" thickBot="1">
      <c r="A855" s="353" t="n"/>
      <c r="B855" s="721" t="n"/>
      <c r="C855" s="1381" t="n">
        <v>4580504130930</v>
      </c>
      <c r="D855" s="368" t="n"/>
      <c r="E855" s="365" t="inlineStr">
        <is>
          <t>COCOCHI</t>
        </is>
      </c>
      <c r="F855" s="365" t="inlineStr">
        <is>
          <t>COC07</t>
        </is>
      </c>
      <c r="G855" s="573" t="n"/>
      <c r="H855" s="322" t="inlineStr">
        <is>
          <t>COCOCHI Luxe Tteatment Essence</t>
        </is>
      </c>
      <c r="I855" s="322" t="inlineStr">
        <is>
          <t>AG Ultimate Luxe Treatment Essence</t>
        </is>
      </c>
      <c r="J855" s="406" t="inlineStr">
        <is>
          <t>Восстанавливающая эссенция для кожи лица люкс COCOCHI</t>
        </is>
      </c>
      <c r="K855" s="369" t="inlineStr">
        <is>
          <t>face essence</t>
        </is>
      </c>
      <c r="L855" s="369" t="n"/>
      <c r="M855" s="1203" t="n">
        <v>36</v>
      </c>
      <c r="N855" s="1203" t="n"/>
      <c r="O855" s="455" t="n"/>
      <c r="P855" s="1505" t="n">
        <v>4724</v>
      </c>
      <c r="Q855" s="1388">
        <f>O855*P855</f>
        <v/>
      </c>
      <c r="R855" s="361" t="n">
        <v>4015</v>
      </c>
      <c r="S855" s="1383">
        <f>O855*R855</f>
        <v/>
      </c>
      <c r="T855" s="1383">
        <f>Q855-S855</f>
        <v/>
      </c>
      <c r="U855" s="458">
        <f>T855/Q855</f>
        <v/>
      </c>
      <c r="V855" s="362">
        <f>ROUND(0.505*0.32*0.2,3)</f>
        <v/>
      </c>
      <c r="W855" s="362" t="n">
        <v>9.199999999999999</v>
      </c>
      <c r="X855" s="630">
        <f>O855/M855</f>
        <v/>
      </c>
      <c r="Y855" s="362">
        <f>V855*X855</f>
        <v/>
      </c>
      <c r="Z855" s="362">
        <f>W855*X855</f>
        <v/>
      </c>
      <c r="AA855" s="362" t="inlineStr">
        <is>
          <t>151ｍｍ×97ｍｍ×37ｍｍ</t>
        </is>
      </c>
      <c r="AB855" s="1203" t="n">
        <v>0.225</v>
      </c>
      <c r="AC855" s="1384">
        <f>ROUND(O855*AB855,3)</f>
        <v/>
      </c>
      <c r="AD855" s="575"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565" t="inlineStr">
        <is>
          <t>ЕАЭС N RU Д-JP.РА06.В.88770/24 от 07.08.2024 действует до 06.08.2029</t>
        </is>
      </c>
      <c r="AF855" s="582" t="inlineStr">
        <is>
          <t xml:space="preserve">COCOCHI </t>
        </is>
      </c>
      <c r="AG855" s="565" t="inlineStr">
        <is>
          <t>Cocochi Cosme Co., Ltd.</t>
        </is>
      </c>
    </row>
    <row r="856" hidden="1" ht="20.1" customFormat="1" customHeight="1" s="355" thickBot="1">
      <c r="A856" s="353" t="n"/>
      <c r="B856" s="721" t="n"/>
      <c r="C856" s="1381" t="n">
        <v>4580504130947</v>
      </c>
      <c r="D856" s="368" t="n"/>
      <c r="E856" s="365" t="inlineStr">
        <is>
          <t>COCOCHI</t>
        </is>
      </c>
      <c r="F856" s="365" t="inlineStr">
        <is>
          <t>COC08</t>
        </is>
      </c>
      <c r="G856" s="573" t="n"/>
      <c r="H856" s="322" t="inlineStr">
        <is>
          <t>COCOCHI Facial Hydration Balancing Essence Cream Mask</t>
        </is>
      </c>
      <c r="I856" s="322" t="inlineStr">
        <is>
          <t>COCOCHI AG Ultimate Facial Hydration Balancing Essence Mask</t>
        </is>
      </c>
      <c r="J856" s="406" t="inlineStr">
        <is>
          <t>Увлажняющая балансирующая кремовая маска-эссенция COCOCHI</t>
        </is>
      </c>
      <c r="K856" s="369" t="inlineStr">
        <is>
          <t>cream/face mask</t>
        </is>
      </c>
      <c r="L856" s="369" t="n"/>
      <c r="M856" s="1203" t="n">
        <v>24</v>
      </c>
      <c r="N856" s="1203" t="n"/>
      <c r="O856" s="455" t="n"/>
      <c r="P856" s="1505" t="n">
        <v>2653</v>
      </c>
      <c r="Q856" s="1388">
        <f>O856*P856</f>
        <v/>
      </c>
      <c r="R856" s="361" t="n">
        <v>2255</v>
      </c>
      <c r="S856" s="1383">
        <f>O856*R856</f>
        <v/>
      </c>
      <c r="T856" s="1383">
        <f>Q856-S856</f>
        <v/>
      </c>
      <c r="U856" s="458">
        <f>T856/Q856</f>
        <v/>
      </c>
      <c r="V856" s="362">
        <f>ROUND(0.238*0.294*0.391,3)</f>
        <v/>
      </c>
      <c r="W856" s="362" t="n">
        <v>7.8</v>
      </c>
      <c r="X856" s="630">
        <f>O856/M856</f>
        <v/>
      </c>
      <c r="Y856" s="362">
        <f>V856*X856</f>
        <v/>
      </c>
      <c r="Z856" s="362">
        <f>W856*X856</f>
        <v/>
      </c>
      <c r="AA856" s="362" t="inlineStr">
        <is>
          <t>85ｍｍ×83ｍｍ×83ｍｍ</t>
        </is>
      </c>
      <c r="AB856" s="1203" t="n">
        <v>0.31</v>
      </c>
      <c r="AC856" s="1384">
        <f>ROUND(O856*AB856,3)</f>
        <v/>
      </c>
      <c r="AD856" s="575"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565" t="inlineStr">
        <is>
          <t>ЕАЭС N RU RU Д-JP.РА06.В.93742/24 от 08.08.2024 действует до 07.08.2029</t>
        </is>
      </c>
      <c r="AF856" s="582" t="inlineStr">
        <is>
          <t xml:space="preserve">COCOCHI </t>
        </is>
      </c>
      <c r="AG856" s="565" t="inlineStr">
        <is>
          <t>Cocochi Cosme Co., Ltd.</t>
        </is>
      </c>
    </row>
    <row r="857" hidden="1" ht="20.1" customFormat="1" customHeight="1" s="756" thickBot="1">
      <c r="A857" s="705" t="n"/>
      <c r="B857" s="706" t="n"/>
      <c r="C857" s="1488" t="n">
        <v>4580504130954</v>
      </c>
      <c r="D857" s="688" t="n"/>
      <c r="E857" s="873" t="inlineStr">
        <is>
          <t>COCOCHI</t>
        </is>
      </c>
      <c r="F857" s="873" t="n"/>
      <c r="G857" s="874" t="n"/>
      <c r="H857" s="460" t="inlineStr">
        <is>
          <t>COCOCHI Facial Balancing Lotion
СНЯЛИ С ПР-ВА</t>
        </is>
      </c>
      <c r="I857" s="460" t="inlineStr">
        <is>
          <t>AG Ultimate Facial Balancing Lotion COCOCHI</t>
        </is>
      </c>
      <c r="J857" s="461" t="inlineStr">
        <is>
          <t>Увлажняющий балансирующий лосьон COCOCHI</t>
        </is>
      </c>
      <c r="K857" s="799" t="inlineStr">
        <is>
          <t>face lotion</t>
        </is>
      </c>
      <c r="L857" s="799" t="n"/>
      <c r="M857" s="710" t="n">
        <v>24</v>
      </c>
      <c r="N857" s="710" t="n"/>
      <c r="O857" s="455" t="n">
        <v>0</v>
      </c>
      <c r="P857" s="1403" t="n">
        <v>2223</v>
      </c>
      <c r="Q857" s="1403">
        <f>O857*P857</f>
        <v/>
      </c>
      <c r="R857" s="690" t="n">
        <v>1890</v>
      </c>
      <c r="S857" s="1403">
        <f>O857*R857</f>
        <v/>
      </c>
      <c r="T857" s="1403">
        <f>Q857-S857</f>
        <v/>
      </c>
      <c r="U857" s="691">
        <f>T857/Q857</f>
        <v/>
      </c>
      <c r="V857" s="711">
        <f>ROUND(0.225*0.293*0.417,3)</f>
        <v/>
      </c>
      <c r="W857" s="711" t="n">
        <v>12</v>
      </c>
      <c r="X857" s="875">
        <f>O857/M857</f>
        <v/>
      </c>
      <c r="Y857" s="711">
        <f>V857*X857</f>
        <v/>
      </c>
      <c r="Z857" s="711">
        <f>W857*X857</f>
        <v/>
      </c>
      <c r="AA857" s="711" t="inlineStr">
        <is>
          <t>190ｍｍ×62ｍｍ×62ｍｍ</t>
        </is>
      </c>
      <c r="AB857" s="710" t="n">
        <v>0.43</v>
      </c>
      <c r="AC857" s="1441">
        <f>ROUND(O857*AB857,3)</f>
        <v/>
      </c>
      <c r="AD857" s="755" t="n"/>
      <c r="AE857" s="584" t="inlineStr">
        <is>
          <t>ЕАЭС N RU Д-JP.РА06.В.88560/24  от 07.08.2024 действует до 06.08.2029</t>
        </is>
      </c>
      <c r="AF857" s="876" t="inlineStr">
        <is>
          <t xml:space="preserve">COCOCHI </t>
        </is>
      </c>
      <c r="AG857" s="584" t="inlineStr">
        <is>
          <t>Cocochi Cosme Co., Ltd.</t>
        </is>
      </c>
    </row>
    <row r="858" hidden="1" ht="20.1" customFormat="1" customHeight="1" s="756" thickBot="1">
      <c r="A858" s="705" t="n"/>
      <c r="B858" s="706" t="n"/>
      <c r="C858" s="1488" t="n">
        <v>4580504130961</v>
      </c>
      <c r="D858" s="688" t="n"/>
      <c r="E858" s="873" t="inlineStr">
        <is>
          <t>COCOCHI</t>
        </is>
      </c>
      <c r="F858" s="873" t="n"/>
      <c r="G858" s="874" t="n"/>
      <c r="H858" s="460" t="inlineStr">
        <is>
          <t>COCOCHI Facial Balancing Emulsion
СНЯЛИ С ПР-ВА</t>
        </is>
      </c>
      <c r="I858" s="460" t="inlineStr">
        <is>
          <t>AG Ultimate Facial Balancing Emulsion COCOCHI</t>
        </is>
      </c>
      <c r="J858" s="461" t="inlineStr">
        <is>
          <t>балансирующая увлажняющая эмульсия COCOCHI</t>
        </is>
      </c>
      <c r="K858" s="799" t="inlineStr">
        <is>
          <t>face milk</t>
        </is>
      </c>
      <c r="L858" s="799" t="n"/>
      <c r="M858" s="710" t="n">
        <v>24</v>
      </c>
      <c r="N858" s="710" t="n"/>
      <c r="O858" s="455" t="n">
        <v>0</v>
      </c>
      <c r="P858" s="1403" t="n">
        <v>2383</v>
      </c>
      <c r="Q858" s="1403">
        <f>O858*P858</f>
        <v/>
      </c>
      <c r="R858" s="690" t="n">
        <v>2025</v>
      </c>
      <c r="S858" s="1403">
        <f>O858*R858</f>
        <v/>
      </c>
      <c r="T858" s="1403">
        <f>Q858-S858</f>
        <v/>
      </c>
      <c r="U858" s="691">
        <f>T858/Q858</f>
        <v/>
      </c>
      <c r="V858" s="711">
        <f>ROUND(0.207*0.273*0.409,3)</f>
        <v/>
      </c>
      <c r="W858" s="711" t="n">
        <v>11</v>
      </c>
      <c r="X858" s="875">
        <f>O858/M858</f>
        <v/>
      </c>
      <c r="Y858" s="711">
        <f>V858*X858</f>
        <v/>
      </c>
      <c r="Z858" s="711">
        <f>W858*X858</f>
        <v/>
      </c>
      <c r="AA858" s="711" t="inlineStr">
        <is>
          <t>175ｍｍ×62ｍｍ×62ｍｍ</t>
        </is>
      </c>
      <c r="AB858" s="710" t="n">
        <v>0.39</v>
      </c>
      <c r="AC858" s="1441">
        <f>ROUND(O858*AB858,3)</f>
        <v/>
      </c>
      <c r="AD858" s="755" t="n"/>
      <c r="AE858" s="584" t="inlineStr">
        <is>
          <t>ЕАЭС N RU Д-JP.РА06.В.88602/24   от 07.08.2024 действует до 06.08.2029</t>
        </is>
      </c>
      <c r="AF858" s="876" t="inlineStr">
        <is>
          <t xml:space="preserve">COCOCHI </t>
        </is>
      </c>
      <c r="AG858" s="584" t="inlineStr">
        <is>
          <t>Cocochi Cosme Co., Ltd.</t>
        </is>
      </c>
    </row>
    <row r="859" hidden="1" ht="32.25" customFormat="1" customHeight="1" s="756" thickBot="1">
      <c r="A859" s="705" t="n"/>
      <c r="B859" s="706" t="n"/>
      <c r="C859" s="1488" t="n">
        <v>4580504130473</v>
      </c>
      <c r="D859" s="688" t="n"/>
      <c r="E859" s="873" t="inlineStr">
        <is>
          <t>COCOCHI</t>
        </is>
      </c>
      <c r="F859" s="873" t="inlineStr">
        <is>
          <t>COC09</t>
        </is>
      </c>
      <c r="G859" s="874" t="n"/>
      <c r="H859" s="460" t="inlineStr">
        <is>
          <t>COCOCHI Renovating Treatment Mask СНЯЛИ С ПР-ВА</t>
        </is>
      </c>
      <c r="I859" s="460" t="inlineStr">
        <is>
          <t>COCOCHI AG Ultimate Renovating Treatment Cream Mask</t>
        </is>
      </c>
      <c r="J859" s="461" t="inlineStr">
        <is>
          <t xml:space="preserve">Восстанавливающая кремовая маска COCOCHI </t>
        </is>
      </c>
      <c r="K859" s="799" t="inlineStr">
        <is>
          <t>cream/face mask</t>
        </is>
      </c>
      <c r="L859" s="799" t="n"/>
      <c r="M859" s="710" t="n">
        <v>24</v>
      </c>
      <c r="N859" s="710" t="n"/>
      <c r="O859" s="455" t="n"/>
      <c r="P859" s="1403" t="n">
        <v>2912</v>
      </c>
      <c r="Q859" s="1403">
        <f>O859*P859</f>
        <v/>
      </c>
      <c r="R859" s="690" t="n">
        <v>2475</v>
      </c>
      <c r="S859" s="1403">
        <f>O859*R859</f>
        <v/>
      </c>
      <c r="T859" s="1403">
        <f>Q859-S859</f>
        <v/>
      </c>
      <c r="U859" s="691">
        <f>T859/Q859</f>
        <v/>
      </c>
      <c r="V859" s="711">
        <f>ROUND(0.238*0.294*0.391,3)</f>
        <v/>
      </c>
      <c r="W859" s="711" t="n">
        <v>7.8</v>
      </c>
      <c r="X859" s="875">
        <f>O859/M859</f>
        <v/>
      </c>
      <c r="Y859" s="711">
        <f>V859*X859</f>
        <v/>
      </c>
      <c r="Z859" s="711">
        <f>W859*X859</f>
        <v/>
      </c>
      <c r="AA859" s="711" t="inlineStr">
        <is>
          <t>85ｍｍ×83ｍｍ×83ｍｍ</t>
        </is>
      </c>
      <c r="AB859" s="710" t="n">
        <v>0.31</v>
      </c>
      <c r="AC859" s="1441">
        <f>ROUND(O859*AB859,3)</f>
        <v/>
      </c>
      <c r="AD859" s="755"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84" t="inlineStr">
        <is>
          <t>ЕАЭС N RU RU Д-JP.РА06.В.93742/24 от 08.08.2024 действует до 07.08.2029</t>
        </is>
      </c>
      <c r="AF859" s="876" t="inlineStr">
        <is>
          <t xml:space="preserve">COCOCHI </t>
        </is>
      </c>
      <c r="AG859" s="584" t="inlineStr">
        <is>
          <t>Cocochi Cosme Co., Ltd.</t>
        </is>
      </c>
    </row>
    <row r="860" hidden="1" ht="40.5" customFormat="1" customHeight="1" s="355" thickBot="1">
      <c r="A860" s="353" t="n"/>
      <c r="B860" s="721" t="n"/>
      <c r="C860" s="1381" t="n">
        <v>4580504130817</v>
      </c>
      <c r="D860" s="368" t="n"/>
      <c r="E860" s="365" t="inlineStr">
        <is>
          <t>COCOCHI</t>
        </is>
      </c>
      <c r="F860" s="365" t="inlineStr">
        <is>
          <t>COC10</t>
        </is>
      </c>
      <c r="G860" s="573" t="n"/>
      <c r="H860" s="322" t="inlineStr">
        <is>
          <t xml:space="preserve">COCOCHI Eye Zone Firming Mask </t>
        </is>
      </c>
      <c r="I860" s="322" t="inlineStr">
        <is>
          <t>AG Ultimate Eye Zone Mask COCOCHI</t>
        </is>
      </c>
      <c r="J860" s="406" t="inlineStr">
        <is>
          <t>Маска тканевая для кожи вокург глаз COCOCHI</t>
        </is>
      </c>
      <c r="K860" s="369" t="inlineStr">
        <is>
          <t>eye mask</t>
        </is>
      </c>
      <c r="L860" s="369" t="n"/>
      <c r="M860" s="1203" t="n">
        <v>36</v>
      </c>
      <c r="N860" s="1203" t="n"/>
      <c r="O860" s="455" t="n"/>
      <c r="P860" s="1505" t="n">
        <v>1165</v>
      </c>
      <c r="Q860" s="1388">
        <f>O860*P860</f>
        <v/>
      </c>
      <c r="R860" s="361" t="n">
        <v>990</v>
      </c>
      <c r="S860" s="1383">
        <f>O860*R860</f>
        <v/>
      </c>
      <c r="T860" s="1383">
        <f>Q860-S860</f>
        <v/>
      </c>
      <c r="U860" s="458">
        <f>T860/Q860</f>
        <v/>
      </c>
      <c r="V860" s="362">
        <f>ROUND(0.257*0.286*0.523,3)</f>
        <v/>
      </c>
      <c r="W860" s="362" t="n">
        <v>6.1</v>
      </c>
      <c r="X860" s="630">
        <f>O860/M860</f>
        <v/>
      </c>
      <c r="Y860" s="362">
        <f>V860*X860</f>
        <v/>
      </c>
      <c r="Z860" s="362">
        <f>W860*X860</f>
        <v/>
      </c>
      <c r="AA860" s="362" t="inlineStr">
        <is>
          <t>36ｍｍ×133ｍｍ×160ｍｍ</t>
        </is>
      </c>
      <c r="AB860" s="1203" t="n">
        <v>0.12</v>
      </c>
      <c r="AC860" s="1384">
        <f>ROUND(O860*AB860,3)</f>
        <v/>
      </c>
      <c r="AD860" s="575"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565" t="inlineStr">
        <is>
          <t>ЕАЭС N RU RU Д-JP.РА06.В.88676/24  от 07.08.2024 действует до 06.08.2029</t>
        </is>
      </c>
      <c r="AF860" s="582" t="inlineStr">
        <is>
          <t xml:space="preserve">COCOCHI </t>
        </is>
      </c>
      <c r="AG860" s="565" t="inlineStr">
        <is>
          <t>SION COSMETIC CO.,LTD."</t>
        </is>
      </c>
    </row>
    <row r="861" hidden="1" ht="28.5" customFormat="1" customHeight="1" s="355" thickBot="1">
      <c r="A861" s="353" t="n"/>
      <c r="B861" s="721" t="n"/>
      <c r="C861" s="1381" t="n">
        <v>4580504132255</v>
      </c>
      <c r="D861" s="368" t="n"/>
      <c r="E861" s="365" t="inlineStr">
        <is>
          <t>COCOCHI</t>
        </is>
      </c>
      <c r="F861" s="365" t="inlineStr">
        <is>
          <t>COC11</t>
        </is>
      </c>
      <c r="G861" s="573" t="n"/>
      <c r="H861" s="322" t="inlineStr">
        <is>
          <t>COCOCHI Eye Care Set (Eye Cream/Eye Zone Firming Mask)</t>
        </is>
      </c>
      <c r="I861" s="322" t="inlineStr">
        <is>
          <t>COCOCHI Eye Care Set (AG Ultimate Enriched Eye CreamCOCOCHI/AG Ultimate Eye Zone Mask COCOCHI)</t>
        </is>
      </c>
      <c r="J861" s="406"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69" t="inlineStr">
        <is>
          <t>eye treatment</t>
        </is>
      </c>
      <c r="L861" s="369" t="n"/>
      <c r="M861" s="1203" t="n">
        <v>36</v>
      </c>
      <c r="N861" s="1203" t="n"/>
      <c r="O861" s="455" t="n">
        <v>36</v>
      </c>
      <c r="P861" s="1505" t="n">
        <v>3882</v>
      </c>
      <c r="Q861" s="1388">
        <f>O861*P861</f>
        <v/>
      </c>
      <c r="R861" s="361" t="n">
        <v>3300</v>
      </c>
      <c r="S861" s="1383">
        <f>O861*R861</f>
        <v/>
      </c>
      <c r="T861" s="1383">
        <f>Q861-S861</f>
        <v/>
      </c>
      <c r="U861" s="458">
        <f>T861/Q861</f>
        <v/>
      </c>
      <c r="V861" s="362">
        <f>ROUND(0.257*0.396*0.492,3)</f>
        <v/>
      </c>
      <c r="W861" s="362" t="n">
        <v>11.2</v>
      </c>
      <c r="X861" s="630">
        <f>O861/M861</f>
        <v/>
      </c>
      <c r="Y861" s="362">
        <f>V861*X861</f>
        <v/>
      </c>
      <c r="Z861" s="362">
        <f>W861*X861</f>
        <v/>
      </c>
      <c r="AA861" s="362" t="inlineStr">
        <is>
          <t>35ｍｍ×180ｍｍ×227ｍｍ</t>
        </is>
      </c>
      <c r="AB861" s="1203" t="n">
        <v>0.4</v>
      </c>
      <c r="AC861" s="1384">
        <f>ROUND(O861*AB861,3)</f>
        <v/>
      </c>
      <c r="AD861" s="575"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565" t="inlineStr">
        <is>
          <t>ЕАЭС N Д-JP.РА06.В.88722/24    от 07.08.2024 действует до 06.08.2029    ЕАЭС N Д-JP.РА06.В.88676/24 от 07.08.2024 действует до 06.08.2029</t>
        </is>
      </c>
      <c r="AF861" s="582" t="inlineStr">
        <is>
          <t xml:space="preserve">COCOCHI </t>
        </is>
      </c>
      <c r="AG861" s="565" t="inlineStr">
        <is>
          <t>Cocochi Cosme Co., Ltd.</t>
        </is>
      </c>
    </row>
    <row r="862" hidden="1" ht="28.5" customFormat="1" customHeight="1" s="355" thickBot="1">
      <c r="A862" s="353" t="n"/>
      <c r="B862" s="721" t="n"/>
      <c r="C862" s="1381" t="n">
        <v>4580504130084</v>
      </c>
      <c r="D862" s="368" t="n"/>
      <c r="E862" s="365" t="inlineStr">
        <is>
          <t>COCOCHI</t>
        </is>
      </c>
      <c r="F862" s="365" t="n"/>
      <c r="G862" s="573" t="n"/>
      <c r="H862" s="322" t="inlineStr">
        <is>
          <t>COCOCHI Facial Essence Mask SAKURA</t>
        </is>
      </c>
      <c r="I862" s="322" t="inlineStr">
        <is>
          <t>AG Ultimate Facial Essence Mask Sakura COCOCHI</t>
        </is>
      </c>
      <c r="J862" s="406" t="inlineStr">
        <is>
          <t>Увлажняющая тканевая маска для кожи лица Сакура</t>
        </is>
      </c>
      <c r="K862" s="369" t="inlineStr">
        <is>
          <t>face mask</t>
        </is>
      </c>
      <c r="L862" s="369" t="n"/>
      <c r="M862" s="1203" t="n">
        <v>36</v>
      </c>
      <c r="N862" s="1203" t="n"/>
      <c r="O862" s="455" t="n">
        <v>72</v>
      </c>
      <c r="P862" s="1505" t="n">
        <v>1424</v>
      </c>
      <c r="Q862" s="1388">
        <f>O862*P862</f>
        <v/>
      </c>
      <c r="R862" s="361" t="n">
        <v>1210</v>
      </c>
      <c r="S862" s="1383">
        <f>O862*R862</f>
        <v/>
      </c>
      <c r="T862" s="1383">
        <f>Q862-S862</f>
        <v/>
      </c>
      <c r="U862" s="458">
        <f>T862/Q862</f>
        <v/>
      </c>
      <c r="V862" s="362">
        <f>ROUND(0.223*0.432*0.394,3)</f>
        <v/>
      </c>
      <c r="W862" s="362" t="n">
        <v>8.4</v>
      </c>
      <c r="X862" s="630">
        <f>O862/M862</f>
        <v/>
      </c>
      <c r="Y862" s="362">
        <f>V862*X862</f>
        <v/>
      </c>
      <c r="Z862" s="362">
        <f>W862*X862</f>
        <v/>
      </c>
      <c r="AA862" s="362" t="inlineStr">
        <is>
          <t>190ｍｍ×125ｍｍ×30ｍｍ</t>
        </is>
      </c>
      <c r="AB862" s="1203" t="n">
        <v>0.194</v>
      </c>
      <c r="AC862" s="1384">
        <f>ROUND(O862*AB862,3)</f>
        <v/>
      </c>
      <c r="AD862" s="575" t="n"/>
      <c r="AE862" s="565" t="inlineStr">
        <is>
          <t>ЕАЭС N RU RU Д-JP.РА06.В.88676/24  от 07.08.2024 действует до 06.08.2029</t>
        </is>
      </c>
      <c r="AF862" s="582" t="inlineStr">
        <is>
          <t xml:space="preserve">COCOCHI </t>
        </is>
      </c>
      <c r="AG862" s="565" t="inlineStr">
        <is>
          <t>SION COSMETIC CO.,LTD;COSME NATURALS</t>
        </is>
      </c>
    </row>
    <row r="863" hidden="1" ht="28.5" customFormat="1" customHeight="1" s="355" thickBot="1">
      <c r="A863" s="353" t="n"/>
      <c r="B863" s="721" t="n"/>
      <c r="C863" s="1381" t="n">
        <v>4580504130275</v>
      </c>
      <c r="D863" s="368" t="n"/>
      <c r="E863" s="365" t="inlineStr">
        <is>
          <t>COCOCHI</t>
        </is>
      </c>
      <c r="F863" s="365" t="inlineStr">
        <is>
          <t>COC13</t>
        </is>
      </c>
      <c r="G863" s="573" t="n"/>
      <c r="H863" s="322" t="inlineStr">
        <is>
          <t>COCOCHI AG Sleeping Pack N</t>
        </is>
      </c>
      <c r="I863" s="322" t="inlineStr">
        <is>
          <t>AG Sleeping Pack N Cocochi</t>
        </is>
      </c>
      <c r="J863" s="406" t="inlineStr">
        <is>
          <t>Ночная восстанавливающая маска Cocochi</t>
        </is>
      </c>
      <c r="K863" s="369" t="inlineStr">
        <is>
          <t>face mask</t>
        </is>
      </c>
      <c r="L863" s="369" t="n"/>
      <c r="M863" s="1203" t="n">
        <v>36</v>
      </c>
      <c r="N863" s="1203" t="n"/>
      <c r="O863" s="455" t="n"/>
      <c r="P863" s="1505" t="n">
        <v>2912</v>
      </c>
      <c r="Q863" s="1388">
        <f>O863*P863</f>
        <v/>
      </c>
      <c r="R863" s="361" t="n">
        <v>2475</v>
      </c>
      <c r="S863" s="1383">
        <f>O863*R863</f>
        <v/>
      </c>
      <c r="T863" s="1383">
        <f>Q863-S863</f>
        <v/>
      </c>
      <c r="U863" s="458">
        <f>T863/Q863</f>
        <v/>
      </c>
      <c r="V863" s="362">
        <f>ROUND(0.21*0.63*0.24,3)</f>
        <v/>
      </c>
      <c r="W863" s="362" t="n">
        <v>5.8</v>
      </c>
      <c r="X863" s="630">
        <f>O863/M863</f>
        <v/>
      </c>
      <c r="Y863" s="362">
        <f>V863*X863</f>
        <v/>
      </c>
      <c r="Z863" s="362">
        <f>W863*X863</f>
        <v/>
      </c>
      <c r="AA863" s="362" t="inlineStr">
        <is>
          <t>90mm x 210mm x 30mm</t>
        </is>
      </c>
      <c r="AB863" s="1203" t="n">
        <v>0.13</v>
      </c>
      <c r="AC863" s="1384">
        <f>ROUND(O863*AB863,3)</f>
        <v/>
      </c>
      <c r="AD863" s="575" t="n"/>
      <c r="AE863" s="565" t="inlineStr">
        <is>
          <t>ЕАЭС N RU RU Д-JP.РА06.В.93742/24 от 08.08.2024 действует до 07.08.2029</t>
        </is>
      </c>
      <c r="AF863" s="582" t="inlineStr">
        <is>
          <t xml:space="preserve">COCOCHI </t>
        </is>
      </c>
      <c r="AG863" s="565" t="inlineStr">
        <is>
          <t>Cocochi Cosme Co., Ltd.</t>
        </is>
      </c>
    </row>
    <row r="864" hidden="1" ht="28.5" customFormat="1" customHeight="1" s="355" thickBot="1">
      <c r="A864" s="353" t="n"/>
      <c r="B864" s="721" t="n"/>
      <c r="C864" s="1381" t="n">
        <v>4580504131081</v>
      </c>
      <c r="D864" s="368" t="n"/>
      <c r="E864" s="365" t="inlineStr">
        <is>
          <t>COCOCHI</t>
        </is>
      </c>
      <c r="F864" s="365" t="inlineStr">
        <is>
          <t>COC16</t>
        </is>
      </c>
      <c r="G864" s="573" t="n"/>
      <c r="H864" s="322" t="inlineStr">
        <is>
          <t>COCOCHI Facial Cream Reserve 50g</t>
        </is>
      </c>
      <c r="I864" s="760" t="inlineStr">
        <is>
          <t>COCOCHI Facial Cream Reserve 50g</t>
        </is>
      </c>
      <c r="J864" s="760" t="inlineStr">
        <is>
          <t>Питательный лифтинговый омолаживающий крем Резерв COCOCHI</t>
        </is>
      </c>
      <c r="K864" s="322" t="inlineStr">
        <is>
          <t>face cream</t>
        </is>
      </c>
      <c r="L864" s="368" t="n"/>
      <c r="M864" s="1203" t="n">
        <v>24</v>
      </c>
      <c r="N864" s="1203" t="n"/>
      <c r="O864" s="455" t="n"/>
      <c r="P864" s="1505" t="n">
        <v>6548</v>
      </c>
      <c r="Q864" s="1388">
        <f>O864*P864</f>
        <v/>
      </c>
      <c r="R864" s="361" t="n">
        <v>5500</v>
      </c>
      <c r="S864" s="1383">
        <f>O864*R864</f>
        <v/>
      </c>
      <c r="T864" s="1383">
        <f>Q864-S864</f>
        <v/>
      </c>
      <c r="U864" s="458">
        <f>T864/Q864</f>
        <v/>
      </c>
      <c r="V864" s="1498">
        <f>ROUND(0.239*0.305*0.413,3)</f>
        <v/>
      </c>
      <c r="W864" s="362" t="n">
        <v>7.28</v>
      </c>
      <c r="X864" s="630">
        <f>O864/M864</f>
        <v/>
      </c>
      <c r="Y864" s="362">
        <f>V864*X864</f>
        <v/>
      </c>
      <c r="Z864" s="362">
        <f>W864*X864</f>
        <v/>
      </c>
      <c r="AA864" s="877" t="inlineStr">
        <is>
          <t>商品91ｍｍ×88.5ｍｍ×88.5ｍｍ</t>
        </is>
      </c>
      <c r="AB864" s="1203" t="n">
        <v>0.26</v>
      </c>
      <c r="AC864" s="1384">
        <f>ROUND(O864*AB864,3)</f>
        <v/>
      </c>
      <c r="AD864" s="575"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565" t="inlineStr">
        <is>
          <t>ЕАЭС N RU Д-JP.РА04.В.88109/25  от 03.06.2025 действует до 02.06.2030</t>
        </is>
      </c>
      <c r="AF864" s="565" t="inlineStr">
        <is>
          <t xml:space="preserve">COCOCHI </t>
        </is>
      </c>
      <c r="AG864" s="565" t="inlineStr">
        <is>
          <t>Cosmo Beauty Co., Ltd</t>
        </is>
      </c>
    </row>
    <row r="865" hidden="1" ht="28.5" customFormat="1" customHeight="1" s="355" thickBot="1">
      <c r="A865" s="353" t="n"/>
      <c r="B865" s="721" t="n"/>
      <c r="C865" s="1381" t="n">
        <v>4580504132071</v>
      </c>
      <c r="D865" s="368" t="n"/>
      <c r="E865" s="365" t="inlineStr">
        <is>
          <t>COCOCHI</t>
        </is>
      </c>
      <c r="F865" s="365" t="inlineStr">
        <is>
          <t>COC16-15</t>
        </is>
      </c>
      <c r="G865" s="573" t="n"/>
      <c r="H865" s="322" t="inlineStr">
        <is>
          <t>COCOCHI Facial Cream Reserve 15g</t>
        </is>
      </c>
      <c r="I865" s="760" t="inlineStr">
        <is>
          <t>COCOCHI Facial Cream Reserve 15g</t>
        </is>
      </c>
      <c r="J865" s="760" t="inlineStr">
        <is>
          <t>Питательный лифтинговый омолаживающий крем Резерв COCOCHI</t>
        </is>
      </c>
      <c r="K865" s="322" t="inlineStr">
        <is>
          <t>face cream</t>
        </is>
      </c>
      <c r="L865" s="368" t="n"/>
      <c r="M865" s="1203" t="n">
        <v>72</v>
      </c>
      <c r="N865" s="1203" t="n"/>
      <c r="O865" s="455" t="n"/>
      <c r="P865" s="1505" t="n">
        <v>1571</v>
      </c>
      <c r="Q865" s="1388">
        <f>O865*P865</f>
        <v/>
      </c>
      <c r="R865" s="361" t="n">
        <v>1320</v>
      </c>
      <c r="S865" s="1383">
        <f>O865*R865</f>
        <v/>
      </c>
      <c r="T865" s="1383">
        <f>Q865-S865</f>
        <v/>
      </c>
      <c r="U865" s="458">
        <f>T865/Q865</f>
        <v/>
      </c>
      <c r="V865" s="1498">
        <f>ROUND(0.15*0.45*0.27,3)</f>
        <v/>
      </c>
      <c r="W865" s="362" t="n">
        <v>8.07</v>
      </c>
      <c r="X865" s="630">
        <f>O865/M865</f>
        <v/>
      </c>
      <c r="Y865" s="362">
        <f>V865*X865</f>
        <v/>
      </c>
      <c r="Z865" s="362">
        <f>W865*X865</f>
        <v/>
      </c>
      <c r="AA865" s="877" t="inlineStr">
        <is>
          <t>商品42ｍｍ×65ｍｍ×65ｍｍ</t>
        </is>
      </c>
      <c r="AB865" s="1203" t="n">
        <v>0.104</v>
      </c>
      <c r="AC865" s="1384">
        <f>ROUND(O865*AB865,3)</f>
        <v/>
      </c>
      <c r="AD865" s="575"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565" t="inlineStr">
        <is>
          <t>ЕАЭС N RU Д-JP.РА04.В.88109/25  от 03.06.2025 действует до 02.06.2030</t>
        </is>
      </c>
      <c r="AF865" s="565" t="inlineStr">
        <is>
          <t xml:space="preserve">COCOCHI </t>
        </is>
      </c>
      <c r="AG865" s="565" t="inlineStr">
        <is>
          <t>Cosmo Beauty Co., Ltd</t>
        </is>
      </c>
    </row>
    <row r="866" hidden="1" ht="28.5" customFormat="1" customHeight="1" s="355" thickBot="1">
      <c r="A866" s="353" t="n"/>
      <c r="B866" s="721" t="n"/>
      <c r="C866" s="1381" t="n">
        <v>4580504131609</v>
      </c>
      <c r="D866" s="368" t="n"/>
      <c r="E866" s="365" t="inlineStr">
        <is>
          <t>COCOCHI</t>
        </is>
      </c>
      <c r="F866" s="365" t="inlineStr">
        <is>
          <t>COC18</t>
        </is>
      </c>
      <c r="G866" s="573" t="n"/>
      <c r="H866" s="322" t="inlineStr">
        <is>
          <t>COCOCHI AG Ultimate Glowing Essence Cream Mask 20g/60g</t>
        </is>
      </c>
      <c r="I866" s="406" t="inlineStr">
        <is>
          <t xml:space="preserve"> COCOCHI AG Ultimate Glowing Essence Cream Mask   20g/60g</t>
        </is>
      </c>
      <c r="J866" s="322" t="inlineStr">
        <is>
          <t xml:space="preserve"> Кремовая маска-эссенция супер Сияние COCOCHI</t>
        </is>
      </c>
      <c r="K866" s="322" t="inlineStr">
        <is>
          <t>face mask</t>
        </is>
      </c>
      <c r="L866" s="368" t="n"/>
      <c r="M866" s="1203" t="n">
        <v>24</v>
      </c>
      <c r="N866" s="1203" t="n"/>
      <c r="O866" s="455" t="n"/>
      <c r="P866" s="1505" t="n">
        <v>3929</v>
      </c>
      <c r="Q866" s="1388">
        <f>O866*P866</f>
        <v/>
      </c>
      <c r="R866" s="361" t="n">
        <v>3300</v>
      </c>
      <c r="S866" s="1383">
        <f>O866*R866</f>
        <v/>
      </c>
      <c r="T866" s="1383">
        <f>Q866-S866</f>
        <v/>
      </c>
      <c r="U866" s="458">
        <f>T866/Q866</f>
        <v/>
      </c>
      <c r="V866" s="1498">
        <f>ROUND(0.4*0.222*0.486,3)</f>
        <v/>
      </c>
      <c r="W866" s="362" t="n">
        <v>7.65</v>
      </c>
      <c r="X866" s="630">
        <f>O866/M866</f>
        <v/>
      </c>
      <c r="Y866" s="362">
        <f>V866*X866</f>
        <v/>
      </c>
      <c r="Z866" s="362">
        <f>W866*X866</f>
        <v/>
      </c>
      <c r="AA866" s="877" t="inlineStr">
        <is>
          <t>商品90ｍｍ×89ｍｍ×89ｍｍ</t>
        </is>
      </c>
      <c r="AB866" s="1203" t="n">
        <v>0.265</v>
      </c>
      <c r="AC866" s="1384">
        <f>ROUND(O866*AB866,3)</f>
        <v/>
      </c>
      <c r="AD866" s="575"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565" t="inlineStr">
        <is>
          <t>ВП RU Д-JP.РА01.А.29404/25 от 09.04.2025 действует до 08.10.2025</t>
        </is>
      </c>
      <c r="AF866" s="582" t="inlineStr">
        <is>
          <t xml:space="preserve">COCOCHI </t>
        </is>
      </c>
      <c r="AG866" s="565" t="inlineStr">
        <is>
          <t>Cosmo Beauty Co., Ltd</t>
        </is>
      </c>
    </row>
    <row r="867" hidden="1" ht="28.5" customFormat="1" customHeight="1" s="355" thickBot="1">
      <c r="A867" s="353" t="n"/>
      <c r="B867" s="721" t="n"/>
      <c r="C867" s="1381" t="n">
        <v>4580504132033</v>
      </c>
      <c r="D867" s="368" t="n"/>
      <c r="E867" s="365" t="inlineStr">
        <is>
          <t>COCOCHI</t>
        </is>
      </c>
      <c r="F867" s="365" t="inlineStr">
        <is>
          <t>COC21</t>
        </is>
      </c>
      <c r="G867" s="573" t="n"/>
      <c r="H867" s="322" t="inlineStr">
        <is>
          <t xml:space="preserve"> COCOCHI AG Ultimate Glowing Essence Cream Mask 7g/21g</t>
        </is>
      </c>
      <c r="I867" s="406" t="inlineStr">
        <is>
          <t xml:space="preserve">  COCOCHI AG Ultimate Glowing Essence Cream Mask   7g/21g</t>
        </is>
      </c>
      <c r="J867" s="322" t="inlineStr">
        <is>
          <t xml:space="preserve"> Кремовая маска-эссенция супер Сияние COCOCHI</t>
        </is>
      </c>
      <c r="K867" s="322" t="inlineStr">
        <is>
          <t>face mask</t>
        </is>
      </c>
      <c r="L867" s="368" t="n"/>
      <c r="M867" s="1203" t="n">
        <v>36</v>
      </c>
      <c r="N867" s="1203" t="n"/>
      <c r="O867" s="455" t="n">
        <v>36</v>
      </c>
      <c r="P867" s="1505" t="n">
        <v>1440</v>
      </c>
      <c r="Q867" s="1388">
        <f>O867*P867</f>
        <v/>
      </c>
      <c r="R867" s="361" t="n">
        <v>1210</v>
      </c>
      <c r="S867" s="1383">
        <f>O867*R867</f>
        <v/>
      </c>
      <c r="T867" s="1383">
        <f>Q867-S867</f>
        <v/>
      </c>
      <c r="U867" s="458">
        <f>T867/Q867</f>
        <v/>
      </c>
      <c r="V867" s="1498">
        <f>ROUND(0.308*0.294*0.402,3)</f>
        <v/>
      </c>
      <c r="W867" s="362" t="n">
        <v>4.22</v>
      </c>
      <c r="X867" s="630">
        <f>O867/M867</f>
        <v/>
      </c>
      <c r="Y867" s="362">
        <f>V867*X867</f>
        <v/>
      </c>
      <c r="Z867" s="362">
        <f>W867*X867</f>
        <v/>
      </c>
      <c r="AA867" s="877" t="inlineStr">
        <is>
          <t xml:space="preserve">商品69ｍｍ×68ｍｍ×69ｍｍ
</t>
        </is>
      </c>
      <c r="AB867" s="1203" t="n">
        <v>0.1</v>
      </c>
      <c r="AC867" s="1384">
        <f>ROUND(O867*AB867,3)</f>
        <v/>
      </c>
      <c r="AD867" s="575"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565" t="inlineStr">
        <is>
          <t>ЕАЭС N RU Д-JP.РА04.В.85789/25 от 03.06.2025 действует до 02.06.2030</t>
        </is>
      </c>
      <c r="AF867" s="565" t="inlineStr">
        <is>
          <t xml:space="preserve">COCOCHI </t>
        </is>
      </c>
      <c r="AG867" s="565" t="inlineStr">
        <is>
          <t>Cosmo Beauty Co., Ltd</t>
        </is>
      </c>
    </row>
    <row r="868" hidden="1" ht="28.5" customFormat="1" customHeight="1" s="355" thickBot="1">
      <c r="A868" s="353" t="n"/>
      <c r="B868" s="721" t="n"/>
      <c r="C868" s="1381" t="n">
        <v>4580504131333</v>
      </c>
      <c r="D868" s="368" t="n"/>
      <c r="E868" s="365" t="inlineStr">
        <is>
          <t>COCOCHI</t>
        </is>
      </c>
      <c r="F868" s="365" t="inlineStr">
        <is>
          <t>COC19</t>
        </is>
      </c>
      <c r="G868" s="573" t="n"/>
      <c r="H868" s="322" t="inlineStr">
        <is>
          <t>COCOCHI AG Facial Triple Itensive SPA Treatment (essence cream N 3g/essence cream mask 15g/essence lotion EX 20ml</t>
        </is>
      </c>
      <c r="I868" s="406" t="inlineStr">
        <is>
          <t>COCOCHI AG Facial Triple Itensive SPA Treatment (essence cream N 3g/essence cream mask 15g/essence lotion EX 20ml</t>
        </is>
      </c>
      <c r="J868" s="322" t="inlineStr">
        <is>
          <t xml:space="preserve">Антивозрастной интенсивный СПА уход тройного действия (набор) COCOCHI </t>
        </is>
      </c>
      <c r="K868" s="322" t="inlineStr">
        <is>
          <t>lotion, cream, cream mask</t>
        </is>
      </c>
      <c r="L868" s="368" t="n"/>
      <c r="M868" s="1203" t="n">
        <v>36</v>
      </c>
      <c r="N868" s="1203" t="n"/>
      <c r="O868" s="455" t="n"/>
      <c r="P868" s="1505" t="n">
        <v>1833</v>
      </c>
      <c r="Q868" s="1388">
        <f>O868*P868</f>
        <v/>
      </c>
      <c r="R868" s="361" t="n">
        <v>1540</v>
      </c>
      <c r="S868" s="1383">
        <f>O868*R868</f>
        <v/>
      </c>
      <c r="T868" s="1383">
        <f>Q868-S868</f>
        <v/>
      </c>
      <c r="U868" s="458">
        <f>T868/Q868</f>
        <v/>
      </c>
      <c r="V868" s="1498">
        <f>ROUND(0.193*0.247*0.495,3)</f>
        <v/>
      </c>
      <c r="W868" s="362" t="n">
        <v>4.97</v>
      </c>
      <c r="X868" s="630">
        <f>O868/M868</f>
        <v/>
      </c>
      <c r="Y868" s="362">
        <f>V868*X868</f>
        <v/>
      </c>
      <c r="Z868" s="362">
        <f>W868*X868</f>
        <v/>
      </c>
      <c r="AA868" s="877" t="inlineStr">
        <is>
          <t>商品166ｍｍ×156ｍｍ×229ｍｍ</t>
        </is>
      </c>
      <c r="AB868" s="1203" t="n">
        <v>0.115</v>
      </c>
      <c r="AC868" s="1384">
        <f>ROUND(O868*AB868,3)</f>
        <v/>
      </c>
      <c r="AD868" s="575"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565" t="inlineStr">
        <is>
          <t>ЕАЭС N RU Д-JP.РА06.В.93742/24 от 12.08.2024 действует до 07.08.2029; ЕАЭС N RU Д-JP.РА06.В.88560/24  от 07.08.2024 действует до 06.08.2029</t>
        </is>
      </c>
      <c r="AF868" s="565" t="inlineStr">
        <is>
          <t xml:space="preserve">COCOCHI </t>
        </is>
      </c>
      <c r="AG868" s="565" t="inlineStr">
        <is>
          <t xml:space="preserve">
«COSME NATURALS, LIMITED.»</t>
        </is>
      </c>
    </row>
    <row r="869" hidden="1" ht="28.5" customFormat="1" customHeight="1" s="355" thickBot="1">
      <c r="A869" s="353" t="n"/>
      <c r="B869" s="721" t="n"/>
      <c r="C869" s="1381" t="n">
        <v>4580504131258</v>
      </c>
      <c r="D869" s="368" t="n"/>
      <c r="E869" s="365" t="inlineStr">
        <is>
          <t>COCOCHI</t>
        </is>
      </c>
      <c r="F869" s="365" t="inlineStr">
        <is>
          <t>COC20</t>
        </is>
      </c>
      <c r="G869" s="573" t="n"/>
      <c r="H869" s="322" t="inlineStr">
        <is>
          <t>COCOCHI AG Clarifying Concentrate Mask 5sht/ 1g x5</t>
        </is>
      </c>
      <c r="I869" s="406" t="inlineStr">
        <is>
          <t>COCOCHI AG Clarifying Concentrate Mask 5sht/ 1g x5</t>
        </is>
      </c>
      <c r="J869" s="322" t="inlineStr">
        <is>
          <t xml:space="preserve">Антигликационная, антивозростная концентрированная маска COCOCHI  </t>
        </is>
      </c>
      <c r="K869" s="322" t="inlineStr">
        <is>
          <t>face mask</t>
        </is>
      </c>
      <c r="L869" s="368" t="n"/>
      <c r="M869" s="1203" t="n">
        <v>36</v>
      </c>
      <c r="N869" s="1203" t="n"/>
      <c r="O869" s="455" t="n">
        <v>72</v>
      </c>
      <c r="P869" s="1505" t="n">
        <v>1964</v>
      </c>
      <c r="Q869" s="1388">
        <f>O869*P869</f>
        <v/>
      </c>
      <c r="R869" s="361" t="n">
        <v>1650</v>
      </c>
      <c r="S869" s="1383">
        <f>O869*R869</f>
        <v/>
      </c>
      <c r="T869" s="1383">
        <f>Q869-S869</f>
        <v/>
      </c>
      <c r="U869" s="458">
        <f>T869/Q869</f>
        <v/>
      </c>
      <c r="V869" s="362">
        <f>ROUND(0.232*0.398*0.414,3)</f>
        <v/>
      </c>
      <c r="W869" s="362" t="n">
        <v>9</v>
      </c>
      <c r="X869" s="630">
        <f>O869/M869</f>
        <v/>
      </c>
      <c r="Y869" s="362">
        <f>V869*X869</f>
        <v/>
      </c>
      <c r="Z869" s="362">
        <f>W869*X869</f>
        <v/>
      </c>
      <c r="AA869" s="877" t="inlineStr">
        <is>
          <t>商品190mm*30mm*125mm</t>
        </is>
      </c>
      <c r="AB869" s="1203" t="n">
        <v>0.21</v>
      </c>
      <c r="AC869" s="1384">
        <f>ROUND(O869*AB869,3)</f>
        <v/>
      </c>
      <c r="AD869" s="575"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565" t="inlineStr">
        <is>
          <t>ЕАЭС N RU Д-JP.РА04.В.85789/25 от 03.06.2025 действует до 02.06.2030</t>
        </is>
      </c>
      <c r="AF869" s="565" t="n"/>
      <c r="AG869" s="565" t="n"/>
    </row>
    <row r="870" hidden="1" ht="28.5" customFormat="1" customHeight="1" s="355" thickBot="1">
      <c r="A870" s="353" t="n"/>
      <c r="B870" s="721" t="n"/>
      <c r="C870" s="1381" t="n">
        <v>4580504131425</v>
      </c>
      <c r="D870" s="368" t="n"/>
      <c r="E870" s="365" t="inlineStr">
        <is>
          <t>COCOCHI</t>
        </is>
      </c>
      <c r="F870" s="365" t="n"/>
      <c r="G870" s="573" t="n"/>
      <c r="H870" s="322" t="inlineStr">
        <is>
          <t>COCOCHI AG Ultimate Brightening Cleansing Mask</t>
        </is>
      </c>
      <c r="I870" s="322" t="n"/>
      <c r="J870" s="406" t="n"/>
      <c r="K870" s="322" t="inlineStr">
        <is>
          <t>cleansing mask</t>
        </is>
      </c>
      <c r="L870" s="369" t="n"/>
      <c r="M870" s="1203" t="n">
        <v>36</v>
      </c>
      <c r="N870" s="1203" t="n"/>
      <c r="O870" s="455" t="n"/>
      <c r="P870" s="1505" t="n">
        <v>2946</v>
      </c>
      <c r="Q870" s="1388">
        <f>O870*P870</f>
        <v/>
      </c>
      <c r="R870" s="361" t="n">
        <v>2475</v>
      </c>
      <c r="S870" s="1383">
        <f>O870*R870</f>
        <v/>
      </c>
      <c r="T870" s="1383">
        <f>Q870-S870</f>
        <v/>
      </c>
      <c r="U870" s="458">
        <f>T870/Q870</f>
        <v/>
      </c>
      <c r="V870" s="362">
        <f>ROUND(0.177*0.595*0.292,3)</f>
        <v/>
      </c>
      <c r="W870" s="362" t="n">
        <v>12.18</v>
      </c>
      <c r="X870" s="630">
        <f>O870/M870</f>
        <v/>
      </c>
      <c r="Y870" s="362">
        <f>V870*X870</f>
        <v/>
      </c>
      <c r="Z870" s="362">
        <f>W870*X870</f>
        <v/>
      </c>
      <c r="AA870" s="877" t="inlineStr">
        <is>
          <t>商品
67.5ｍｍ×88ｍｍ×88ｍｍ</t>
        </is>
      </c>
      <c r="AB870" s="1203" t="n">
        <v>0.3</v>
      </c>
      <c r="AC870" s="1384">
        <f>ROUND(O870*AB870,3)</f>
        <v/>
      </c>
      <c r="AD870" s="575" t="n"/>
      <c r="AE870" s="565" t="n"/>
      <c r="AF870" s="582" t="n"/>
      <c r="AG870" s="565" t="n"/>
    </row>
    <row r="871" hidden="1" ht="28.5" customFormat="1" customHeight="1" s="355" thickBot="1">
      <c r="A871" s="353" t="n"/>
      <c r="B871" s="721" t="n"/>
      <c r="C871" s="1381" t="n">
        <v>4560266411072</v>
      </c>
      <c r="D871" s="368" t="n"/>
      <c r="E871" s="365" t="inlineStr">
        <is>
          <t>PureBio</t>
        </is>
      </c>
      <c r="F871" s="1076" t="inlineStr">
        <is>
          <t>PB01</t>
        </is>
      </c>
      <c r="G871" s="573" t="n"/>
      <c r="H871" s="322" t="inlineStr">
        <is>
          <t xml:space="preserve">PureBio Tone Up UV white 50g </t>
        </is>
      </c>
      <c r="I871" s="322" t="n"/>
      <c r="J871" s="406" t="n"/>
      <c r="K871" s="322" t="inlineStr">
        <is>
          <t>sunscreen</t>
        </is>
      </c>
      <c r="L871" s="369" t="n"/>
      <c r="M871" s="1203" t="n">
        <v>12</v>
      </c>
      <c r="N871" s="1203" t="n">
        <v>12</v>
      </c>
      <c r="O871" s="455" t="n"/>
      <c r="P871" s="1505">
        <f>3811+267</f>
        <v/>
      </c>
      <c r="Q871" s="1388">
        <f>O871*P871</f>
        <v/>
      </c>
      <c r="R871" s="361">
        <f>3240+267</f>
        <v/>
      </c>
      <c r="S871" s="1383">
        <f>O871*R871</f>
        <v/>
      </c>
      <c r="T871" s="1383">
        <f>Q871-S871</f>
        <v/>
      </c>
      <c r="U871" s="458">
        <f>T871/Q871</f>
        <v/>
      </c>
      <c r="V871" s="362" t="n"/>
      <c r="W871" s="362" t="n"/>
      <c r="X871" s="630">
        <f>O871/M871</f>
        <v/>
      </c>
      <c r="Y871" s="362" t="n"/>
      <c r="Z871" s="362" t="n"/>
      <c r="AA871" s="877" t="n"/>
      <c r="AB871" s="1203" t="n">
        <v>0.07199999999999999</v>
      </c>
      <c r="AC871" s="1384">
        <f>ROUND(O871*AB871,3)</f>
        <v/>
      </c>
      <c r="AD871" s="575"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104" t="inlineStr">
        <is>
          <t>письмо .№ 522/25 от 25.07.2025 г.</t>
        </is>
      </c>
      <c r="AF871" s="1108" t="inlineStr">
        <is>
          <t>PURE BIO</t>
        </is>
      </c>
      <c r="AG871" s="1109" t="inlineStr">
        <is>
          <t>Bonanza Co.,Ltd.</t>
        </is>
      </c>
    </row>
    <row r="872" hidden="1" ht="28.5" customFormat="1" customHeight="1" s="355" thickBot="1">
      <c r="A872" s="660" t="n"/>
      <c r="B872" s="721" t="n"/>
      <c r="C872" s="1468" t="n"/>
      <c r="D872" s="673" t="n"/>
      <c r="E872" s="365" t="inlineStr">
        <is>
          <t>PureBio</t>
        </is>
      </c>
      <c r="F872" s="862" t="n"/>
      <c r="G872" s="672" t="n"/>
      <c r="H872" s="656" t="inlineStr">
        <is>
          <t>PureBio Essence Pro 100ml ОБРАЗЦЫ В РФ НЕ ОТПРАВЛЯЛИ</t>
        </is>
      </c>
      <c r="I872" s="656" t="n"/>
      <c r="J872" s="826" t="n"/>
      <c r="K872" s="656" t="inlineStr">
        <is>
          <t>face essence</t>
        </is>
      </c>
      <c r="L872" s="663" t="n"/>
      <c r="M872" s="666" t="n">
        <v>6</v>
      </c>
      <c r="N872" s="666" t="n">
        <v>6</v>
      </c>
      <c r="O872" s="878" t="n"/>
      <c r="P872" s="1510" t="n">
        <v>25235</v>
      </c>
      <c r="Q872" s="1388">
        <f>O872*P872</f>
        <v/>
      </c>
      <c r="R872" s="881" t="n">
        <v>21450</v>
      </c>
      <c r="S872" s="1472">
        <f>O872*R872</f>
        <v/>
      </c>
      <c r="T872" s="1472">
        <f>Q872-S872</f>
        <v/>
      </c>
      <c r="U872" s="882">
        <f>T872/Q872</f>
        <v/>
      </c>
      <c r="V872" s="669" t="n"/>
      <c r="W872" s="669" t="n"/>
      <c r="X872" s="864">
        <f>O872/M872</f>
        <v/>
      </c>
      <c r="Y872" s="669" t="n"/>
      <c r="Z872" s="669" t="n"/>
      <c r="AA872" s="883" t="n"/>
      <c r="AB872" s="666" t="n"/>
      <c r="AC872" s="1384">
        <f>ROUND(O872*AB872,3)</f>
        <v/>
      </c>
      <c r="AD872" s="575"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565" t="n"/>
      <c r="AF872" s="582" t="n"/>
      <c r="AG872" s="565" t="n"/>
    </row>
    <row r="873" hidden="1" ht="20.1" customFormat="1" customHeight="1" s="355" thickBot="1">
      <c r="A873" s="1203" t="n"/>
      <c r="B873" s="714" t="n"/>
      <c r="C873" s="1381" t="n">
        <v>4573423487001</v>
      </c>
      <c r="D873" s="1381" t="n"/>
      <c r="E873" s="365" t="inlineStr">
        <is>
          <t xml:space="preserve">Diaasjapan </t>
        </is>
      </c>
      <c r="F873" s="365" t="inlineStr">
        <is>
          <t>BS01</t>
        </is>
      </c>
      <c r="G873" s="573" t="n"/>
      <c r="H873" s="322" t="inlineStr">
        <is>
          <t xml:space="preserve">
Beauty Smile
</t>
        </is>
      </c>
      <c r="I873" s="760" t="inlineStr">
        <is>
          <t xml:space="preserve">Beauty Smile. </t>
        </is>
      </c>
      <c r="J873" s="760" t="inlineStr">
        <is>
          <t>Отбеливающая зубная паста на основе угля и ионов серебра Бьюти Смайл для дневного применения.</t>
        </is>
      </c>
      <c r="K873" s="369" t="inlineStr">
        <is>
          <t>tooth paste</t>
        </is>
      </c>
      <c r="L873" s="369" t="n"/>
      <c r="M873" s="1203" t="n">
        <v>48</v>
      </c>
      <c r="N873" s="1203" t="n">
        <v>48</v>
      </c>
      <c r="O873" s="455" t="n">
        <v>48</v>
      </c>
      <c r="P873" s="1505" t="n">
        <v>1488.235294117647</v>
      </c>
      <c r="Q873" s="1388">
        <f>O873*P873</f>
        <v/>
      </c>
      <c r="R873" s="361" t="n">
        <v>1265</v>
      </c>
      <c r="S873" s="1383">
        <f>O873*R873</f>
        <v/>
      </c>
      <c r="T873" s="1383">
        <f>Q873-S873</f>
        <v/>
      </c>
      <c r="U873" s="458">
        <f>T873/Q873</f>
        <v/>
      </c>
      <c r="V873" s="362">
        <f>ROUND(0.17*0.146*0.158,3)</f>
        <v/>
      </c>
      <c r="W873" s="362" t="n">
        <v>6.3</v>
      </c>
      <c r="X873" s="630">
        <f>O873/M873</f>
        <v/>
      </c>
      <c r="Y873" s="362">
        <f>V873*X873</f>
        <v/>
      </c>
      <c r="Z873" s="362">
        <f>W873*X873</f>
        <v/>
      </c>
      <c r="AA873" s="362" t="inlineStr">
        <is>
          <t>15.4*4.9*3.2(奥行）</t>
        </is>
      </c>
      <c r="AB873" s="1203" t="n">
        <v>0.101</v>
      </c>
      <c r="AC873" s="1384">
        <f>ROUND(O873*AB873,3)</f>
        <v/>
      </c>
      <c r="AD873" s="57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565" t="n"/>
      <c r="AF873" s="565" t="n"/>
      <c r="AG873" s="565" t="n"/>
    </row>
    <row r="874" hidden="1" ht="20.1" customFormat="1" customHeight="1" s="355" thickBot="1">
      <c r="A874" s="1203" t="n"/>
      <c r="B874" s="714" t="n"/>
      <c r="C874" s="1381" t="n">
        <v>4573423487001</v>
      </c>
      <c r="D874" s="1381" t="n"/>
      <c r="E874" s="365" t="inlineStr">
        <is>
          <t xml:space="preserve">Diaasjapan </t>
        </is>
      </c>
      <c r="F874" s="365" t="inlineStr">
        <is>
          <t>BS01</t>
        </is>
      </c>
      <c r="G874" s="573" t="n"/>
      <c r="H874" s="322" t="inlineStr">
        <is>
          <t xml:space="preserve">
Beauty Smile
</t>
        </is>
      </c>
      <c r="I874" s="760" t="inlineStr">
        <is>
          <t xml:space="preserve">Beauty Smile. </t>
        </is>
      </c>
      <c r="J874" s="760" t="inlineStr">
        <is>
          <t>Отбеливающая зубная паста на основе угля и ионов серебра Бьюти Смайл для дневного применения.</t>
        </is>
      </c>
      <c r="K874" s="369" t="inlineStr">
        <is>
          <t>tooth paste</t>
        </is>
      </c>
      <c r="L874" s="369" t="n"/>
      <c r="M874" s="1203" t="n">
        <v>48</v>
      </c>
      <c r="N874" s="1203" t="n">
        <v>96</v>
      </c>
      <c r="O874" s="455" t="n"/>
      <c r="P874" s="1505" t="n">
        <v>1513</v>
      </c>
      <c r="Q874" s="1388">
        <f>O874*P874</f>
        <v/>
      </c>
      <c r="R874" s="361" t="n">
        <v>1210</v>
      </c>
      <c r="S874" s="1383">
        <f>O874*R874</f>
        <v/>
      </c>
      <c r="T874" s="1383">
        <f>Q874-S874</f>
        <v/>
      </c>
      <c r="U874" s="458">
        <f>T874/Q874</f>
        <v/>
      </c>
      <c r="V874" s="362">
        <f>ROUND(0.17*0.146*0.158,3)</f>
        <v/>
      </c>
      <c r="W874" s="362" t="n">
        <v>6.3</v>
      </c>
      <c r="X874" s="630">
        <f>O874/M874</f>
        <v/>
      </c>
      <c r="Y874" s="362">
        <f>V874*X874</f>
        <v/>
      </c>
      <c r="Z874" s="362">
        <f>W874*X874</f>
        <v/>
      </c>
      <c r="AA874" s="362" t="inlineStr">
        <is>
          <t>15.4*4.9*3.2(奥行）</t>
        </is>
      </c>
      <c r="AB874" s="1203" t="n">
        <v>0.101</v>
      </c>
      <c r="AC874" s="1384">
        <f>ROUND(O874*AB874,3)</f>
        <v/>
      </c>
      <c r="AD874" s="57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565" t="inlineStr">
        <is>
          <t>ЕАЭС N RU Д-JP.РА09.В.51795/23 от 09.11.2023 действует до 08.11.2028</t>
        </is>
      </c>
      <c r="AF874" s="565" t="inlineStr">
        <is>
          <t>KitanoKikaku Co.,Ltd</t>
        </is>
      </c>
      <c r="AG874" s="565" t="inlineStr">
        <is>
          <t xml:space="preserve">Beauty Smile </t>
        </is>
      </c>
    </row>
    <row r="875" hidden="1" ht="20.1" customFormat="1" customHeight="1" s="355" thickBot="1">
      <c r="A875" s="1203" t="n"/>
      <c r="B875" s="714" t="n"/>
      <c r="C875" s="1381" t="n">
        <v>4573423487001</v>
      </c>
      <c r="D875" s="1381" t="n"/>
      <c r="E875" s="365" t="inlineStr">
        <is>
          <t xml:space="preserve">Diaasjapan </t>
        </is>
      </c>
      <c r="F875" s="365" t="inlineStr">
        <is>
          <t>BS01</t>
        </is>
      </c>
      <c r="G875" s="573" t="n"/>
      <c r="H875" s="322" t="inlineStr">
        <is>
          <t xml:space="preserve">
Beauty Smile
</t>
        </is>
      </c>
      <c r="I875" s="760" t="inlineStr">
        <is>
          <t xml:space="preserve">Beauty Smile. </t>
        </is>
      </c>
      <c r="J875" s="760" t="inlineStr">
        <is>
          <t>Отбеливающая зубная паста на основе угля и ионов серебра Бьюти Смайл для дневного применения.</t>
        </is>
      </c>
      <c r="K875" s="369" t="inlineStr">
        <is>
          <t>tooth paste</t>
        </is>
      </c>
      <c r="L875" s="369" t="n"/>
      <c r="M875" s="1203" t="n">
        <v>48</v>
      </c>
      <c r="N875" s="1203" t="n">
        <v>192</v>
      </c>
      <c r="O875" s="455" t="n"/>
      <c r="P875" s="1505" t="n">
        <v>1444</v>
      </c>
      <c r="Q875" s="1388">
        <f>O875*P875</f>
        <v/>
      </c>
      <c r="R875" s="361" t="n">
        <v>1155</v>
      </c>
      <c r="S875" s="1383">
        <f>O875*R875</f>
        <v/>
      </c>
      <c r="T875" s="1383">
        <f>Q875-S875</f>
        <v/>
      </c>
      <c r="U875" s="458">
        <f>T875/Q875</f>
        <v/>
      </c>
      <c r="V875" s="362">
        <f>ROUND(0.17*0.146*0.158,3)</f>
        <v/>
      </c>
      <c r="W875" s="362" t="n">
        <v>6.3</v>
      </c>
      <c r="X875" s="630">
        <f>O875/M875</f>
        <v/>
      </c>
      <c r="Y875" s="362">
        <f>V875*X875</f>
        <v/>
      </c>
      <c r="Z875" s="362">
        <f>W875*X875</f>
        <v/>
      </c>
      <c r="AA875" s="362" t="inlineStr">
        <is>
          <t>15.4*4.9*3.2(奥行）</t>
        </is>
      </c>
      <c r="AB875" s="1203" t="n">
        <v>0.101</v>
      </c>
      <c r="AC875" s="1384">
        <f>ROUND(O875*AB875,3)</f>
        <v/>
      </c>
      <c r="AD875" s="57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565" t="n"/>
      <c r="AF875" s="565" t="n"/>
      <c r="AG875" s="565" t="n"/>
    </row>
    <row r="876" hidden="1" ht="20.1" customFormat="1" customHeight="1" s="355" thickBot="1">
      <c r="A876" s="1203" t="n"/>
      <c r="B876" s="714" t="n"/>
      <c r="C876" s="1381" t="n">
        <v>4573423487001</v>
      </c>
      <c r="D876" s="1381" t="n"/>
      <c r="E876" s="365" t="inlineStr">
        <is>
          <t xml:space="preserve">Diaasjapan </t>
        </is>
      </c>
      <c r="F876" s="365" t="inlineStr">
        <is>
          <t>BS01</t>
        </is>
      </c>
      <c r="G876" s="573" t="n"/>
      <c r="H876" s="322" t="inlineStr">
        <is>
          <t xml:space="preserve">
Beauty Smile
</t>
        </is>
      </c>
      <c r="I876" s="760" t="inlineStr">
        <is>
          <t xml:space="preserve">Beauty Smile. </t>
        </is>
      </c>
      <c r="J876" s="760" t="inlineStr">
        <is>
          <t>Отбеливающая зубная паста на основе угля и ионов серебра Бьюти Смайл для дневного применения.</t>
        </is>
      </c>
      <c r="K876" s="369" t="inlineStr">
        <is>
          <t>tooth paste</t>
        </is>
      </c>
      <c r="L876" s="369" t="n"/>
      <c r="M876" s="1203" t="n">
        <v>48</v>
      </c>
      <c r="N876" s="1203" t="n">
        <v>336</v>
      </c>
      <c r="O876" s="455" t="n"/>
      <c r="P876" s="1505" t="n">
        <v>1306</v>
      </c>
      <c r="Q876" s="1388">
        <f>O876*P876</f>
        <v/>
      </c>
      <c r="R876" s="361" t="n">
        <v>1045</v>
      </c>
      <c r="S876" s="1383">
        <f>O876*R876</f>
        <v/>
      </c>
      <c r="T876" s="1383">
        <f>Q876-S876</f>
        <v/>
      </c>
      <c r="U876" s="458">
        <f>T876/Q876</f>
        <v/>
      </c>
      <c r="V876" s="362">
        <f>ROUND(0.17*0.146*0.158,3)</f>
        <v/>
      </c>
      <c r="W876" s="362" t="n">
        <v>6.3</v>
      </c>
      <c r="X876" s="630">
        <f>O876/M876</f>
        <v/>
      </c>
      <c r="Y876" s="362">
        <f>V876*X876</f>
        <v/>
      </c>
      <c r="Z876" s="362">
        <f>W876*X876</f>
        <v/>
      </c>
      <c r="AA876" s="362" t="inlineStr">
        <is>
          <t>15.4*4.9*3.2(奥行）</t>
        </is>
      </c>
      <c r="AB876" s="1203" t="n">
        <v>0.101</v>
      </c>
      <c r="AC876" s="1384">
        <f>ROUND(O876*AB876,3)</f>
        <v/>
      </c>
      <c r="AD876" s="57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565" t="n"/>
      <c r="AF876" s="565" t="n"/>
      <c r="AG876" s="565" t="n"/>
    </row>
    <row r="877" hidden="1" ht="20.1" customFormat="1" customHeight="1" s="355" thickBot="1">
      <c r="A877" s="1203" t="n"/>
      <c r="B877" s="714" t="n"/>
      <c r="C877" s="1381" t="n">
        <v>4589621350726</v>
      </c>
      <c r="D877" s="1381" t="n"/>
      <c r="E877" s="365" t="inlineStr">
        <is>
          <t xml:space="preserve">Diaasjapan </t>
        </is>
      </c>
      <c r="F877" s="365" t="inlineStr">
        <is>
          <t>BS02</t>
        </is>
      </c>
      <c r="G877" s="573" t="n"/>
      <c r="H877" s="322" t="inlineStr">
        <is>
          <t>Beauty Smile Agio</t>
        </is>
      </c>
      <c r="I877" s="760" t="inlineStr">
        <is>
          <t xml:space="preserve">Beauty Smile Agio. </t>
        </is>
      </c>
      <c r="J877" s="760" t="inlineStr">
        <is>
          <t>Отбеливающая зубная паста на основе угля, ионов серебра и платины Бьюти Смайл для ночного применения.</t>
        </is>
      </c>
      <c r="K877" s="369" t="inlineStr">
        <is>
          <t>tooth paste</t>
        </is>
      </c>
      <c r="L877" s="369" t="n"/>
      <c r="M877" s="1203" t="n">
        <v>48</v>
      </c>
      <c r="N877" s="1203" t="n">
        <v>48</v>
      </c>
      <c r="O877" s="455" t="n">
        <v>48</v>
      </c>
      <c r="P877" s="1505" t="n">
        <v>2214</v>
      </c>
      <c r="Q877" s="1388">
        <f>O877*P877</f>
        <v/>
      </c>
      <c r="R877" s="361" t="n">
        <v>1771</v>
      </c>
      <c r="S877" s="1383">
        <f>O877*R877</f>
        <v/>
      </c>
      <c r="T877" s="1383">
        <f>Q877-S877</f>
        <v/>
      </c>
      <c r="U877" s="458">
        <f>T877/Q877</f>
        <v/>
      </c>
      <c r="V877" s="362">
        <f>ROUND(0.17*0.146*0.158,3)</f>
        <v/>
      </c>
      <c r="W877" s="362" t="n">
        <v>6.3</v>
      </c>
      <c r="X877" s="630">
        <f>O877/M877</f>
        <v/>
      </c>
      <c r="Y877" s="362">
        <f>V877*X877</f>
        <v/>
      </c>
      <c r="Z877" s="362">
        <f>W877*X877</f>
        <v/>
      </c>
      <c r="AA877" s="362" t="inlineStr">
        <is>
          <t>15.4*4.9*3.2(奥行）</t>
        </is>
      </c>
      <c r="AB877" s="1203" t="n">
        <v>0.101</v>
      </c>
      <c r="AC877" s="1384">
        <f>ROUND(O877*AB877,3)</f>
        <v/>
      </c>
      <c r="AD877" s="57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565" t="n"/>
      <c r="AF877" s="565" t="n"/>
      <c r="AG877" s="565" t="n"/>
    </row>
    <row r="878" hidden="1" ht="20.1" customFormat="1" customHeight="1" s="355" thickBot="1">
      <c r="A878" s="1203" t="n"/>
      <c r="B878" s="714" t="n"/>
      <c r="C878" s="1381" t="n">
        <v>4589621350726</v>
      </c>
      <c r="D878" s="1381" t="n"/>
      <c r="E878" s="365" t="inlineStr">
        <is>
          <t xml:space="preserve">Diaasjapan </t>
        </is>
      </c>
      <c r="F878" s="365" t="inlineStr">
        <is>
          <t>BS02</t>
        </is>
      </c>
      <c r="G878" s="573" t="n"/>
      <c r="H878" s="322" t="inlineStr">
        <is>
          <t>Beauty Smile Agio</t>
        </is>
      </c>
      <c r="I878" s="760" t="inlineStr">
        <is>
          <t xml:space="preserve">Beauty Smile Agio. </t>
        </is>
      </c>
      <c r="J878" s="760" t="inlineStr">
        <is>
          <t>Отбеливающая зубная паста на основе угля, ионов серебра и платины Бьюти Смайл для ночного применения.</t>
        </is>
      </c>
      <c r="K878" s="369" t="inlineStr">
        <is>
          <t>tooth paste</t>
        </is>
      </c>
      <c r="L878" s="369" t="n"/>
      <c r="M878" s="1203" t="n">
        <v>48</v>
      </c>
      <c r="N878" s="1203" t="n">
        <v>96</v>
      </c>
      <c r="O878" s="455" t="n"/>
      <c r="P878" s="1505" t="n">
        <v>2118</v>
      </c>
      <c r="Q878" s="1388">
        <f>O878*P878</f>
        <v/>
      </c>
      <c r="R878" s="361" t="n">
        <v>1694</v>
      </c>
      <c r="S878" s="1383">
        <f>O878*R878</f>
        <v/>
      </c>
      <c r="T878" s="1383">
        <f>Q878-S878</f>
        <v/>
      </c>
      <c r="U878" s="458">
        <f>T878/Q878</f>
        <v/>
      </c>
      <c r="V878" s="362">
        <f>ROUND(0.17*0.146*0.158,3)</f>
        <v/>
      </c>
      <c r="W878" s="362" t="n">
        <v>6.3</v>
      </c>
      <c r="X878" s="630">
        <f>O878/M878</f>
        <v/>
      </c>
      <c r="Y878" s="362">
        <f>V878*X878</f>
        <v/>
      </c>
      <c r="Z878" s="362">
        <f>W878*X878</f>
        <v/>
      </c>
      <c r="AA878" s="362" t="inlineStr">
        <is>
          <t>15.4*4.9*3.2(奥行）</t>
        </is>
      </c>
      <c r="AB878" s="1203" t="n">
        <v>0.101</v>
      </c>
      <c r="AC878" s="1384">
        <f>ROUND(O878*AB878,3)</f>
        <v/>
      </c>
      <c r="AD878" s="57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565" t="inlineStr">
        <is>
          <t>ЕАЭС N RU Д-JP.РА09.В.51795/23 от 09.11.2023 действует до 08.11.2028</t>
        </is>
      </c>
      <c r="AF878" s="565" t="inlineStr">
        <is>
          <t>KitanoKikaku Co.,Ltd</t>
        </is>
      </c>
      <c r="AG878" s="565" t="inlineStr">
        <is>
          <t xml:space="preserve">Beauty Smile </t>
        </is>
      </c>
    </row>
    <row r="879" hidden="1" ht="20.1" customFormat="1" customHeight="1" s="355" thickBot="1">
      <c r="A879" s="1203" t="n"/>
      <c r="B879" s="714" t="n"/>
      <c r="C879" s="1381" t="n">
        <v>4589621350726</v>
      </c>
      <c r="D879" s="1381" t="n"/>
      <c r="E879" s="365" t="inlineStr">
        <is>
          <t xml:space="preserve">Diaasjapan </t>
        </is>
      </c>
      <c r="F879" s="365" t="inlineStr">
        <is>
          <t>BS02</t>
        </is>
      </c>
      <c r="G879" s="573" t="n"/>
      <c r="H879" s="322" t="inlineStr">
        <is>
          <t>Beauty Smile Agio</t>
        </is>
      </c>
      <c r="I879" s="760" t="inlineStr">
        <is>
          <t xml:space="preserve">Beauty Smile Agio. </t>
        </is>
      </c>
      <c r="J879" s="760" t="inlineStr">
        <is>
          <t>Отбеливающая зубная паста на основе угля, ионов серебра и платины Бьюти Смайл для ночного применения.</t>
        </is>
      </c>
      <c r="K879" s="369" t="inlineStr">
        <is>
          <t>tooth paste</t>
        </is>
      </c>
      <c r="L879" s="369" t="n"/>
      <c r="M879" s="1203" t="n">
        <v>48</v>
      </c>
      <c r="N879" s="1203" t="n">
        <v>192</v>
      </c>
      <c r="O879" s="455" t="n"/>
      <c r="P879" s="1504" t="n">
        <v>2021</v>
      </c>
      <c r="Q879" s="1382">
        <f>O879*P879</f>
        <v/>
      </c>
      <c r="R879" s="456" t="n">
        <v>1617</v>
      </c>
      <c r="S879" s="1394">
        <f>O879*R879</f>
        <v/>
      </c>
      <c r="T879" s="1394">
        <f>Q879-S879</f>
        <v/>
      </c>
      <c r="U879" s="458">
        <f>T879/Q879</f>
        <v/>
      </c>
      <c r="V879" s="362">
        <f>ROUND(0.17*0.146*0.158,3)</f>
        <v/>
      </c>
      <c r="W879" s="362" t="n">
        <v>6.3</v>
      </c>
      <c r="X879" s="630">
        <f>O879/M879</f>
        <v/>
      </c>
      <c r="Y879" s="362">
        <f>V879*X879</f>
        <v/>
      </c>
      <c r="Z879" s="362">
        <f>W879*X879</f>
        <v/>
      </c>
      <c r="AA879" s="362" t="inlineStr">
        <is>
          <t>15.4*4.9*3.2(奥行）</t>
        </is>
      </c>
      <c r="AB879" s="1203" t="n">
        <v>0.101</v>
      </c>
      <c r="AC879" s="1384">
        <f>ROUND(O879*AB879,3)</f>
        <v/>
      </c>
      <c r="AD879" s="57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565" t="n"/>
      <c r="AF879" s="565" t="n"/>
      <c r="AG879" s="565" t="n"/>
    </row>
    <row r="880" hidden="1" ht="20.1" customFormat="1" customHeight="1" s="355" thickBot="1">
      <c r="A880" s="1203" t="n"/>
      <c r="B880" s="714" t="n"/>
      <c r="C880" s="1381" t="n">
        <v>4589621350726</v>
      </c>
      <c r="D880" s="1381" t="n"/>
      <c r="E880" s="365" t="inlineStr">
        <is>
          <t xml:space="preserve">Diaasjapan </t>
        </is>
      </c>
      <c r="F880" s="365" t="inlineStr">
        <is>
          <t>BS02</t>
        </is>
      </c>
      <c r="G880" s="573" t="n"/>
      <c r="H880" s="322" t="inlineStr">
        <is>
          <t>Beauty Smile Agio</t>
        </is>
      </c>
      <c r="I880" s="760" t="inlineStr">
        <is>
          <t xml:space="preserve">Beauty Smile Agio. </t>
        </is>
      </c>
      <c r="J880" s="760" t="inlineStr">
        <is>
          <t>Отбеливающая зубная паста на основе угля, ионов серебра и платины Бьюти Смайл для ночного применения.</t>
        </is>
      </c>
      <c r="K880" s="369" t="inlineStr">
        <is>
          <t>tooth paste</t>
        </is>
      </c>
      <c r="L880" s="369" t="n"/>
      <c r="M880" s="1203" t="n">
        <v>48</v>
      </c>
      <c r="N880" s="1203" t="n">
        <v>336</v>
      </c>
      <c r="O880" s="455" t="n"/>
      <c r="P880" s="1504" t="n">
        <v>1829</v>
      </c>
      <c r="Q880" s="1382">
        <f>O880*P880</f>
        <v/>
      </c>
      <c r="R880" s="456" t="n">
        <v>1463</v>
      </c>
      <c r="S880" s="1394">
        <f>O880*R880</f>
        <v/>
      </c>
      <c r="T880" s="1394">
        <f>Q880-S880</f>
        <v/>
      </c>
      <c r="U880" s="458">
        <f>T880/Q880</f>
        <v/>
      </c>
      <c r="V880" s="362">
        <f>ROUND(0.17*0.146*0.158,3)</f>
        <v/>
      </c>
      <c r="W880" s="362" t="n">
        <v>6.3</v>
      </c>
      <c r="X880" s="630">
        <f>O880/M880</f>
        <v/>
      </c>
      <c r="Y880" s="362">
        <f>V880*X880</f>
        <v/>
      </c>
      <c r="Z880" s="362">
        <f>W880*X880</f>
        <v/>
      </c>
      <c r="AA880" s="362" t="inlineStr">
        <is>
          <t>15.4*4.9*3.2(奥行）</t>
        </is>
      </c>
      <c r="AB880" s="1203" t="n">
        <v>0.101</v>
      </c>
      <c r="AC880" s="1384">
        <f>ROUND(O880*AB880,3)</f>
        <v/>
      </c>
      <c r="AD880" s="57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565" t="n"/>
      <c r="AF880" s="565" t="n"/>
      <c r="AG880" s="565" t="n"/>
    </row>
    <row r="881" hidden="1" ht="20.1" customFormat="1" customHeight="1" s="355">
      <c r="A881" s="1039" t="n"/>
      <c r="B881" s="1039" t="n"/>
      <c r="C881" s="1451" t="n"/>
      <c r="D881" s="1451" t="n"/>
      <c r="E881" s="365" t="inlineStr">
        <is>
          <t>Diaasjapan mini sample</t>
        </is>
      </c>
      <c r="F881" s="1023" t="n"/>
      <c r="G881" s="1024" t="n"/>
      <c r="H881" s="1025" t="inlineStr">
        <is>
          <t xml:space="preserve">Beauty Smile mini sample  (100sheets)
</t>
        </is>
      </c>
      <c r="I881" s="1133" t="inlineStr">
        <is>
          <t xml:space="preserve">Beauty Smile. </t>
        </is>
      </c>
      <c r="J881" s="1133" t="inlineStr">
        <is>
          <t>Отбеливающая зубная паста на основе угля и ионов серебра Бьюти Смайл для дневного применения.</t>
        </is>
      </c>
      <c r="K881" s="1037" t="inlineStr">
        <is>
          <t>tooth paste</t>
        </is>
      </c>
      <c r="L881" s="1037" t="n"/>
      <c r="M881" s="1039" t="n"/>
      <c r="N881" s="1039" t="n"/>
      <c r="O881" s="1029" t="n">
        <v>0</v>
      </c>
      <c r="P881" s="1511" t="n">
        <v>17600</v>
      </c>
      <c r="Q881" s="1512">
        <f>O881*P881</f>
        <v/>
      </c>
      <c r="R881" s="1031" t="n">
        <v>14960</v>
      </c>
      <c r="S881" s="1492">
        <f>O881*R881</f>
        <v/>
      </c>
      <c r="T881" s="1492">
        <f>Q881-S881</f>
        <v/>
      </c>
      <c r="U881" s="1042">
        <f>T881/Q881</f>
        <v/>
      </c>
      <c r="V881" s="1032" t="n"/>
      <c r="W881" s="1032" t="n"/>
      <c r="X881" s="1059" t="n"/>
      <c r="Y881" s="1032" t="n"/>
      <c r="Z881" s="1032" t="n"/>
      <c r="AA881" s="1032" t="n"/>
      <c r="AB881" s="1039" t="n"/>
      <c r="AC881" s="1384">
        <f>ROUND(O881*AB881,3)</f>
        <v/>
      </c>
      <c r="AD881" s="1034">
        <f>AD874</f>
        <v/>
      </c>
      <c r="AE881" s="1034">
        <f>AE874</f>
        <v/>
      </c>
      <c r="AF881" s="1034">
        <f>AF874</f>
        <v/>
      </c>
      <c r="AG881" s="1034">
        <f>AG874</f>
        <v/>
      </c>
    </row>
    <row r="882" hidden="1" ht="20.1" customFormat="1" customHeight="1" s="355" thickBot="1">
      <c r="A882" s="1039" t="n"/>
      <c r="B882" s="1039" t="n"/>
      <c r="C882" s="1451" t="n"/>
      <c r="D882" s="1451" t="n"/>
      <c r="E882" s="365" t="inlineStr">
        <is>
          <t>Diaasjapan mini sample</t>
        </is>
      </c>
      <c r="F882" s="1023" t="n"/>
      <c r="G882" s="1024" t="n"/>
      <c r="H882" s="1025" t="inlineStr">
        <is>
          <t>Beauty Smile Agio mini sample  (100sheets)</t>
        </is>
      </c>
      <c r="I882" s="1133" t="inlineStr">
        <is>
          <t xml:space="preserve">Beauty Smile Agio. </t>
        </is>
      </c>
      <c r="J882" s="1133" t="inlineStr">
        <is>
          <t>Отбеливающая зубная паста на основе угля, ионов серебра и платины Бьюти Смайл для ночного применения.</t>
        </is>
      </c>
      <c r="K882" s="1037" t="inlineStr">
        <is>
          <t>tooth paste</t>
        </is>
      </c>
      <c r="L882" s="1037" t="n"/>
      <c r="M882" s="1039" t="n"/>
      <c r="N882" s="1039" t="n"/>
      <c r="O882" s="1029" t="n">
        <v>0</v>
      </c>
      <c r="P882" s="1511" t="n">
        <v>19360</v>
      </c>
      <c r="Q882" s="1512">
        <f>O882*P882</f>
        <v/>
      </c>
      <c r="R882" s="1031" t="n">
        <v>16456</v>
      </c>
      <c r="S882" s="1492">
        <f>O882*R882</f>
        <v/>
      </c>
      <c r="T882" s="1492">
        <f>Q882-S882</f>
        <v/>
      </c>
      <c r="U882" s="1042">
        <f>T882/Q882</f>
        <v/>
      </c>
      <c r="V882" s="1032" t="n"/>
      <c r="W882" s="1032" t="n"/>
      <c r="X882" s="1059" t="n"/>
      <c r="Y882" s="1032" t="n"/>
      <c r="Z882" s="1032" t="n"/>
      <c r="AA882" s="1032" t="n"/>
      <c r="AB882" s="1039" t="n"/>
      <c r="AC882" s="1384">
        <f>ROUND(O882*AB882,3)</f>
        <v/>
      </c>
      <c r="AD882" s="1034">
        <f>AD878</f>
        <v/>
      </c>
      <c r="AE882" s="1034">
        <f>AE878</f>
        <v/>
      </c>
      <c r="AF882" s="1034">
        <f>AF878</f>
        <v/>
      </c>
      <c r="AG882" s="1034">
        <f>AG878</f>
        <v/>
      </c>
    </row>
    <row r="883" hidden="1" ht="20.1" customFormat="1" customHeight="1" s="355" thickBot="1">
      <c r="A883" s="1203" t="n"/>
      <c r="B883" s="714" t="n"/>
      <c r="C883" s="1381" t="n"/>
      <c r="D883" s="1381" t="n"/>
      <c r="E883" s="365" t="inlineStr">
        <is>
          <t>SUNTREG</t>
        </is>
      </c>
      <c r="F883" s="365" t="n"/>
      <c r="G883" s="573" t="n"/>
      <c r="H883" s="322" t="inlineStr">
        <is>
          <t>Scalp Brush MAKIE</t>
        </is>
      </c>
      <c r="I883" s="760" t="n"/>
      <c r="J883" s="760" t="n"/>
      <c r="K883" s="369" t="inlineStr">
        <is>
          <t>hair brush</t>
        </is>
      </c>
      <c r="L883" s="369" t="n"/>
      <c r="M883" s="1203" t="n">
        <v>30</v>
      </c>
      <c r="N883" s="1203" t="n">
        <v>240</v>
      </c>
      <c r="O883" s="455" t="n"/>
      <c r="P883" s="1504" t="n">
        <v>5007</v>
      </c>
      <c r="Q883" s="1382">
        <f>O883*P883</f>
        <v/>
      </c>
      <c r="R883" s="456" t="n">
        <v>4256</v>
      </c>
      <c r="S883" s="1394">
        <f>O883*R883</f>
        <v/>
      </c>
      <c r="T883" s="1394">
        <f>Q883-S883</f>
        <v/>
      </c>
      <c r="U883" s="458">
        <f>T883/Q883</f>
        <v/>
      </c>
      <c r="V883" s="362" t="n"/>
      <c r="W883" s="362" t="n"/>
      <c r="X883" s="630" t="n"/>
      <c r="Y883" s="362" t="n"/>
      <c r="Z883" s="362" t="n"/>
      <c r="AA883" s="362" t="n"/>
      <c r="AB883" s="1203" t="n">
        <v>0.18</v>
      </c>
      <c r="AC883" s="1384">
        <f>ROUND(O883*AB883,3)</f>
        <v/>
      </c>
      <c r="AD883" s="575" t="inlineStr">
        <is>
          <t xml:space="preserve"> ABS樹脂製ハンドル
 ナイロン毛</t>
        </is>
      </c>
      <c r="AE883" s="565" t="n"/>
      <c r="AF883" s="565" t="n"/>
      <c r="AG883" s="565" t="n"/>
    </row>
    <row r="884" hidden="1" ht="20.1" customFormat="1" customHeight="1" s="355" thickBot="1">
      <c r="A884" s="1203" t="n"/>
      <c r="B884" s="714" t="n"/>
      <c r="C884" s="366" t="inlineStr">
        <is>
          <t xml:space="preserve">4979919800208    </t>
        </is>
      </c>
      <c r="D884" s="366" t="inlineStr">
        <is>
          <t>BGT01</t>
        </is>
      </c>
      <c r="E884" s="365" t="inlineStr">
        <is>
          <t>BEAUTY GARAGE</t>
        </is>
      </c>
      <c r="F884" s="365" t="inlineStr">
        <is>
          <t>BGT01</t>
        </is>
      </c>
      <c r="G884" s="573" t="n"/>
      <c r="H884" s="459" t="inlineStr">
        <is>
          <t>《BEAUTY GARAGE》Towel</t>
        </is>
      </c>
      <c r="I884" s="322" t="inlineStr">
        <is>
          <t>DD Perfect Towel</t>
        </is>
      </c>
      <c r="J884" s="406" t="inlineStr">
        <is>
          <t>Белье туалетное для взрослых из 100 % хлопка: полотенца</t>
        </is>
      </c>
      <c r="K884" s="369" t="inlineStr">
        <is>
          <t>Towel</t>
        </is>
      </c>
      <c r="L884" s="369" t="n">
        <v>39</v>
      </c>
      <c r="M884" s="1203" t="n">
        <v>39</v>
      </c>
      <c r="N884" s="1203" t="n"/>
      <c r="O884" s="455" t="n"/>
      <c r="P884" s="1382" t="n">
        <v>345</v>
      </c>
      <c r="Q884" s="1382">
        <f>O884*P884</f>
        <v/>
      </c>
      <c r="R884" s="626">
        <f>3520/12</f>
        <v/>
      </c>
      <c r="S884" s="1394">
        <f>O884*R884</f>
        <v/>
      </c>
      <c r="T884" s="1394">
        <f>Q884-S884</f>
        <v/>
      </c>
      <c r="U884" s="458">
        <f>T884/Q884</f>
        <v/>
      </c>
      <c r="V884" s="362" t="n"/>
      <c r="W884" s="362" t="n"/>
      <c r="X884" s="630">
        <f>O884/M884</f>
        <v/>
      </c>
      <c r="Y884" s="362">
        <f>V884*X884</f>
        <v/>
      </c>
      <c r="Z884" s="362">
        <f>W884*X884</f>
        <v/>
      </c>
      <c r="AA884" s="362" t="n"/>
      <c r="AB884" s="1387" t="n">
        <v>0.078</v>
      </c>
      <c r="AC884" s="1387">
        <f>ROUND(O884*AB884,3)</f>
        <v/>
      </c>
      <c r="AD884" s="575" t="inlineStr">
        <is>
          <t>タオル</t>
        </is>
      </c>
      <c r="AE884" s="565" t="inlineStr">
        <is>
          <t>ЕАЭС № RU Д-JP.НВ42.В.10781/20 от 03.11.2025 действует до 02.11.2025</t>
        </is>
      </c>
      <c r="AF884" s="565" t="inlineStr">
        <is>
          <t>BEAUTY GARAGE Co Ltd</t>
        </is>
      </c>
      <c r="AG884" s="565" t="inlineStr">
        <is>
          <t>BEAUTY GARAGE Co Ltd</t>
        </is>
      </c>
    </row>
    <row r="885" hidden="1" ht="20.1" customFormat="1" customHeight="1" s="355" thickBot="1">
      <c r="A885" s="1203" t="n"/>
      <c r="B885" s="714" t="n"/>
      <c r="C885" s="366" t="inlineStr">
        <is>
          <t>4560441255996</t>
        </is>
      </c>
      <c r="D885" s="366" t="inlineStr">
        <is>
          <t>FS01</t>
        </is>
      </c>
      <c r="E885" s="365" t="inlineStr">
        <is>
          <t>BEAUTY GARAGE</t>
        </is>
      </c>
      <c r="F885" s="365" t="inlineStr">
        <is>
          <t>FS01</t>
        </is>
      </c>
      <c r="G885" s="573" t="n"/>
      <c r="H885" s="322" t="inlineStr">
        <is>
          <t>《BEAUTY GARAGE》Facial sponge</t>
        </is>
      </c>
      <c r="I885" s="322" t="inlineStr">
        <is>
          <t>DD PERFECT Facial sponge</t>
        </is>
      </c>
      <c r="J885" s="406" t="inlineStr">
        <is>
          <t xml:space="preserve">Спонж </t>
        </is>
      </c>
      <c r="K885" s="369" t="inlineStr">
        <is>
          <t>sponge</t>
        </is>
      </c>
      <c r="L885" s="369" t="n"/>
      <c r="M885" s="1203" t="n">
        <v>500</v>
      </c>
      <c r="N885" s="1203" t="n">
        <v>500</v>
      </c>
      <c r="O885" s="455" t="n"/>
      <c r="P885" s="1382" t="n">
        <v>99</v>
      </c>
      <c r="Q885" s="1382">
        <f>O885*P885</f>
        <v/>
      </c>
      <c r="R885" s="626" t="n">
        <v>89</v>
      </c>
      <c r="S885" s="1394">
        <f>O885*R885</f>
        <v/>
      </c>
      <c r="T885" s="1394">
        <f>Q885-S885</f>
        <v/>
      </c>
      <c r="U885" s="458">
        <f>T885/Q885</f>
        <v/>
      </c>
      <c r="V885" s="362" t="n">
        <v>0.106</v>
      </c>
      <c r="W885" s="362" t="n">
        <v>10.9</v>
      </c>
      <c r="X885" s="630">
        <f>O885/M885</f>
        <v/>
      </c>
      <c r="Y885" s="362">
        <f>V885*X885</f>
        <v/>
      </c>
      <c r="Z885" s="362">
        <f>W885*X885</f>
        <v/>
      </c>
      <c r="AA885" s="362" t="n"/>
      <c r="AB885" s="1387" t="n">
        <v>0.015</v>
      </c>
      <c r="AC885" s="1387">
        <f>ROUND(O885*AB885,3)</f>
        <v/>
      </c>
      <c r="AD885" s="575" t="inlineStr">
        <is>
          <t>スポンジ</t>
        </is>
      </c>
      <c r="AE885" s="565" t="inlineStr">
        <is>
          <t xml:space="preserve">не подлежат </t>
        </is>
      </c>
      <c r="AF885" s="565" t="inlineStr">
        <is>
          <t xml:space="preserve">DD PERFECT </t>
        </is>
      </c>
      <c r="AG885" s="565" t="inlineStr">
        <is>
          <t>Picomonte Japan Co., LTD</t>
        </is>
      </c>
    </row>
    <row r="886" hidden="1" ht="20.1" customFormat="1" customHeight="1" s="355" thickBot="1">
      <c r="A886" s="353" t="n"/>
      <c r="B886" s="721" t="n"/>
      <c r="C886" s="366" t="n"/>
      <c r="D886" s="366" t="n"/>
      <c r="E886" s="365" t="inlineStr">
        <is>
          <t>BEAUTY GARAGE</t>
        </is>
      </c>
      <c r="F886" s="365" t="inlineStr">
        <is>
          <t>FS04</t>
        </is>
      </c>
      <c r="G886" s="573" t="n"/>
      <c r="H886" s="322" t="inlineStr">
        <is>
          <t>《BEAUTY GARAGE》Facial cotton</t>
        </is>
      </c>
      <c r="I886" s="322" t="inlineStr">
        <is>
          <t xml:space="preserve">DD PERFECT FACIAL cotton. </t>
        </is>
      </c>
      <c r="J886" s="406" t="inlineStr">
        <is>
          <t>Хлопковые диски</t>
        </is>
      </c>
      <c r="K886" s="369" t="inlineStr">
        <is>
          <t>cotton</t>
        </is>
      </c>
      <c r="L886" s="369" t="n"/>
      <c r="M886" s="1203" t="n">
        <v>20</v>
      </c>
      <c r="N886" s="368" t="n"/>
      <c r="O886" s="455" t="n"/>
      <c r="P886" s="1382" t="n"/>
      <c r="Q886" s="1382">
        <f>O886*P886</f>
        <v/>
      </c>
      <c r="R886" s="626" t="n">
        <v>720</v>
      </c>
      <c r="S886" s="1394">
        <f>O886*R886</f>
        <v/>
      </c>
      <c r="T886" s="1394">
        <f>Q886-S886</f>
        <v/>
      </c>
      <c r="U886" s="458">
        <f>T886/Q886</f>
        <v/>
      </c>
      <c r="V886" s="362" t="n">
        <v>0.108</v>
      </c>
      <c r="W886" s="362" t="n">
        <v>9.800000000000001</v>
      </c>
      <c r="X886" s="362">
        <f>O886/M886</f>
        <v/>
      </c>
      <c r="Y886" s="362">
        <f>X886*V886</f>
        <v/>
      </c>
      <c r="Z886" s="362">
        <f>W886*X886</f>
        <v/>
      </c>
      <c r="AA886" s="362" t="n"/>
      <c r="AB886" s="1203" t="n">
        <v>0.4595</v>
      </c>
      <c r="AC886" s="1384">
        <f>ROUND(O886*AB886,3)</f>
        <v/>
      </c>
      <c r="AD886" s="575" t="inlineStr">
        <is>
          <t>コットン</t>
        </is>
      </c>
      <c r="AE886" s="565" t="inlineStr">
        <is>
          <t>не подлежат</t>
        </is>
      </c>
      <c r="AF886" s="565" t="inlineStr">
        <is>
          <t>DD Perfect</t>
        </is>
      </c>
      <c r="AG886" s="565" t="n"/>
    </row>
    <row r="887" hidden="1" ht="20.1" customFormat="1" customHeight="1" s="355" thickBot="1">
      <c r="A887" s="1203" t="n"/>
      <c r="B887" s="714" t="n"/>
      <c r="C887" s="366" t="n"/>
      <c r="D887" s="366" t="n"/>
      <c r="E887" s="365" t="inlineStr">
        <is>
          <t>BEAUTY GARAGE</t>
        </is>
      </c>
      <c r="F887" s="365" t="inlineStr">
        <is>
          <t>FS03</t>
        </is>
      </c>
      <c r="G887" s="573" t="n"/>
      <c r="H887" s="459" t="inlineStr">
        <is>
          <t>《BEAUTY GARAGE》Facial gauze</t>
        </is>
      </c>
      <c r="I887" s="322" t="inlineStr">
        <is>
          <t>Facial gauze</t>
        </is>
      </c>
      <c r="J887" s="406" t="inlineStr">
        <is>
          <t>Хлопковые салфетки</t>
        </is>
      </c>
      <c r="K887" s="369" t="inlineStr">
        <is>
          <t>gauze</t>
        </is>
      </c>
      <c r="L887" s="369" t="n"/>
      <c r="M887" s="368" t="n"/>
      <c r="N887" s="368" t="n"/>
      <c r="O887" s="455" t="n">
        <v>30</v>
      </c>
      <c r="P887" s="1382" t="n">
        <v>671</v>
      </c>
      <c r="Q887" s="1382">
        <f>O887*P887</f>
        <v/>
      </c>
      <c r="R887" s="626" t="n">
        <v>570</v>
      </c>
      <c r="S887" s="1394">
        <f>O887*R887</f>
        <v/>
      </c>
      <c r="T887" s="1394">
        <f>Q887-S887</f>
        <v/>
      </c>
      <c r="U887" s="458">
        <f>T887/Q887</f>
        <v/>
      </c>
      <c r="V887" s="362" t="n"/>
      <c r="W887" s="362" t="n"/>
      <c r="X887" s="362">
        <f>O887/M887</f>
        <v/>
      </c>
      <c r="Y887" s="362">
        <f>V887*X887</f>
        <v/>
      </c>
      <c r="Z887" s="362">
        <f>W887*X887</f>
        <v/>
      </c>
      <c r="AA887" s="362" t="n"/>
      <c r="AB887" s="1203" t="n">
        <v>0.22</v>
      </c>
      <c r="AC887" s="1384">
        <f>ROUND(O887*AB887,3)</f>
        <v/>
      </c>
      <c r="AD887" s="575" t="inlineStr">
        <is>
          <t>綿</t>
        </is>
      </c>
      <c r="AE887" s="565" t="n"/>
      <c r="AF887" s="565" t="n"/>
      <c r="AG887" s="565" t="n"/>
    </row>
    <row r="888" hidden="1" ht="19.5" customFormat="1" customHeight="1" s="355" thickBot="1">
      <c r="A888" s="1203" t="n"/>
      <c r="B888" s="714" t="n"/>
      <c r="C888" s="366" t="inlineStr">
        <is>
          <t>4560441264196</t>
        </is>
      </c>
      <c r="D888" s="366" t="inlineStr">
        <is>
          <t xml:space="preserve">DP-1864P </t>
        </is>
      </c>
      <c r="E888" s="365" t="inlineStr">
        <is>
          <t>BEAUTY GARAGE</t>
        </is>
      </c>
      <c r="F888" s="365" t="inlineStr">
        <is>
          <t>BG01</t>
        </is>
      </c>
      <c r="G888" s="573" t="n"/>
      <c r="H888" s="322" t="inlineStr">
        <is>
          <t>《BEAUTY GARAGE》Esthetic Treatment Bed beige</t>
        </is>
      </c>
      <c r="I888" s="760" t="inlineStr">
        <is>
          <t>Esthetic Treatment Bed beige</t>
        </is>
      </c>
      <c r="J888" s="760" t="inlineStr">
        <is>
          <t>Кушетка для эстетических процедур (бежевая)</t>
        </is>
      </c>
      <c r="K888" s="369" t="inlineStr">
        <is>
          <t>bed</t>
        </is>
      </c>
      <c r="L888" s="369" t="n"/>
      <c r="M888" s="368" t="n">
        <v>1</v>
      </c>
      <c r="N888" s="368" t="n">
        <v>1</v>
      </c>
      <c r="O888" s="455" t="n"/>
      <c r="P888" s="1382" t="n">
        <v>25647.0588235294</v>
      </c>
      <c r="Q888" s="1382">
        <f>O888*P888</f>
        <v/>
      </c>
      <c r="R888" s="626" t="n">
        <v>21800</v>
      </c>
      <c r="S888" s="1394">
        <f>O888*R888</f>
        <v/>
      </c>
      <c r="T888" s="1394">
        <f>Q888-S888</f>
        <v/>
      </c>
      <c r="U888" s="458">
        <f>T888/Q888</f>
        <v/>
      </c>
      <c r="V888" s="362">
        <f>ROUND(0.74*0.94*0.24,3)</f>
        <v/>
      </c>
      <c r="W888" s="362" t="n">
        <v>19.6</v>
      </c>
      <c r="X888" s="630">
        <f>O888/M888</f>
        <v/>
      </c>
      <c r="Y888" s="362">
        <f>V888*X888</f>
        <v/>
      </c>
      <c r="Z888" s="362">
        <f>W888*X888</f>
        <v/>
      </c>
      <c r="AA888" s="362" t="inlineStr">
        <is>
          <t>梱包サイズ：幅74×奥行94×高さ24cm</t>
        </is>
      </c>
      <c r="AB888" s="1203" t="n">
        <v>17.5</v>
      </c>
      <c r="AC888" s="1384">
        <f>ROUND(O888*AB888,3)</f>
        <v/>
      </c>
      <c r="AD888" s="575"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565" t="inlineStr">
        <is>
          <t>Письмо № 23/05-01 от 23.05.2025 г.</t>
        </is>
      </c>
      <c r="AF888" s="565" t="inlineStr">
        <is>
          <t>BEATY GARAGE</t>
        </is>
      </c>
      <c r="AG888" s="565" t="inlineStr">
        <is>
          <t>BEATY GARAGE</t>
        </is>
      </c>
    </row>
    <row r="889" hidden="1" ht="20.1" customFormat="1" customHeight="1" s="355" thickBot="1">
      <c r="A889" s="1203" t="n"/>
      <c r="B889" s="714" t="n"/>
      <c r="C889" s="366" t="inlineStr">
        <is>
          <t>4589747972185</t>
        </is>
      </c>
      <c r="D889" s="366" t="inlineStr">
        <is>
          <t>DP-2125P</t>
        </is>
      </c>
      <c r="E889" s="365" t="inlineStr">
        <is>
          <t>BEAUTY GARAGE</t>
        </is>
      </c>
      <c r="F889" s="365" t="inlineStr">
        <is>
          <t>BG02</t>
        </is>
      </c>
      <c r="G889" s="573" t="n"/>
      <c r="H889" s="322" t="inlineStr">
        <is>
          <t>《BEAUTY GARAGE》Esthetic Treatment Bed dark brown</t>
        </is>
      </c>
      <c r="I889" s="760" t="inlineStr">
        <is>
          <t>Esthetic Treatment Bed dark brown</t>
        </is>
      </c>
      <c r="J889" s="760" t="inlineStr">
        <is>
          <t>Кушетка для эстетических процедур (темно-коричневая)</t>
        </is>
      </c>
      <c r="K889" s="369" t="inlineStr">
        <is>
          <t>bed</t>
        </is>
      </c>
      <c r="L889" s="369" t="n"/>
      <c r="M889" s="368" t="n">
        <v>1</v>
      </c>
      <c r="N889" s="368" t="n">
        <v>1</v>
      </c>
      <c r="O889" s="455" t="n"/>
      <c r="P889" s="1382" t="n">
        <v>30352.94117647059</v>
      </c>
      <c r="Q889" s="1382">
        <f>O889*P889</f>
        <v/>
      </c>
      <c r="R889" s="626" t="n">
        <v>25800</v>
      </c>
      <c r="S889" s="1394">
        <f>O889*R889</f>
        <v/>
      </c>
      <c r="T889" s="1394">
        <f>Q889-S889</f>
        <v/>
      </c>
      <c r="U889" s="458">
        <f>T889/Q889</f>
        <v/>
      </c>
      <c r="V889" s="362">
        <f>ROUND(0.74*0.94*0.24,3)</f>
        <v/>
      </c>
      <c r="W889" s="362" t="n">
        <v>22</v>
      </c>
      <c r="X889" s="630">
        <f>O889/M889</f>
        <v/>
      </c>
      <c r="Y889" s="362">
        <f>V889*X889</f>
        <v/>
      </c>
      <c r="Z889" s="362">
        <f>W889*X889</f>
        <v/>
      </c>
      <c r="AA889" s="362" t="inlineStr">
        <is>
          <t>梱包サイズ：幅74×奥行94×高さ24cm</t>
        </is>
      </c>
      <c r="AB889" s="1203" t="n">
        <v>20</v>
      </c>
      <c r="AC889" s="1384">
        <f>ROUND(O889*AB889,3)</f>
        <v/>
      </c>
      <c r="AD889" s="575"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565" t="inlineStr">
        <is>
          <t>Письмо № 23/05-01 от 23.05.2025 г.</t>
        </is>
      </c>
      <c r="AF889" s="565" t="inlineStr">
        <is>
          <t>BEATY GARAGE</t>
        </is>
      </c>
      <c r="AG889" s="565" t="inlineStr">
        <is>
          <t>BEATY GARAGE</t>
        </is>
      </c>
    </row>
    <row r="890" hidden="1" ht="20.1" customFormat="1" customHeight="1" s="355" thickBot="1">
      <c r="A890" s="1203" t="n"/>
      <c r="B890" s="714" t="n"/>
      <c r="C890" s="366" t="inlineStr">
        <is>
          <t>4589747972185</t>
        </is>
      </c>
      <c r="D890" s="366" t="inlineStr">
        <is>
          <t>217817</t>
        </is>
      </c>
      <c r="E890" s="365" t="inlineStr">
        <is>
          <t>BEAUTY GARAGE</t>
        </is>
      </c>
      <c r="F890" s="365" t="inlineStr">
        <is>
          <t>BG03</t>
        </is>
      </c>
      <c r="G890" s="573" t="n"/>
      <c r="H890" s="322" t="inlineStr">
        <is>
          <t>《BEAUTY GARAGE》Bed Cover</t>
        </is>
      </c>
      <c r="I890" s="760" t="inlineStr">
        <is>
          <t>Bed Cover</t>
        </is>
      </c>
      <c r="J890" s="760" t="inlineStr">
        <is>
          <t>Чехол на кушетку для эстетических процедур</t>
        </is>
      </c>
      <c r="K890" s="369" t="inlineStr">
        <is>
          <t>Bed Cover</t>
        </is>
      </c>
      <c r="L890" s="369" t="n"/>
      <c r="M890" s="368" t="n"/>
      <c r="N890" s="368" t="n"/>
      <c r="O890" s="455" t="n"/>
      <c r="P890" s="1382" t="n">
        <v>5294.117647058823</v>
      </c>
      <c r="Q890" s="1382">
        <f>O890*P890</f>
        <v/>
      </c>
      <c r="R890" s="626" t="n">
        <v>4500</v>
      </c>
      <c r="S890" s="1394">
        <f>O890*R890</f>
        <v/>
      </c>
      <c r="T890" s="1394">
        <f>Q890-S890</f>
        <v/>
      </c>
      <c r="U890" s="458">
        <f>T890/Q890</f>
        <v/>
      </c>
      <c r="V890" s="362" t="n"/>
      <c r="W890" s="362" t="n"/>
      <c r="X890" s="362" t="n"/>
      <c r="Y890" s="362">
        <f>V890*X890</f>
        <v/>
      </c>
      <c r="Z890" s="362">
        <f>W890*X890</f>
        <v/>
      </c>
      <c r="AA890" s="362" t="inlineStr">
        <is>
          <t>収納袋サイズ（カバー収納時）：W約13×L約22cm</t>
        </is>
      </c>
      <c r="AB890" s="1203" t="n">
        <v>0.4</v>
      </c>
      <c r="AC890" s="1384">
        <f>ROUND(O890*AB890,3)</f>
        <v/>
      </c>
      <c r="AD890" s="575" t="inlineStr">
        <is>
          <t>ポリエステル92％、ポリウレタン8%</t>
        </is>
      </c>
      <c r="AE890" s="565" t="inlineStr">
        <is>
          <t>Письмо  No 2205-1 от 22.05.2025 г.</t>
        </is>
      </c>
      <c r="AF890" s="565" t="inlineStr">
        <is>
          <t>BEATY GARAGE</t>
        </is>
      </c>
      <c r="AG890" s="565" t="inlineStr">
        <is>
          <t>BEATY GARAGE</t>
        </is>
      </c>
    </row>
    <row r="891" hidden="1" ht="20.1" customFormat="1" customHeight="1" s="355" thickBot="1">
      <c r="A891" s="1203" t="n"/>
      <c r="B891" s="714" t="n"/>
      <c r="C891" s="366" t="inlineStr">
        <is>
          <t>4589747004893</t>
        </is>
      </c>
      <c r="D891" s="366" t="inlineStr">
        <is>
          <t>221975</t>
        </is>
      </c>
      <c r="E891" s="365" t="inlineStr">
        <is>
          <t>BEAUTY GARAGE</t>
        </is>
      </c>
      <c r="F891" s="1076" t="inlineStr">
        <is>
          <t>BG04</t>
        </is>
      </c>
      <c r="G891" s="573" t="n"/>
      <c r="H891" s="322" t="inlineStr">
        <is>
          <t>《BEAUTY GARAGE》face cradle cushion</t>
        </is>
      </c>
      <c r="I891" s="322" t="n"/>
      <c r="J891" s="406" t="n"/>
      <c r="K891" s="369" t="inlineStr">
        <is>
          <t>cushion</t>
        </is>
      </c>
      <c r="L891" s="369" t="n"/>
      <c r="M891" s="368" t="n"/>
      <c r="N891" s="368" t="n"/>
      <c r="O891" s="455" t="n"/>
      <c r="P891" s="1388" t="n">
        <v>3764.705882352941</v>
      </c>
      <c r="Q891" s="1388">
        <f>O891*P891</f>
        <v/>
      </c>
      <c r="R891" s="626" t="n">
        <v>3200</v>
      </c>
      <c r="S891" s="1383">
        <f>O891*R891</f>
        <v/>
      </c>
      <c r="T891" s="1383">
        <f>Q891-S891</f>
        <v/>
      </c>
      <c r="U891" s="458">
        <f>T891/Q891</f>
        <v/>
      </c>
      <c r="V891" s="362" t="n"/>
      <c r="W891" s="362" t="n"/>
      <c r="X891" s="362" t="n"/>
      <c r="Y891" s="362" t="n">
        <v>0.44</v>
      </c>
      <c r="Z891" s="362">
        <f>W891*X891</f>
        <v/>
      </c>
      <c r="AA891" s="362" t="inlineStr">
        <is>
          <t>梱包サイズ：幅31cm X 奥行31cm X 高さ11cm</t>
        </is>
      </c>
      <c r="AB891" s="1203" t="n">
        <v>0.44</v>
      </c>
      <c r="AC891" s="1384">
        <f>ROUND(O891*AB891,3)</f>
        <v/>
      </c>
      <c r="AD891" s="575" t="inlineStr">
        <is>
          <t>＜カバー＞合成皮革（PU）＜中材＞ウレタン</t>
        </is>
      </c>
      <c r="AE891" s="1104" t="inlineStr">
        <is>
          <t>отказное  письмо № 23/07-01 от 23.07.2025 r.</t>
        </is>
      </c>
      <c r="AF891" s="1091" t="inlineStr">
        <is>
          <t>BEATY GARAGE</t>
        </is>
      </c>
      <c r="AG891" s="1110" t="inlineStr">
        <is>
          <t>BEATY GARAGE</t>
        </is>
      </c>
    </row>
    <row r="892" hidden="1" ht="20.1" customFormat="1" customHeight="1" s="355" thickBot="1">
      <c r="A892" s="1203" t="n"/>
      <c r="B892" s="714" t="n"/>
      <c r="C892" s="1381" t="n">
        <v>4589747000918</v>
      </c>
      <c r="D892" s="366" t="n"/>
      <c r="E892" s="365" t="inlineStr">
        <is>
          <t>BEAUTY GARAGE</t>
        </is>
      </c>
      <c r="F892" s="365" t="n">
        <v>196497</v>
      </c>
      <c r="G892" s="573" t="n"/>
      <c r="H892" s="322" t="inlineStr">
        <is>
          <t>Scalp Essence Spray 180g No Fragrnce</t>
        </is>
      </c>
      <c r="I892" s="322" t="n"/>
      <c r="J892" s="406" t="n"/>
      <c r="K892" s="369" t="inlineStr">
        <is>
          <t>hair essence</t>
        </is>
      </c>
      <c r="L892" s="369" t="n"/>
      <c r="M892" s="1203" t="n">
        <v>24</v>
      </c>
      <c r="N892" s="368" t="n"/>
      <c r="O892" s="455" t="n"/>
      <c r="P892" s="1388" t="n">
        <v>1035</v>
      </c>
      <c r="Q892" s="1388">
        <f>O892*P892</f>
        <v/>
      </c>
      <c r="R892" s="626" t="n">
        <v>880</v>
      </c>
      <c r="S892" s="1383">
        <f>O892*R892</f>
        <v/>
      </c>
      <c r="T892" s="1383">
        <f>Q892-S892</f>
        <v/>
      </c>
      <c r="U892" s="458">
        <f>T892/Q892</f>
        <v/>
      </c>
      <c r="V892" s="362" t="n"/>
      <c r="W892" s="362" t="n"/>
      <c r="X892" s="362" t="n"/>
      <c r="Y892" s="362" t="n"/>
      <c r="Z892" s="362" t="n"/>
      <c r="AA892" s="362" t="n"/>
      <c r="AB892" s="1203" t="n">
        <v>0.24</v>
      </c>
      <c r="AC892" s="1384">
        <f>ROUND(O892*AB892,3)</f>
        <v/>
      </c>
      <c r="AD892" s="575"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565" t="inlineStr">
        <is>
          <t xml:space="preserve">Partire Co., Ltd.
2100 Kamiyoshiba, Satte-shi, Saitama, Japan
</t>
        </is>
      </c>
      <c r="AF892" s="565" t="inlineStr">
        <is>
          <t>BEAUTY GARAGE</t>
        </is>
      </c>
      <c r="AG892" s="565" t="inlineStr">
        <is>
          <t>BEAUTY GARAGE</t>
        </is>
      </c>
    </row>
    <row r="893" hidden="1" ht="20.1" customFormat="1" customHeight="1" s="355" thickBot="1">
      <c r="A893" s="1203" t="n"/>
      <c r="B893" s="714" t="n"/>
      <c r="C893" s="1381" t="n">
        <v>4589747000468</v>
      </c>
      <c r="D893" s="366" t="n"/>
      <c r="E893" s="365" t="inlineStr">
        <is>
          <t>BEAUTY GARAGE</t>
        </is>
      </c>
      <c r="F893" s="365" t="n">
        <v>195963</v>
      </c>
      <c r="G893" s="573" t="n"/>
      <c r="H893" s="322" t="inlineStr">
        <is>
          <t>Scalp Essence Spray 180g Citrus Magnolia</t>
        </is>
      </c>
      <c r="I893" s="322" t="n"/>
      <c r="J893" s="406" t="n"/>
      <c r="K893" s="369" t="inlineStr">
        <is>
          <t>hair essence</t>
        </is>
      </c>
      <c r="L893" s="369" t="n"/>
      <c r="M893" s="1203" t="n">
        <v>24</v>
      </c>
      <c r="N893" s="368" t="n"/>
      <c r="O893" s="455" t="n"/>
      <c r="P893" s="1388" t="n">
        <v>1035</v>
      </c>
      <c r="Q893" s="1388">
        <f>O893*P893</f>
        <v/>
      </c>
      <c r="R893" s="626" t="n">
        <v>880</v>
      </c>
      <c r="S893" s="1383">
        <f>O893*R893</f>
        <v/>
      </c>
      <c r="T893" s="1383">
        <f>Q893-S893</f>
        <v/>
      </c>
      <c r="U893" s="458">
        <f>T893/Q893</f>
        <v/>
      </c>
      <c r="V893" s="362" t="n"/>
      <c r="W893" s="362" t="n"/>
      <c r="X893" s="362" t="n"/>
      <c r="Y893" s="362" t="n"/>
      <c r="Z893" s="362" t="n"/>
      <c r="AA893" s="362" t="n"/>
      <c r="AB893" s="1203" t="n">
        <v>0.24</v>
      </c>
      <c r="AC893" s="1384">
        <f>ROUND(O893*AB893,3)</f>
        <v/>
      </c>
      <c r="AD893" s="575"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565" t="inlineStr">
        <is>
          <t xml:space="preserve">Partire Co., Ltd.
2100 Kamiyoshiba, Satte-shi, Saitama, Japan
</t>
        </is>
      </c>
      <c r="AF893" s="565" t="inlineStr">
        <is>
          <t>BEAUTY GARAGE</t>
        </is>
      </c>
      <c r="AG893" s="565" t="inlineStr">
        <is>
          <t>BEAUTY GARAGE</t>
        </is>
      </c>
    </row>
    <row r="894" hidden="1" ht="20.1" customFormat="1" customHeight="1" s="355" thickBot="1">
      <c r="A894" s="1203" t="n"/>
      <c r="B894" s="714" t="n"/>
      <c r="C894" s="1381" t="n">
        <v>4589747000451</v>
      </c>
      <c r="D894" s="366" t="n"/>
      <c r="E894" s="365" t="inlineStr">
        <is>
          <t>BEAUTY GARAGE</t>
        </is>
      </c>
      <c r="F894" s="365" t="n">
        <v>195962</v>
      </c>
      <c r="G894" s="573" t="n"/>
      <c r="H894" s="322" t="inlineStr">
        <is>
          <t>Scalp Essence Spray 180g Blooming Peony</t>
        </is>
      </c>
      <c r="I894" s="322" t="n"/>
      <c r="J894" s="406" t="n"/>
      <c r="K894" s="369" t="inlineStr">
        <is>
          <t>hair essence</t>
        </is>
      </c>
      <c r="L894" s="369" t="n"/>
      <c r="M894" s="1203" t="n">
        <v>24</v>
      </c>
      <c r="N894" s="368" t="n"/>
      <c r="O894" s="455" t="n"/>
      <c r="P894" s="1388" t="n">
        <v>1035</v>
      </c>
      <c r="Q894" s="1388">
        <f>O894*P894</f>
        <v/>
      </c>
      <c r="R894" s="626" t="n">
        <v>880</v>
      </c>
      <c r="S894" s="1383">
        <f>O894*R894</f>
        <v/>
      </c>
      <c r="T894" s="1383">
        <f>Q894-S894</f>
        <v/>
      </c>
      <c r="U894" s="458">
        <f>T894/Q894</f>
        <v/>
      </c>
      <c r="V894" s="362" t="n"/>
      <c r="W894" s="362" t="n"/>
      <c r="X894" s="362" t="n"/>
      <c r="Y894" s="362" t="n"/>
      <c r="Z894" s="362" t="n"/>
      <c r="AA894" s="362" t="n"/>
      <c r="AB894" s="1203" t="n">
        <v>0.24</v>
      </c>
      <c r="AC894" s="1384">
        <f>ROUND(O894*AB894,3)</f>
        <v/>
      </c>
      <c r="AD894" s="575"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565" t="inlineStr">
        <is>
          <t xml:space="preserve">Partire Co., Ltd.
2100 Kamiyoshiba, Satte-shi, Saitama, Japan
</t>
        </is>
      </c>
      <c r="AF894" s="565" t="inlineStr">
        <is>
          <t>BEAUTY GARAGE</t>
        </is>
      </c>
      <c r="AG894" s="565" t="inlineStr">
        <is>
          <t>BEAUTY GARAGE</t>
        </is>
      </c>
    </row>
    <row r="895" hidden="1" ht="20.1" customFormat="1" customHeight="1" s="948" thickBot="1">
      <c r="A895" s="1146" t="n"/>
      <c r="B895" s="1146" t="n"/>
      <c r="C895" s="1513" t="n"/>
      <c r="D895" s="1148" t="n"/>
      <c r="E895" s="1149" t="inlineStr">
        <is>
          <t>BELEGA</t>
        </is>
      </c>
      <c r="F895" s="1150" t="n"/>
      <c r="G895" s="1151" t="n"/>
      <c r="H895" s="1152" t="inlineStr">
        <is>
          <t>CELL CURE 4T PLUS</t>
        </is>
      </c>
      <c r="I895" s="1152" t="n"/>
      <c r="J895" s="1153" t="n"/>
      <c r="K895" s="1154" t="n"/>
      <c r="L895" s="1154" t="n"/>
      <c r="M895" s="1146" t="n">
        <v>1</v>
      </c>
      <c r="N895" s="1155" t="n">
        <v>10</v>
      </c>
      <c r="O895" s="1156" t="n"/>
      <c r="P895" s="1514" t="n">
        <v>95506</v>
      </c>
      <c r="Q895" s="1493">
        <f>O895*P895</f>
        <v/>
      </c>
      <c r="R895" s="1158" t="n">
        <v>81180</v>
      </c>
      <c r="S895" s="1493">
        <f>O895*R895</f>
        <v/>
      </c>
      <c r="T895" s="1493">
        <f>Q895-S895</f>
        <v/>
      </c>
      <c r="U895" s="946">
        <f>T895/Q895</f>
        <v/>
      </c>
      <c r="V895" s="1159" t="n"/>
      <c r="W895" s="1159" t="n"/>
      <c r="X895" s="1159" t="n"/>
      <c r="Y895" s="1159" t="n"/>
      <c r="Z895" s="1159" t="n"/>
      <c r="AA895" s="1159" t="n"/>
      <c r="AB895" s="1146" t="n"/>
      <c r="AC895" s="1515" t="n"/>
      <c r="AD895" s="1161" t="n"/>
      <c r="AE895" s="674" t="n"/>
      <c r="AF895" s="674" t="n"/>
      <c r="AG895" s="674" t="n"/>
    </row>
    <row r="896" hidden="1" ht="20.1" customFormat="1" customHeight="1" s="948" thickBot="1">
      <c r="A896" s="1146" t="n"/>
      <c r="B896" s="1146" t="n"/>
      <c r="C896" s="1513" t="n"/>
      <c r="D896" s="1148" t="n"/>
      <c r="E896" s="1149" t="inlineStr">
        <is>
          <t>BELEGA</t>
        </is>
      </c>
      <c r="F896" s="1150" t="n"/>
      <c r="G896" s="1151" t="n"/>
      <c r="H896" s="1152" t="inlineStr">
        <is>
          <t>CELL CURE 4T PLUS</t>
        </is>
      </c>
      <c r="I896" s="1162" t="n"/>
      <c r="J896" s="1153" t="n"/>
      <c r="K896" s="1154" t="n"/>
      <c r="L896" s="1154" t="n"/>
      <c r="M896" s="1146" t="n">
        <v>1</v>
      </c>
      <c r="N896" s="1155" t="n">
        <v>100</v>
      </c>
      <c r="O896" s="1156" t="n"/>
      <c r="P896" s="1514" t="n">
        <v>84894</v>
      </c>
      <c r="Q896" s="1493">
        <f>O896*P896</f>
        <v/>
      </c>
      <c r="R896" s="1158" t="n">
        <v>72160</v>
      </c>
      <c r="S896" s="1493">
        <f>O896*R896</f>
        <v/>
      </c>
      <c r="T896" s="1493">
        <f>Q896-S896</f>
        <v/>
      </c>
      <c r="U896" s="946">
        <f>T896/Q896</f>
        <v/>
      </c>
      <c r="V896" s="1159" t="n"/>
      <c r="W896" s="1159" t="n"/>
      <c r="X896" s="1159" t="n"/>
      <c r="Y896" s="1159" t="n"/>
      <c r="Z896" s="1159" t="n"/>
      <c r="AA896" s="1159" t="n"/>
      <c r="AB896" s="1146" t="n"/>
      <c r="AC896" s="1515" t="n"/>
      <c r="AD896" s="1161" t="n"/>
      <c r="AE896" s="674" t="n"/>
      <c r="AF896" s="674" t="n"/>
      <c r="AG896" s="674" t="n"/>
    </row>
    <row r="897" hidden="1" ht="20.1" customFormat="1" customHeight="1" s="948" thickBot="1">
      <c r="A897" s="1146" t="n"/>
      <c r="B897" s="1146" t="n"/>
      <c r="C897" s="1513" t="n"/>
      <c r="D897" s="1148" t="n"/>
      <c r="E897" s="1149" t="inlineStr">
        <is>
          <t>BELEGA</t>
        </is>
      </c>
      <c r="F897" s="1150" t="n"/>
      <c r="G897" s="1151" t="n"/>
      <c r="H897" s="1152" t="inlineStr">
        <is>
          <t>CELL CURE 4T PLUS FOR TESTER</t>
        </is>
      </c>
      <c r="I897" s="1162" t="n"/>
      <c r="J897" s="1153" t="n"/>
      <c r="K897" s="1154" t="n"/>
      <c r="L897" s="1154" t="n"/>
      <c r="M897" s="1146" t="n"/>
      <c r="N897" s="1155" t="n"/>
      <c r="O897" s="1156" t="n"/>
      <c r="P897" s="1514" t="n">
        <v>91105</v>
      </c>
      <c r="Q897" s="1493">
        <f>O897*P897</f>
        <v/>
      </c>
      <c r="R897" s="1158" t="n">
        <v>77440</v>
      </c>
      <c r="S897" s="1493">
        <f>O897*R897</f>
        <v/>
      </c>
      <c r="T897" s="1493">
        <f>Q897-S897</f>
        <v/>
      </c>
      <c r="U897" s="946">
        <f>T897/Q897</f>
        <v/>
      </c>
      <c r="V897" s="1159" t="n"/>
      <c r="W897" s="1159" t="n"/>
      <c r="X897" s="1159" t="n"/>
      <c r="Y897" s="1159" t="n"/>
      <c r="Z897" s="1159" t="n"/>
      <c r="AA897" s="1159" t="n"/>
      <c r="AB897" s="1146" t="n"/>
      <c r="AC897" s="1515" t="n"/>
      <c r="AD897" s="1161" t="n"/>
      <c r="AE897" s="674" t="n"/>
      <c r="AF897" s="674" t="n"/>
      <c r="AG897" s="674" t="n"/>
    </row>
    <row r="898" hidden="1" ht="20.1" customFormat="1" customHeight="1" s="948" thickBot="1">
      <c r="A898" s="1146" t="n"/>
      <c r="B898" s="1146" t="n"/>
      <c r="C898" s="1513" t="n"/>
      <c r="D898" s="1148" t="n"/>
      <c r="E898" s="1149" t="inlineStr">
        <is>
          <t>BELEGA</t>
        </is>
      </c>
      <c r="F898" s="1150" t="n"/>
      <c r="G898" s="1151" t="n"/>
      <c r="H898" s="1152" t="inlineStr">
        <is>
          <t>CELL CURE 4T PLUS+ FOR TESTER</t>
        </is>
      </c>
      <c r="I898" s="1162" t="n"/>
      <c r="J898" s="1153" t="n"/>
      <c r="K898" s="1154" t="n"/>
      <c r="L898" s="1154" t="n"/>
      <c r="M898" s="1146" t="n"/>
      <c r="N898" s="1155" t="n"/>
      <c r="O898" s="1156" t="n"/>
      <c r="P898" s="1514" t="n">
        <v>100400</v>
      </c>
      <c r="Q898" s="1493">
        <f>O898*P898</f>
        <v/>
      </c>
      <c r="R898" s="1158" t="n">
        <v>85360</v>
      </c>
      <c r="S898" s="1493">
        <f>O898*R898</f>
        <v/>
      </c>
      <c r="T898" s="1493">
        <f>Q898-S898</f>
        <v/>
      </c>
      <c r="U898" s="946">
        <f>T898/Q898</f>
        <v/>
      </c>
      <c r="V898" s="1159" t="n"/>
      <c r="W898" s="1159" t="n"/>
      <c r="X898" s="1159" t="n"/>
      <c r="Y898" s="1159" t="n"/>
      <c r="Z898" s="1159" t="n"/>
      <c r="AA898" s="1159" t="n"/>
      <c r="AB898" s="1146" t="n"/>
      <c r="AC898" s="1515" t="n"/>
      <c r="AD898" s="1161" t="n"/>
      <c r="AE898" s="674" t="n"/>
      <c r="AF898" s="674" t="n"/>
      <c r="AG898" s="674" t="n"/>
    </row>
    <row r="899" hidden="1" ht="20.1" customFormat="1" customHeight="1" s="355" thickBot="1">
      <c r="A899" s="1039" t="n"/>
      <c r="B899" s="1039" t="n"/>
      <c r="C899" s="1451" t="n"/>
      <c r="D899" s="1036" t="n"/>
      <c r="E899" s="1140" t="inlineStr">
        <is>
          <t>BELEGA</t>
        </is>
      </c>
      <c r="F899" s="1023" t="n"/>
      <c r="G899" s="1024" t="n"/>
      <c r="H899" s="1145" t="inlineStr">
        <is>
          <t>BELEGA LOTION FOR 4T PLUS</t>
        </is>
      </c>
      <c r="I899" s="1145" t="n"/>
      <c r="J899" s="1026" t="n"/>
      <c r="K899" s="1037" t="n"/>
      <c r="L899" s="1037" t="n"/>
      <c r="M899" s="1039" t="n"/>
      <c r="N899" s="1028" t="n"/>
      <c r="O899" s="1029" t="n"/>
      <c r="P899" s="1490" t="n">
        <v>1271</v>
      </c>
      <c r="Q899" s="1388">
        <f>O899*P899</f>
        <v/>
      </c>
      <c r="R899" s="1044" t="n">
        <v>1080</v>
      </c>
      <c r="S899" s="1499">
        <f>O899*R899</f>
        <v/>
      </c>
      <c r="T899" s="1499">
        <f>Q899-S899</f>
        <v/>
      </c>
      <c r="U899" s="1042">
        <f>T899/Q899</f>
        <v/>
      </c>
      <c r="V899" s="1032" t="n"/>
      <c r="W899" s="1032" t="n"/>
      <c r="X899" s="1032" t="n"/>
      <c r="Y899" s="1032" t="n"/>
      <c r="Z899" s="1032" t="n"/>
      <c r="AA899" s="1032" t="n"/>
      <c r="AB899" s="1039" t="n"/>
      <c r="AC899" s="1491" t="n"/>
      <c r="AD899" s="1034" t="n"/>
      <c r="AE899" s="565" t="n"/>
      <c r="AF899" s="565" t="n"/>
      <c r="AG899" s="565" t="n"/>
    </row>
    <row r="900" hidden="1" ht="20.1" customFormat="1" customHeight="1" s="355" thickBot="1">
      <c r="A900" s="1039" t="n"/>
      <c r="B900" s="1039" t="n"/>
      <c r="C900" s="1451" t="n"/>
      <c r="D900" s="1036" t="n"/>
      <c r="E900" s="1140" t="inlineStr">
        <is>
          <t>BELEGA</t>
        </is>
      </c>
      <c r="F900" s="1023" t="n"/>
      <c r="G900" s="1024" t="n"/>
      <c r="H900" s="1145" t="inlineStr">
        <is>
          <t>BELEGA COTTON FOR 4T PLUS</t>
        </is>
      </c>
      <c r="I900" s="1145" t="n"/>
      <c r="J900" s="1026" t="n"/>
      <c r="K900" s="1037" t="n"/>
      <c r="L900" s="1037" t="n"/>
      <c r="M900" s="1039" t="n"/>
      <c r="N900" s="1028" t="n"/>
      <c r="O900" s="1029" t="n"/>
      <c r="P900" s="1490" t="n">
        <v>1165</v>
      </c>
      <c r="Q900" s="1388">
        <f>O900*P900</f>
        <v/>
      </c>
      <c r="R900" s="1044" t="n">
        <v>990</v>
      </c>
      <c r="S900" s="1499">
        <f>O900*R900</f>
        <v/>
      </c>
      <c r="T900" s="1499">
        <f>Q900-S900</f>
        <v/>
      </c>
      <c r="U900" s="1042">
        <f>T900/Q900</f>
        <v/>
      </c>
      <c r="V900" s="1032" t="n"/>
      <c r="W900" s="1032" t="n"/>
      <c r="X900" s="1032" t="n"/>
      <c r="Y900" s="1032" t="n"/>
      <c r="Z900" s="1032" t="n"/>
      <c r="AA900" s="1032" t="n"/>
      <c r="AB900" s="1039" t="n"/>
      <c r="AC900" s="1491" t="n"/>
      <c r="AD900" s="1034" t="n"/>
      <c r="AE900" s="565" t="n"/>
      <c r="AF900" s="565" t="n"/>
      <c r="AG900" s="565" t="n"/>
    </row>
    <row r="901" hidden="1" ht="20.1" customFormat="1" customHeight="1" s="948" thickBot="1">
      <c r="A901" s="1146" t="n"/>
      <c r="B901" s="1146" t="n"/>
      <c r="C901" s="1513" t="n"/>
      <c r="D901" s="1148" t="n"/>
      <c r="E901" s="1149" t="inlineStr">
        <is>
          <t>DENBA</t>
        </is>
      </c>
      <c r="F901" s="1150" t="n"/>
      <c r="G901" s="1151" t="n"/>
      <c r="H901" s="1164" t="inlineStr">
        <is>
          <t>DENBA CHARGE 220V</t>
        </is>
      </c>
      <c r="I901" s="1162" t="n"/>
      <c r="J901" s="1153" t="n"/>
      <c r="K901" s="1154" t="n"/>
      <c r="L901" s="1154" t="n"/>
      <c r="M901" s="1146" t="n"/>
      <c r="N901" s="1155" t="n"/>
      <c r="O901" s="1156" t="n"/>
      <c r="P901" s="1514" t="n">
        <v>300000</v>
      </c>
      <c r="Q901" s="1493">
        <f>O901*P901</f>
        <v/>
      </c>
      <c r="R901" s="1158">
        <f>360000-90000</f>
        <v/>
      </c>
      <c r="S901" s="1493">
        <f>O901*R901</f>
        <v/>
      </c>
      <c r="T901" s="1493">
        <f>Q901-S901</f>
        <v/>
      </c>
      <c r="U901" s="946">
        <f>T901/Q901</f>
        <v/>
      </c>
      <c r="V901" s="1159" t="n"/>
      <c r="W901" s="1159" t="n"/>
      <c r="X901" s="1159" t="n"/>
      <c r="Y901" s="1159" t="n"/>
      <c r="Z901" s="1159" t="n"/>
      <c r="AA901" s="1159" t="n"/>
      <c r="AB901" s="1146" t="n"/>
      <c r="AC901" s="1515" t="n"/>
      <c r="AD901" s="1161" t="n"/>
      <c r="AE901" s="674" t="n"/>
      <c r="AF901" s="674" t="n"/>
      <c r="AG901" s="674" t="n"/>
    </row>
    <row r="902" hidden="1" ht="20.1" customFormat="1" customHeight="1" s="355" thickBot="1">
      <c r="A902" s="1039" t="n"/>
      <c r="B902" s="1039" t="n"/>
      <c r="C902" s="1451" t="n"/>
      <c r="D902" s="1036" t="n"/>
      <c r="E902" s="1140" t="inlineStr">
        <is>
          <t>DENBA</t>
        </is>
      </c>
      <c r="F902" s="1023" t="n"/>
      <c r="G902" s="1024" t="n"/>
      <c r="H902" s="1163" t="inlineStr">
        <is>
          <t>DENBA SHEET</t>
        </is>
      </c>
      <c r="I902" s="1025" t="n"/>
      <c r="J902" s="1026" t="n"/>
      <c r="K902" s="1037" t="n"/>
      <c r="L902" s="1037" t="n"/>
      <c r="M902" s="1039" t="n"/>
      <c r="N902" s="1028" t="n"/>
      <c r="O902" s="1029" t="n"/>
      <c r="P902" s="1490" t="n">
        <v>7778</v>
      </c>
      <c r="Q902" s="1388">
        <f>O902*P902</f>
        <v/>
      </c>
      <c r="R902" s="1044" t="n">
        <v>7000</v>
      </c>
      <c r="S902" s="1383">
        <f>O902*R902</f>
        <v/>
      </c>
      <c r="T902" s="1383">
        <f>Q902-S902</f>
        <v/>
      </c>
      <c r="U902" s="458">
        <f>T902/Q902</f>
        <v/>
      </c>
      <c r="V902" s="1032" t="n"/>
      <c r="W902" s="1032" t="n"/>
      <c r="X902" s="1032" t="n"/>
      <c r="Y902" s="1032" t="n"/>
      <c r="Z902" s="1032" t="n"/>
      <c r="AA902" s="1032" t="n"/>
      <c r="AB902" s="1039" t="n"/>
      <c r="AC902" s="1491" t="n"/>
      <c r="AD902" s="1034" t="n"/>
      <c r="AE902" s="565" t="n"/>
      <c r="AF902" s="565" t="n"/>
      <c r="AG902" s="565" t="n"/>
    </row>
    <row r="903" hidden="1" ht="20.1" customFormat="1" customHeight="1" s="355" thickBot="1">
      <c r="A903" s="1203" t="n"/>
      <c r="B903" s="714" t="n"/>
      <c r="C903" s="1381" t="n"/>
      <c r="D903" s="366" t="n"/>
      <c r="E903" s="365" t="inlineStr">
        <is>
          <t>Healing Relax</t>
        </is>
      </c>
      <c r="F903" s="365" t="n"/>
      <c r="G903" s="573" t="n"/>
      <c r="H903" s="322" t="inlineStr">
        <is>
          <t>Healing Light</t>
        </is>
      </c>
      <c r="I903" s="322" t="n"/>
      <c r="J903" s="406" t="n"/>
      <c r="K903" s="369" t="n"/>
      <c r="L903" s="369" t="n"/>
      <c r="M903" s="1203" t="n"/>
      <c r="N903" s="368" t="n"/>
      <c r="O903" s="455" t="n"/>
      <c r="P903" s="1388" t="n">
        <v>373040</v>
      </c>
      <c r="Q903" s="1388">
        <f>O903*P903</f>
        <v/>
      </c>
      <c r="R903" s="1394" t="n">
        <v>324546</v>
      </c>
      <c r="S903" s="1383">
        <f>O903*R903</f>
        <v/>
      </c>
      <c r="T903" s="1383">
        <f>Q903-S903</f>
        <v/>
      </c>
      <c r="U903" s="458">
        <f>T903/Q903</f>
        <v/>
      </c>
      <c r="V903" s="362" t="n"/>
      <c r="W903" s="362" t="n"/>
      <c r="X903" s="362" t="n"/>
      <c r="Y903" s="362" t="n"/>
      <c r="Z903" s="362" t="n"/>
      <c r="AA903" s="362" t="n"/>
      <c r="AB903" s="1203" t="n"/>
      <c r="AC903" s="1384" t="n"/>
      <c r="AD903" s="575" t="n"/>
      <c r="AE903" s="565" t="n"/>
      <c r="AF903" s="565" t="n"/>
      <c r="AG903" s="565" t="n"/>
    </row>
    <row r="904" hidden="1" ht="20.1" customFormat="1" customHeight="1" s="355" thickBot="1">
      <c r="A904" s="353" t="n"/>
      <c r="B904" s="721" t="n"/>
      <c r="C904" s="1381" t="n"/>
      <c r="D904" s="1381" t="n"/>
      <c r="E904" s="973" t="inlineStr">
        <is>
          <t>DIAMANTE</t>
        </is>
      </c>
      <c r="F904" s="365" t="inlineStr">
        <is>
          <t>GL09</t>
        </is>
      </c>
      <c r="G904" s="573" t="n"/>
      <c r="H904" s="322" t="inlineStr">
        <is>
          <t>Cosmetic Airbrush/Regulator Set For Scent sprayers and similar toilet sprayers</t>
        </is>
      </c>
      <c r="I904" s="322" t="n"/>
      <c r="J904" s="406" t="n"/>
      <c r="K904" s="369" t="inlineStr">
        <is>
          <t>spray/regulator</t>
        </is>
      </c>
      <c r="L904" s="369" t="n"/>
      <c r="M904" s="1203" t="n">
        <v>36</v>
      </c>
      <c r="N904" s="368" t="n"/>
      <c r="O904" s="455" t="n"/>
      <c r="P904" s="1388" t="n">
        <v>42000</v>
      </c>
      <c r="Q904" s="1388">
        <f>O904*P904</f>
        <v/>
      </c>
      <c r="R904" s="626" t="n">
        <v>40000</v>
      </c>
      <c r="S904" s="1383">
        <f>O904*R904</f>
        <v/>
      </c>
      <c r="T904" s="1383">
        <f>Q904-S904</f>
        <v/>
      </c>
      <c r="U904" s="458">
        <f>T904/Q904</f>
        <v/>
      </c>
      <c r="V904" s="362" t="n"/>
      <c r="W904" s="362" t="n"/>
      <c r="X904" s="1507">
        <f>O904/M904</f>
        <v/>
      </c>
      <c r="Y904" s="362" t="n"/>
      <c r="Z904" s="362" t="n"/>
      <c r="AA904" s="362" t="n"/>
      <c r="AB904" s="1203" t="n">
        <v>0.723</v>
      </c>
      <c r="AC904" s="1384">
        <f>ROUND(O904*AB904,3)</f>
        <v/>
      </c>
      <c r="AD904" s="1516" t="inlineStr">
        <is>
          <t>レギュレーターカバー,スプレーガン:耐薬ＡＢＳ  金属部分:真鍮  接液部: ステンレス   化粧水カップ・キャップ:ポリプロピレン  アトマイザーホース:ウレタン</t>
        </is>
      </c>
      <c r="AE904" s="565" t="n"/>
      <c r="AF904" s="565" t="n"/>
      <c r="AG904" s="565" t="n"/>
    </row>
    <row r="905" hidden="1" ht="20.1" customFormat="1" customHeight="1" s="355" thickBot="1">
      <c r="A905" s="353" t="n"/>
      <c r="B905" s="721" t="n"/>
      <c r="C905" s="366" t="n"/>
      <c r="D905" s="366" t="n"/>
      <c r="E905" s="973" t="inlineStr">
        <is>
          <t>DIAMANTE</t>
        </is>
      </c>
      <c r="F905" s="365" t="inlineStr">
        <is>
          <t>GL10P</t>
        </is>
      </c>
      <c r="G905" s="573" t="n"/>
      <c r="H905" s="322" t="inlineStr">
        <is>
          <t>Cosmetic Airbrush Set For Scent sprayers and similar toilet sprayers</t>
        </is>
      </c>
      <c r="I905" s="322" t="n"/>
      <c r="J905" s="406" t="n"/>
      <c r="K905" s="369" t="inlineStr">
        <is>
          <t>spray</t>
        </is>
      </c>
      <c r="L905" s="369" t="n"/>
      <c r="M905" s="368" t="n"/>
      <c r="N905" s="368" t="n"/>
      <c r="O905" s="455" t="n"/>
      <c r="P905" s="1388" t="n">
        <v>20790</v>
      </c>
      <c r="Q905" s="1388">
        <f>O905*P905</f>
        <v/>
      </c>
      <c r="R905" s="626" t="n">
        <v>25000</v>
      </c>
      <c r="S905" s="1383">
        <f>O905*R905</f>
        <v/>
      </c>
      <c r="T905" s="1383">
        <f>Q905-S905</f>
        <v/>
      </c>
      <c r="U905" s="458">
        <f>T905/Q905</f>
        <v/>
      </c>
      <c r="V905" s="362" t="n"/>
      <c r="W905" s="362" t="n"/>
      <c r="X905" s="1507">
        <f>O905/M905</f>
        <v/>
      </c>
      <c r="Y905" s="362" t="n"/>
      <c r="Z905" s="362" t="n"/>
      <c r="AA905" s="362" t="n"/>
      <c r="AB905" s="1203" t="n">
        <v>0.438</v>
      </c>
      <c r="AC905" s="1384">
        <f>ROUND(O905*AB905,3)</f>
        <v/>
      </c>
      <c r="AD905" s="1517" t="n"/>
      <c r="AE905" s="565" t="n"/>
      <c r="AF905" s="565" t="n"/>
      <c r="AG905" s="565" t="n"/>
    </row>
    <row r="906" hidden="1" ht="20.1" customFormat="1" customHeight="1" s="355" thickBot="1">
      <c r="A906" s="660" t="n"/>
      <c r="B906" s="721" t="n"/>
      <c r="C906" s="884" t="n"/>
      <c r="D906" s="884" t="n"/>
      <c r="E906" s="973" t="inlineStr">
        <is>
          <t>DIAMANTE</t>
        </is>
      </c>
      <c r="F906" s="862" t="n"/>
      <c r="G906" s="672" t="n"/>
      <c r="H906" s="656" t="inlineStr">
        <is>
          <t>Attached Regulator (Model RV-20)</t>
        </is>
      </c>
      <c r="I906" s="656" t="n"/>
      <c r="J906" s="826" t="n"/>
      <c r="K906" s="663" t="inlineStr">
        <is>
          <t>regulator</t>
        </is>
      </c>
      <c r="L906" s="663" t="n"/>
      <c r="M906" s="673" t="n"/>
      <c r="N906" s="673" t="n"/>
      <c r="O906" s="455" t="n"/>
      <c r="P906" s="1388" t="n">
        <v>26250</v>
      </c>
      <c r="Q906" s="1388">
        <f>O906*P906</f>
        <v/>
      </c>
      <c r="R906" s="863" t="n">
        <v>19800</v>
      </c>
      <c r="S906" s="1383">
        <f>O906*R906</f>
        <v/>
      </c>
      <c r="T906" s="1383">
        <f>Q906-S906</f>
        <v/>
      </c>
      <c r="U906" s="458">
        <f>T906/Q906</f>
        <v/>
      </c>
      <c r="V906" s="669" t="n"/>
      <c r="W906" s="669" t="n"/>
      <c r="X906" s="1518" t="n"/>
      <c r="Y906" s="669" t="n"/>
      <c r="Z906" s="669" t="n"/>
      <c r="AA906" s="669" t="n"/>
      <c r="AB906" s="666" t="n">
        <v>0.312</v>
      </c>
      <c r="AC906" s="1384">
        <f>ROUND(O906*AB906,3)</f>
        <v/>
      </c>
      <c r="AD906" s="1519" t="n"/>
      <c r="AE906" s="565" t="n"/>
      <c r="AF906" s="565" t="n"/>
      <c r="AG906" s="565" t="n"/>
    </row>
    <row r="907" hidden="1" ht="30" customFormat="1" customHeight="1" s="355" thickBot="1">
      <c r="A907" s="353" t="n"/>
      <c r="B907" s="721" t="n"/>
      <c r="C907" s="366" t="n"/>
      <c r="D907" s="366" t="n"/>
      <c r="E907" s="973" t="inlineStr">
        <is>
          <t>DIAMANTE</t>
        </is>
      </c>
      <c r="F907" s="365" t="n"/>
      <c r="G907" s="573" t="n"/>
      <c r="H907" s="459" t="inlineStr">
        <is>
          <t>《GLOW》DD PERFECT PLUS (120ml)</t>
        </is>
      </c>
      <c r="I907" s="322" t="inlineStr">
        <is>
          <t>DD Perfect Plus total care water</t>
        </is>
      </c>
      <c r="J907" s="406" t="inlineStr">
        <is>
          <t>Многофункциональный увлажняющий регенерирующий лосьон</t>
        </is>
      </c>
      <c r="K907" s="369" t="inlineStr">
        <is>
          <t>Face lotion</t>
        </is>
      </c>
      <c r="L907" s="369" t="n"/>
      <c r="M907" s="368" t="n"/>
      <c r="N907" s="368" t="n"/>
      <c r="O907" s="455" t="n"/>
      <c r="P907" s="1382" t="n">
        <v>4300</v>
      </c>
      <c r="Q907" s="1388">
        <f>O907*P907</f>
        <v/>
      </c>
      <c r="R907" s="626" t="n">
        <v>4300</v>
      </c>
      <c r="S907" s="1383">
        <f>O907*R907</f>
        <v/>
      </c>
      <c r="T907" s="1383">
        <f>Q907-S907</f>
        <v/>
      </c>
      <c r="U907" s="458">
        <f>T907/Q907</f>
        <v/>
      </c>
      <c r="V907" s="362" t="n"/>
      <c r="W907" s="362" t="n"/>
      <c r="X907" s="362" t="n"/>
      <c r="Y907" s="362" t="n"/>
      <c r="Z907" s="362">
        <f>W907*X907</f>
        <v/>
      </c>
      <c r="AA907" s="362" t="n"/>
      <c r="AB907" s="1407" t="n">
        <v>0.15</v>
      </c>
      <c r="AC907" s="1384">
        <f>ROUND(O907*AB907,3)</f>
        <v/>
      </c>
      <c r="AD907" s="57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565" t="n"/>
      <c r="AF907" s="565" t="n"/>
      <c r="AG907" s="565" t="n"/>
    </row>
    <row r="908" hidden="1" ht="20.1" customFormat="1" customHeight="1" s="355" thickBot="1">
      <c r="A908" s="353" t="n"/>
      <c r="B908" s="721" t="n"/>
      <c r="C908" s="366" t="n"/>
      <c r="D908" s="366" t="n"/>
      <c r="E908" s="973" t="inlineStr">
        <is>
          <t>DIAMANTE</t>
        </is>
      </c>
      <c r="F908" s="365" t="n"/>
      <c r="G908" s="573" t="n"/>
      <c r="H908" s="459" t="inlineStr">
        <is>
          <t>《GLOW》DD PERFECT PLUS (200ml)</t>
        </is>
      </c>
      <c r="I908" s="322" t="inlineStr">
        <is>
          <t>DD Perfect Plus total care water</t>
        </is>
      </c>
      <c r="J908" s="406" t="inlineStr">
        <is>
          <t>Многофункциональный увлажняющий регенерирующий лосьон DD Perfect Plus</t>
        </is>
      </c>
      <c r="K908" s="369" t="inlineStr">
        <is>
          <t>Face lotion</t>
        </is>
      </c>
      <c r="L908" s="369" t="n"/>
      <c r="M908" s="1203" t="n">
        <v>48</v>
      </c>
      <c r="N908" s="368" t="n"/>
      <c r="O908" s="455" t="n"/>
      <c r="P908" s="1382" t="n">
        <v>4500</v>
      </c>
      <c r="Q908" s="1388">
        <f>O908*P908</f>
        <v/>
      </c>
      <c r="R908" s="626" t="n">
        <v>4500</v>
      </c>
      <c r="S908" s="1383">
        <f>O908*R908</f>
        <v/>
      </c>
      <c r="T908" s="1383">
        <f>Q908-S908</f>
        <v/>
      </c>
      <c r="U908" s="458">
        <f>T908/Q908</f>
        <v/>
      </c>
      <c r="V908" s="362" t="n"/>
      <c r="W908" s="362" t="n"/>
      <c r="X908" s="362" t="n"/>
      <c r="Y908" s="362" t="n"/>
      <c r="Z908" s="362" t="n"/>
      <c r="AA908" s="362" t="n"/>
      <c r="AB908" s="1203" t="n">
        <v>0.238</v>
      </c>
      <c r="AC908" s="1384">
        <f>ROUND(O908*AB908,3)</f>
        <v/>
      </c>
      <c r="AD908" s="57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565" t="n"/>
      <c r="AF908" s="565" t="n"/>
      <c r="AG908" s="565" t="n"/>
    </row>
    <row r="909" hidden="1" ht="20.1" customFormat="1" customHeight="1" s="355" thickBot="1">
      <c r="A909" s="1203" t="n"/>
      <c r="B909" s="714" t="n"/>
      <c r="C909" s="366" t="n"/>
      <c r="D909" s="366" t="n"/>
      <c r="E909" s="973" t="inlineStr">
        <is>
          <t>DIAMANTE</t>
        </is>
      </c>
      <c r="F909" s="365" t="n"/>
      <c r="G909" s="573" t="n"/>
      <c r="H909" s="459" t="inlineStr">
        <is>
          <t>《GLOW》DD PERFECT PLUS (500ml)</t>
        </is>
      </c>
      <c r="I909" s="322" t="inlineStr">
        <is>
          <t>DD Perfect Plus total care water</t>
        </is>
      </c>
      <c r="J909" s="406" t="inlineStr">
        <is>
          <t>Многофункциональный увлажняющий регенерирующий лосьон DD Perfect Plus</t>
        </is>
      </c>
      <c r="K909" s="369" t="inlineStr">
        <is>
          <t>Face lotion</t>
        </is>
      </c>
      <c r="L909" s="369" t="n"/>
      <c r="M909" s="1203" t="n"/>
      <c r="N909" s="368" t="n"/>
      <c r="O909" s="455" t="n"/>
      <c r="P909" s="1382" t="n">
        <v>7200</v>
      </c>
      <c r="Q909" s="1388">
        <f>O909*P909</f>
        <v/>
      </c>
      <c r="R909" s="626" t="n">
        <v>7200</v>
      </c>
      <c r="S909" s="1383">
        <f>O909*R909</f>
        <v/>
      </c>
      <c r="T909" s="1383">
        <f>Q909-S909</f>
        <v/>
      </c>
      <c r="U909" s="458">
        <f>T909/Q909</f>
        <v/>
      </c>
      <c r="V909" s="362" t="n"/>
      <c r="W909" s="362" t="n"/>
      <c r="X909" s="362" t="n"/>
      <c r="Y909" s="362" t="n"/>
      <c r="Z909" s="362" t="n"/>
      <c r="AA909" s="362" t="n"/>
      <c r="AB909" s="887" t="n">
        <v>0.521</v>
      </c>
      <c r="AC909" s="1384">
        <f>ROUND(O909*AB909,3)</f>
        <v/>
      </c>
      <c r="AD909" s="57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565" t="n"/>
      <c r="AF909" s="565" t="n"/>
      <c r="AG909" s="565" t="n"/>
    </row>
    <row r="910" hidden="1" ht="30" customFormat="1" customHeight="1" s="355" thickBot="1">
      <c r="A910" s="353" t="n"/>
      <c r="B910" s="721" t="n"/>
      <c r="C910" s="366" t="n"/>
      <c r="D910" s="366" t="n"/>
      <c r="E910" s="973" t="inlineStr">
        <is>
          <t>DIAMANTE</t>
        </is>
      </c>
      <c r="F910" s="365" t="inlineStr">
        <is>
          <t>GL30</t>
        </is>
      </c>
      <c r="G910" s="573" t="n"/>
      <c r="H910" s="975" t="inlineStr">
        <is>
          <t>《GLOW》 HYBRID G11 AQUA No.5. 150ml</t>
        </is>
      </c>
      <c r="I910" s="322" t="inlineStr">
        <is>
          <t>DD PERFECT HYBRID G11 AQUA No.5. 150ml</t>
        </is>
      </c>
      <c r="J910" s="406" t="inlineStr">
        <is>
          <t>DD PERFECT HYBRID G11 AQUA No.5. Многофункциональная вода G11 гибрид No5</t>
        </is>
      </c>
      <c r="K910" s="369" t="inlineStr">
        <is>
          <t>face lotion</t>
        </is>
      </c>
      <c r="L910" s="369" t="n"/>
      <c r="M910" s="368" t="n"/>
      <c r="N910" s="368" t="n"/>
      <c r="O910" s="455" t="n"/>
      <c r="P910" s="1388" t="n">
        <v>3300</v>
      </c>
      <c r="Q910" s="1388">
        <f>O910*P910</f>
        <v/>
      </c>
      <c r="R910" s="626" t="n">
        <v>3300</v>
      </c>
      <c r="S910" s="1383">
        <f>O910*R910</f>
        <v/>
      </c>
      <c r="T910" s="1383">
        <f>Q910-S910</f>
        <v/>
      </c>
      <c r="U910" s="458">
        <f>T910/Q910</f>
        <v/>
      </c>
      <c r="V910" s="362" t="n"/>
      <c r="W910" s="362" t="n"/>
      <c r="X910" s="1507" t="n"/>
      <c r="Y910" s="362" t="n"/>
      <c r="Z910" s="362">
        <f>W910*X910</f>
        <v/>
      </c>
      <c r="AA910" s="362" t="n"/>
      <c r="AB910" s="1203" t="n">
        <v>0.214</v>
      </c>
      <c r="AC910" s="1384">
        <f>ROUND(O910*AB910,3)</f>
        <v/>
      </c>
      <c r="AD910" s="1204" t="inlineStr">
        <is>
          <t>水, ペンチレングリコール, プロテオグリカン, ヒアルロン酸Na</t>
        </is>
      </c>
      <c r="AE910" s="565" t="inlineStr">
        <is>
          <t>ЕАЭС N RU Д-JP.РА06.В.56819/24 от 30.07.2024 действует до 29.07.2029</t>
        </is>
      </c>
      <c r="AF910" s="565" t="inlineStr">
        <is>
          <t xml:space="preserve">Glow
</t>
        </is>
      </c>
      <c r="AG910" s="565" t="inlineStr">
        <is>
          <t xml:space="preserve">
IHC Со., Ltd</t>
        </is>
      </c>
    </row>
    <row r="911" hidden="1" ht="20.1" customFormat="1" customHeight="1" s="355" thickBot="1">
      <c r="A911" s="353" t="n"/>
      <c r="B911" s="721" t="n"/>
      <c r="C911" s="366" t="n"/>
      <c r="D911" s="366" t="n"/>
      <c r="E911" s="973" t="inlineStr">
        <is>
          <t>DIAMANTE</t>
        </is>
      </c>
      <c r="F911" s="1075" t="inlineStr">
        <is>
          <t>GL30P</t>
        </is>
      </c>
      <c r="G911" s="573" t="n"/>
      <c r="H911" s="975" t="inlineStr">
        <is>
          <t>《GLOW》 HYBRID G11 AQUA No.5. 600ml</t>
        </is>
      </c>
      <c r="I911" s="322" t="inlineStr">
        <is>
          <t>DD PERFECT HYBRID G11 AQUA No.5. 600ml</t>
        </is>
      </c>
      <c r="J911" s="406" t="inlineStr">
        <is>
          <t>DD PERFECT HYBRID G11 AQUA No.5. Многофункциональная вода G11 гибрид No5</t>
        </is>
      </c>
      <c r="K911" s="369" t="inlineStr">
        <is>
          <t>face lotion</t>
        </is>
      </c>
      <c r="L911" s="369" t="n"/>
      <c r="M911" s="368" t="n"/>
      <c r="N911" s="368" t="n"/>
      <c r="O911" s="455" t="n">
        <v>30</v>
      </c>
      <c r="P911" s="1388" t="n">
        <v>5400</v>
      </c>
      <c r="Q911" s="1388">
        <f>O911*P911</f>
        <v/>
      </c>
      <c r="R911" s="626" t="n">
        <v>5400</v>
      </c>
      <c r="S911" s="1383">
        <f>O911*R911</f>
        <v/>
      </c>
      <c r="T911" s="1383">
        <f>Q911-S911</f>
        <v/>
      </c>
      <c r="U911" s="458">
        <f>T911/Q911</f>
        <v/>
      </c>
      <c r="V911" s="362" t="n"/>
      <c r="W911" s="362" t="n"/>
      <c r="X911" s="1507" t="n"/>
      <c r="Y911" s="362" t="n"/>
      <c r="Z911" s="362" t="n"/>
      <c r="AA911" s="362" t="n"/>
      <c r="AB911" s="1203" t="n">
        <v>0.625</v>
      </c>
      <c r="AC911" s="1384">
        <f>ROUND(O911*AB911,3)</f>
        <v/>
      </c>
      <c r="AD911" s="1204">
        <f>AD910</f>
        <v/>
      </c>
      <c r="AE911" s="1050" t="inlineStr">
        <is>
          <t>ЕАЭС N RU Д-JP.РА06.В.56819/24 от 30.07.2024 действует до 29.07.2029</t>
        </is>
      </c>
      <c r="AF911" s="1051" t="inlineStr">
        <is>
          <t xml:space="preserve">Glow
</t>
        </is>
      </c>
      <c r="AG911" s="1111" t="inlineStr">
        <is>
          <t xml:space="preserve">
IHC Со., Ltd</t>
        </is>
      </c>
    </row>
    <row r="912" hidden="1" ht="30" customFormat="1" customHeight="1" s="355" thickBot="1">
      <c r="A912" s="353" t="n"/>
      <c r="B912" s="721" t="n"/>
      <c r="C912" s="366" t="n"/>
      <c r="D912" s="366" t="n"/>
      <c r="E912" s="973" t="inlineStr">
        <is>
          <t>DIAMANTE</t>
        </is>
      </c>
      <c r="F912" s="365" t="inlineStr">
        <is>
          <t>GL31</t>
        </is>
      </c>
      <c r="G912" s="573" t="n"/>
      <c r="H912" s="975" t="inlineStr">
        <is>
          <t>《GLOW》 HYBRID G11 AQUA No6. 150ml</t>
        </is>
      </c>
      <c r="I912" s="322" t="inlineStr">
        <is>
          <t>DD PERFECT HYBRID G11 AQUA No6. 150ml</t>
        </is>
      </c>
      <c r="J912" s="406" t="inlineStr">
        <is>
          <t>DD PERFECT HYBRID G11 AQUA No6. Многофункциональная вода G11 гибрид No6</t>
        </is>
      </c>
      <c r="K912" s="369" t="inlineStr">
        <is>
          <t>face lotion</t>
        </is>
      </c>
      <c r="L912" s="369" t="n"/>
      <c r="M912" s="368" t="n"/>
      <c r="N912" s="368" t="n"/>
      <c r="O912" s="455" t="n"/>
      <c r="P912" s="1382" t="n">
        <v>3960</v>
      </c>
      <c r="Q912" s="1388">
        <f>O912*P912</f>
        <v/>
      </c>
      <c r="R912" s="626" t="n">
        <v>3960</v>
      </c>
      <c r="S912" s="1383">
        <f>O912*R912</f>
        <v/>
      </c>
      <c r="T912" s="1383">
        <f>Q912-S912</f>
        <v/>
      </c>
      <c r="U912" s="458">
        <f>T912/Q912</f>
        <v/>
      </c>
      <c r="V912" s="362" t="n"/>
      <c r="W912" s="362" t="n"/>
      <c r="X912" s="1507" t="n"/>
      <c r="Y912" s="362" t="n"/>
      <c r="Z912" s="362">
        <f>W912*X912</f>
        <v/>
      </c>
      <c r="AA912" s="362" t="n"/>
      <c r="AB912" s="1203" t="n">
        <v>0.214</v>
      </c>
      <c r="AC912" s="1384">
        <f>ROUND(O912*AB912,3)</f>
        <v/>
      </c>
      <c r="AD912" s="1204">
        <f>AD911</f>
        <v/>
      </c>
      <c r="AE912" s="1124" t="inlineStr">
        <is>
          <t>ЕАЭС N RU Д-JP.РА06.В.56819/24 от 30.07.2024 действует до 29.07.2029</t>
        </is>
      </c>
      <c r="AF912" s="1125" t="inlineStr">
        <is>
          <t xml:space="preserve">Glow
</t>
        </is>
      </c>
      <c r="AG912" s="1126" t="inlineStr">
        <is>
          <t xml:space="preserve">
IHC Со., Ltd</t>
        </is>
      </c>
    </row>
    <row r="913" hidden="1" ht="20.1" customFormat="1" customHeight="1" s="355" thickBot="1">
      <c r="A913" s="353" t="n"/>
      <c r="B913" s="721" t="n"/>
      <c r="C913" s="366" t="n"/>
      <c r="D913" s="366" t="n"/>
      <c r="E913" s="973" t="inlineStr">
        <is>
          <t>DIAMANTE</t>
        </is>
      </c>
      <c r="F913" s="1075" t="inlineStr">
        <is>
          <t>GL31P</t>
        </is>
      </c>
      <c r="G913" s="573" t="n"/>
      <c r="H913" s="975" t="inlineStr">
        <is>
          <t>《GLOW》 HYBRID G11 AQUA No6. 600ml</t>
        </is>
      </c>
      <c r="I913" s="322" t="inlineStr">
        <is>
          <t>DD PERFECT HYBRID G11 AQUA No6. 600ml</t>
        </is>
      </c>
      <c r="J913" s="406" t="inlineStr">
        <is>
          <t>DD PERFECT HYBRID G11 AQUA No6. Многофункциональная вода G11 гибрид No6</t>
        </is>
      </c>
      <c r="K913" s="369" t="inlineStr">
        <is>
          <t>face lotion</t>
        </is>
      </c>
      <c r="L913" s="369" t="n"/>
      <c r="M913" s="368" t="n"/>
      <c r="N913" s="368" t="n"/>
      <c r="O913" s="455" t="n">
        <v>30</v>
      </c>
      <c r="P913" s="1382" t="n">
        <v>6000</v>
      </c>
      <c r="Q913" s="1388">
        <f>O913*P913</f>
        <v/>
      </c>
      <c r="R913" s="626" t="n">
        <v>6000</v>
      </c>
      <c r="S913" s="1383">
        <f>O913*R913</f>
        <v/>
      </c>
      <c r="T913" s="1383">
        <f>Q913-S913</f>
        <v/>
      </c>
      <c r="U913" s="458">
        <f>T913/Q913</f>
        <v/>
      </c>
      <c r="V913" s="362" t="n"/>
      <c r="W913" s="362" t="n"/>
      <c r="X913" s="1507" t="n"/>
      <c r="Y913" s="362" t="n"/>
      <c r="Z913" s="362" t="n"/>
      <c r="AA913" s="362" t="n"/>
      <c r="AB913" s="1203" t="n">
        <v>0.625</v>
      </c>
      <c r="AC913" s="1384">
        <f>ROUND(O913*AB913,3)</f>
        <v/>
      </c>
      <c r="AD913" s="1204" t="inlineStr">
        <is>
          <t>水, ペンチレングリコール, グリセリルグルコシド, 加水分解ケラチン, ワサビ葉エキス, オランダカラシ葉／茎エキス, プロテオグリカン, ヒアルロン酸Na, BG</t>
        </is>
      </c>
      <c r="AE913" s="1124" t="inlineStr">
        <is>
          <t>ЕАЭС N RU Д-JP.РА06.В.56819/24 от 30.07.2024 действует до 29.07.2029</t>
        </is>
      </c>
      <c r="AF913" s="1125" t="inlineStr">
        <is>
          <t xml:space="preserve">Glow
</t>
        </is>
      </c>
      <c r="AG913" s="1126" t="inlineStr">
        <is>
          <t xml:space="preserve">
IHC Со., Ltd</t>
        </is>
      </c>
    </row>
    <row r="914" hidden="1" ht="20.1" customFormat="1" customHeight="1" s="355" thickBot="1">
      <c r="A914" s="1203" t="n"/>
      <c r="B914" s="714" t="n"/>
      <c r="C914" s="366" t="n"/>
      <c r="D914" s="366" t="n"/>
      <c r="E914" s="973" t="inlineStr">
        <is>
          <t>DIAMANTE</t>
        </is>
      </c>
      <c r="F914" s="365" t="inlineStr">
        <is>
          <t>HA01</t>
        </is>
      </c>
      <c r="G914" s="573" t="n"/>
      <c r="H914" s="459" t="inlineStr">
        <is>
          <t>《GLOW》 HYBRID AQUA Cleansing Gel No.1</t>
        </is>
      </c>
      <c r="I914" s="322" t="inlineStr">
        <is>
          <t>DD Perfect Cleansing gel</t>
        </is>
      </c>
      <c r="J914" s="406" t="inlineStr">
        <is>
          <t>Очищающий гель для снятия макияжа</t>
        </is>
      </c>
      <c r="K914" s="369" t="inlineStr">
        <is>
          <t>face cleansing</t>
        </is>
      </c>
      <c r="L914" s="369" t="n"/>
      <c r="M914" s="1203" t="n"/>
      <c r="N914" s="1203" t="n"/>
      <c r="O914" s="455" t="n"/>
      <c r="P914" s="1382" t="n">
        <v>3800</v>
      </c>
      <c r="Q914" s="1388">
        <f>O914*P914</f>
        <v/>
      </c>
      <c r="R914" s="626" t="n">
        <v>3800</v>
      </c>
      <c r="S914" s="1383">
        <f>O914*R914</f>
        <v/>
      </c>
      <c r="T914" s="1383">
        <f>Q914-S914</f>
        <v/>
      </c>
      <c r="U914" s="458">
        <f>T914/Q914</f>
        <v/>
      </c>
      <c r="V914" s="362" t="n"/>
      <c r="W914" s="362" t="n"/>
      <c r="X914" s="630">
        <f>O914/M914</f>
        <v/>
      </c>
      <c r="Y914" s="362">
        <f>V914*X914</f>
        <v/>
      </c>
      <c r="Z914" s="362">
        <f>W914*X914</f>
        <v/>
      </c>
      <c r="AA914" s="362" t="n"/>
      <c r="AB914" s="636" t="n">
        <v>0.165</v>
      </c>
      <c r="AC914" s="1384">
        <f>ROUND(O914*AB914,3)</f>
        <v/>
      </c>
      <c r="AD914" s="575"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118" t="inlineStr">
        <is>
          <t>письмо № 532/25 от 25.07.2025 г.</t>
        </is>
      </c>
      <c r="AF914" s="1125" t="inlineStr">
        <is>
          <t xml:space="preserve">Glow
</t>
        </is>
      </c>
      <c r="AG914" s="1127" t="inlineStr">
        <is>
          <t>KEIZ Co., Ltd.</t>
        </is>
      </c>
    </row>
    <row r="915" hidden="1" ht="19.5" customFormat="1" customHeight="1" s="355" thickBot="1">
      <c r="A915" s="1203" t="n"/>
      <c r="B915" s="714" t="n"/>
      <c r="C915" s="366" t="n"/>
      <c r="D915" s="366" t="n"/>
      <c r="E915" s="973" t="inlineStr">
        <is>
          <t>DIAMANTE</t>
        </is>
      </c>
      <c r="F915" s="1075" t="inlineStr">
        <is>
          <t>GL16</t>
        </is>
      </c>
      <c r="G915" s="573" t="n"/>
      <c r="H915" s="459" t="inlineStr">
        <is>
          <t>《GLOW》 HYBRID AQUA Cleansing Soap No.2</t>
        </is>
      </c>
      <c r="I915" s="322" t="inlineStr">
        <is>
          <t>DD Perfect Cleansing soap</t>
        </is>
      </c>
      <c r="J915" s="406" t="inlineStr">
        <is>
          <t>Очищающее мыло</t>
        </is>
      </c>
      <c r="K915" s="369" t="inlineStr">
        <is>
          <t>face soap</t>
        </is>
      </c>
      <c r="L915" s="369" t="n"/>
      <c r="M915" s="1203" t="n"/>
      <c r="N915" s="1203" t="n"/>
      <c r="O915" s="455" t="n"/>
      <c r="P915" s="1382" t="n">
        <v>2500</v>
      </c>
      <c r="Q915" s="1388">
        <f>O915*P915</f>
        <v/>
      </c>
      <c r="R915" s="626" t="n">
        <v>2500</v>
      </c>
      <c r="S915" s="1383">
        <f>O915*R915</f>
        <v/>
      </c>
      <c r="T915" s="1383">
        <f>Q915-S915</f>
        <v/>
      </c>
      <c r="U915" s="458">
        <f>T915/Q915</f>
        <v/>
      </c>
      <c r="V915" s="362" t="n"/>
      <c r="W915" s="362" t="n"/>
      <c r="X915" s="630">
        <f>O915/M915</f>
        <v/>
      </c>
      <c r="Y915" s="362">
        <f>V915*X915</f>
        <v/>
      </c>
      <c r="Z915" s="362">
        <f>W915*X915</f>
        <v/>
      </c>
      <c r="AA915" s="362" t="n"/>
      <c r="AB915" s="1387" t="n">
        <v>0.101</v>
      </c>
      <c r="AC915" s="1384">
        <f>ROUND(O915*AB915,3)</f>
        <v/>
      </c>
      <c r="AD915" s="575" t="inlineStr">
        <is>
          <t xml:space="preserve">石ケン素地、スクロース、グリセリン、酒粕エキス、ヒアルロン酸Ｎａ、加水分解コラーゲン、加水分解シルク、香料、水、ＢＧ，エタノール、エチドロン酸
</t>
        </is>
      </c>
      <c r="AE915" s="1050" t="inlineStr">
        <is>
          <t>ЕАЭС N RU Д-JP.РА12.В.00514/24 от 28.12.2024 действует до 27.12.2029</t>
        </is>
      </c>
      <c r="AF915" s="1051" t="inlineStr">
        <is>
          <t>Glow</t>
        </is>
      </c>
      <c r="AG915" s="1077" t="inlineStr">
        <is>
          <t xml:space="preserve">
"Aiwa Co., LTD"</t>
        </is>
      </c>
    </row>
    <row r="916" hidden="1" ht="19.5" customFormat="1" customHeight="1" s="355" thickBot="1">
      <c r="A916" s="1039" t="n"/>
      <c r="B916" s="1039" t="n"/>
      <c r="C916" s="1036" t="n"/>
      <c r="D916" s="1036" t="n"/>
      <c r="E916" s="973" t="inlineStr">
        <is>
          <t>DIAMANTE</t>
        </is>
      </c>
      <c r="F916" s="1075" t="n"/>
      <c r="G916" s="1024" t="n"/>
      <c r="H916" s="459" t="inlineStr">
        <is>
          <t>《GLOW》 DD PERFECT SCALP SERUM NEW!</t>
        </is>
      </c>
      <c r="I916" s="1025" t="n"/>
      <c r="J916" s="1026" t="n"/>
      <c r="K916" s="1144" t="inlineStr">
        <is>
          <t>hair serum</t>
        </is>
      </c>
      <c r="L916" s="1037" t="n"/>
      <c r="M916" s="1039" t="n"/>
      <c r="N916" s="1039" t="n"/>
      <c r="O916" s="1029" t="n"/>
      <c r="P916" s="1512" t="n">
        <v>7800</v>
      </c>
      <c r="Q916" s="1490">
        <f>O916*P916</f>
        <v/>
      </c>
      <c r="R916" s="1044" t="n">
        <v>7800</v>
      </c>
      <c r="S916" s="1499">
        <f>O916*R916</f>
        <v/>
      </c>
      <c r="T916" s="1499">
        <f>Q916-S916</f>
        <v/>
      </c>
      <c r="U916" s="1042">
        <f>T916/Q916</f>
        <v/>
      </c>
      <c r="V916" s="1032" t="n"/>
      <c r="W916" s="1032" t="n"/>
      <c r="X916" s="1059" t="n"/>
      <c r="Y916" s="1032" t="n"/>
      <c r="Z916" s="1032" t="n"/>
      <c r="AA916" s="1032" t="n"/>
      <c r="AB916" s="1454" t="n"/>
      <c r="AC916" s="1491" t="n"/>
      <c r="AD916" s="1034" t="n"/>
      <c r="AE916" s="1141" t="n"/>
      <c r="AF916" s="1142" t="n"/>
      <c r="AG916" s="1143" t="n"/>
    </row>
    <row r="917" hidden="1" ht="28.5" customFormat="1" customHeight="1" s="355" thickBot="1">
      <c r="A917" s="1203" t="n"/>
      <c r="B917" s="714" t="n"/>
      <c r="C917" s="366" t="n"/>
      <c r="D917" s="366" t="n"/>
      <c r="E917" s="973" t="inlineStr">
        <is>
          <t>DIAMANTE</t>
        </is>
      </c>
      <c r="F917" s="365" t="inlineStr">
        <is>
          <t>GL05</t>
        </is>
      </c>
      <c r="G917" s="573" t="inlineStr">
        <is>
          <t>パーフェクトタラソセラム　タラソマスク</t>
        </is>
      </c>
      <c r="H917" s="459" t="inlineStr">
        <is>
          <t>《SOWARE INTERNATIONAL》PERFECT Thalasso Serum Thalasso Mask (1sheet)</t>
        </is>
      </c>
      <c r="I917" s="322" t="inlineStr">
        <is>
          <t>Perfect Serum Thalasso Mask</t>
        </is>
      </c>
      <c r="J917" s="406" t="inlineStr">
        <is>
          <t>Эссенция-маска для лица на основе фукоидана "Талассо"</t>
        </is>
      </c>
      <c r="K917" s="369" t="inlineStr">
        <is>
          <t>Face mask</t>
        </is>
      </c>
      <c r="L917" s="369" t="n"/>
      <c r="M917" s="1203" t="n">
        <v>400</v>
      </c>
      <c r="N917" s="368" t="n"/>
      <c r="O917" s="455" t="n">
        <v>200</v>
      </c>
      <c r="P917" s="1382" t="n">
        <v>850</v>
      </c>
      <c r="Q917" s="1388">
        <f>O917*P917</f>
        <v/>
      </c>
      <c r="R917" s="626" t="n">
        <v>850</v>
      </c>
      <c r="S917" s="1383">
        <f>O917*R917</f>
        <v/>
      </c>
      <c r="T917" s="1383">
        <f>Q917-S917</f>
        <v/>
      </c>
      <c r="U917" s="458">
        <f>T917/Q917</f>
        <v/>
      </c>
      <c r="V917" s="362" t="n"/>
      <c r="W917" s="362" t="n"/>
      <c r="X917" s="362">
        <f>O917/M917</f>
        <v/>
      </c>
      <c r="Y917" s="362">
        <f>V917*X917</f>
        <v/>
      </c>
      <c r="Z917" s="362">
        <f>W917*X917</f>
        <v/>
      </c>
      <c r="AA917" s="362" t="n"/>
      <c r="AB917" s="1203" t="n">
        <v>0.032</v>
      </c>
      <c r="AC917" s="1384">
        <f>ROUND(O917*AB917,3)</f>
        <v/>
      </c>
      <c r="AD917" s="575"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565" t="inlineStr">
        <is>
          <t>ЕАЭС N RU Д-JP.АИ77.В.26207/19 от 27.05.2019 действует до 26.05.2025</t>
        </is>
      </c>
      <c r="AF917" s="565" t="n"/>
      <c r="AG917" s="565" t="inlineStr">
        <is>
          <t>HSC COLLAGEN CJ., Ltd</t>
        </is>
      </c>
    </row>
    <row r="918" hidden="1" ht="32.25" customFormat="1" customHeight="1" s="355" thickBot="1">
      <c r="A918" s="1203" t="n"/>
      <c r="B918" s="714" t="n"/>
      <c r="C918" s="366" t="n"/>
      <c r="D918" s="366" t="n"/>
      <c r="E918" s="973" t="inlineStr">
        <is>
          <t>DIAMANTE</t>
        </is>
      </c>
      <c r="F918" s="365" t="n"/>
      <c r="G918" s="573" t="n"/>
      <c r="H918" s="459" t="inlineStr">
        <is>
          <t>《SOWARE INTERNATIONAL》PERFECT Thalasso Serum Thalasso Mask (10sheets)</t>
        </is>
      </c>
      <c r="I918" s="322" t="inlineStr">
        <is>
          <t>Perfect Serum Thalasso Mask</t>
        </is>
      </c>
      <c r="J918" s="406" t="inlineStr">
        <is>
          <t>Эссенция-маска для лица на основе фукоидана "Талассо"</t>
        </is>
      </c>
      <c r="K918" s="369" t="inlineStr">
        <is>
          <t>face mask</t>
        </is>
      </c>
      <c r="L918" s="369" t="n"/>
      <c r="M918" s="1203" t="n"/>
      <c r="N918" s="368" t="n"/>
      <c r="O918" s="455" t="n"/>
      <c r="P918" s="1382" t="n">
        <v>8000</v>
      </c>
      <c r="Q918" s="1388">
        <f>O918*P918</f>
        <v/>
      </c>
      <c r="R918" s="626" t="n">
        <v>8000</v>
      </c>
      <c r="S918" s="1383">
        <f>O918*R918</f>
        <v/>
      </c>
      <c r="T918" s="1383">
        <f>Q918-S918</f>
        <v/>
      </c>
      <c r="U918" s="458">
        <f>T918/Q918</f>
        <v/>
      </c>
      <c r="V918" s="362" t="n"/>
      <c r="W918" s="362" t="n"/>
      <c r="X918" s="362" t="n"/>
      <c r="Y918" s="362" t="n"/>
      <c r="Z918" s="362" t="n"/>
      <c r="AA918" s="362" t="n"/>
      <c r="AB918" s="1203" t="n">
        <v>0.317</v>
      </c>
      <c r="AC918" s="1384">
        <f>ROUND(O918*AB918,3)</f>
        <v/>
      </c>
      <c r="AD918" s="575">
        <f>AD917</f>
        <v/>
      </c>
      <c r="AE918" s="565" t="inlineStr">
        <is>
          <t>ЕАЭС N RU Д-JP.АИ77.В.26207/19 от 27.05.2019 действует до 26.05.2025</t>
        </is>
      </c>
      <c r="AF918" s="565" t="n"/>
      <c r="AG918" s="565" t="inlineStr">
        <is>
          <t>HSC COLLAGEN CJ., Ltd</t>
        </is>
      </c>
    </row>
    <row r="919" hidden="1" ht="20.1" customFormat="1" customHeight="1" s="355" thickBot="1">
      <c r="A919" s="353" t="n"/>
      <c r="B919" s="721" t="n"/>
      <c r="C919" s="366" t="n"/>
      <c r="D919" s="366" t="n"/>
      <c r="E919" s="973" t="inlineStr">
        <is>
          <t>DIAMANTE</t>
        </is>
      </c>
      <c r="F919" s="365" t="inlineStr">
        <is>
          <t>RB01</t>
        </is>
      </c>
      <c r="G919" s="573" t="n"/>
      <c r="H919" s="975" t="inlineStr">
        <is>
          <t>《DR AQUA》DR SAIBO HAIR REBORN</t>
        </is>
      </c>
      <c r="I919" s="322" t="inlineStr">
        <is>
          <t>PROF DR SAIBO HAIR REBORN</t>
        </is>
      </c>
      <c r="J919" s="406" t="inlineStr">
        <is>
          <t>Эссенция для роста волос Dr.Saibo</t>
        </is>
      </c>
      <c r="K919" s="369" t="inlineStr">
        <is>
          <t>hair essence</t>
        </is>
      </c>
      <c r="L919" s="369" t="n"/>
      <c r="M919" s="368" t="n"/>
      <c r="N919" s="368" t="n"/>
      <c r="O919" s="455" t="n"/>
      <c r="P919" s="1382" t="n">
        <v>13000</v>
      </c>
      <c r="Q919" s="1388">
        <f>O919*P919</f>
        <v/>
      </c>
      <c r="R919" s="626" t="n">
        <v>13000</v>
      </c>
      <c r="S919" s="1383">
        <f>O919*R919</f>
        <v/>
      </c>
      <c r="T919" s="1383">
        <f>Q919-S919</f>
        <v/>
      </c>
      <c r="U919" s="458">
        <f>T919/Q919</f>
        <v/>
      </c>
      <c r="V919" s="362" t="n"/>
      <c r="W919" s="362" t="n"/>
      <c r="X919" s="362" t="n"/>
      <c r="Y919" s="362" t="n"/>
      <c r="Z919" s="362" t="n"/>
      <c r="AA919" s="362" t="n"/>
      <c r="AB919" s="1387" t="n">
        <v>0.138</v>
      </c>
      <c r="AC919" s="1384">
        <f>ROUND(O919*AB919,3)</f>
        <v/>
      </c>
      <c r="AD919" s="575"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565" t="inlineStr">
        <is>
          <t>ЕАЭС N RU Д-JP.РА04.В.58461/23 от 09.06.2023 действует до 08.06.2028</t>
        </is>
      </c>
      <c r="AF919" s="565" t="inlineStr">
        <is>
          <t>Dr.Saibo</t>
        </is>
      </c>
      <c r="AG919" s="565" t="inlineStr">
        <is>
          <t>Forest Labo Co., Ltd</t>
        </is>
      </c>
    </row>
    <row r="920" hidden="1" ht="20.1" customFormat="1" customHeight="1" s="355" thickBot="1">
      <c r="A920" s="353" t="n"/>
      <c r="B920" s="721" t="n"/>
      <c r="C920" s="366" t="n"/>
      <c r="D920" s="366" t="n"/>
      <c r="E920" s="973" t="inlineStr">
        <is>
          <t>DIAMANTE</t>
        </is>
      </c>
      <c r="F920" s="365" t="n"/>
      <c r="G920" s="573" t="n"/>
      <c r="H920" s="975" t="inlineStr">
        <is>
          <t>《DR AQUA》DR SAIBO HAIR REBORN PRO</t>
        </is>
      </c>
      <c r="I920" s="322" t="inlineStr">
        <is>
          <t>DR SAIBO HAIR REBORN PRO</t>
        </is>
      </c>
      <c r="J920" s="406" t="n"/>
      <c r="K920" s="369" t="inlineStr">
        <is>
          <t>hair essence</t>
        </is>
      </c>
      <c r="L920" s="369" t="n"/>
      <c r="M920" s="368" t="n"/>
      <c r="N920" s="368" t="n"/>
      <c r="O920" s="455" t="n"/>
      <c r="P920" s="1382" t="n">
        <v>39600</v>
      </c>
      <c r="Q920" s="1388">
        <f>O920*P920</f>
        <v/>
      </c>
      <c r="R920" s="626">
        <f>1100*36</f>
        <v/>
      </c>
      <c r="S920" s="1383">
        <f>O920*R920</f>
        <v/>
      </c>
      <c r="T920" s="1383">
        <f>Q920-S920</f>
        <v/>
      </c>
      <c r="U920" s="458">
        <f>T920/Q920</f>
        <v/>
      </c>
      <c r="V920" s="362" t="n"/>
      <c r="W920" s="362" t="n"/>
      <c r="X920" s="362" t="n"/>
      <c r="Y920" s="362" t="n"/>
      <c r="Z920" s="362" t="n"/>
      <c r="AA920" s="362" t="n"/>
      <c r="AB920" s="625">
        <f>0.0075*36</f>
        <v/>
      </c>
      <c r="AC920" s="1384">
        <f>ROUND(O920*AB920,3)</f>
        <v/>
      </c>
      <c r="AD920" s="575"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565" t="n"/>
      <c r="AF920" s="565" t="n"/>
      <c r="AG920" s="565" t="n"/>
    </row>
    <row r="921" hidden="1" ht="20.1" customFormat="1" customHeight="1" s="355" thickBot="1">
      <c r="A921" s="721" t="n"/>
      <c r="B921" s="721" t="n"/>
      <c r="C921" s="969" t="n"/>
      <c r="D921" s="969" t="n"/>
      <c r="E921" s="973" t="inlineStr">
        <is>
          <t>DIAMANTE</t>
        </is>
      </c>
      <c r="F921" s="727" t="n"/>
      <c r="G921" s="726" t="n"/>
      <c r="H921" s="975" t="inlineStr">
        <is>
          <t>《DR AQUA》PROTEOGLYCAN SHAMPOO</t>
        </is>
      </c>
      <c r="I921" s="724" t="n"/>
      <c r="J921" s="725" t="n"/>
      <c r="K921" s="1003" t="inlineStr">
        <is>
          <t>hair shampoo</t>
        </is>
      </c>
      <c r="L921" s="970" t="n"/>
      <c r="M921" s="715" t="n"/>
      <c r="N921" s="715" t="n"/>
      <c r="O921" s="455" t="n"/>
      <c r="P921" s="1432" t="n">
        <v>4500</v>
      </c>
      <c r="Q921" s="1388">
        <f>O921*P921</f>
        <v/>
      </c>
      <c r="R921" s="971" t="n">
        <v>4500</v>
      </c>
      <c r="S921" s="1383">
        <f>O921*R921</f>
        <v/>
      </c>
      <c r="T921" s="1383">
        <f>Q921-S921</f>
        <v/>
      </c>
      <c r="U921" s="458">
        <f>T921/Q921</f>
        <v/>
      </c>
      <c r="V921" s="718" t="n"/>
      <c r="W921" s="718" t="n"/>
      <c r="X921" s="718" t="n"/>
      <c r="Y921" s="718" t="n"/>
      <c r="Z921" s="718" t="n"/>
      <c r="AA921" s="718" t="n"/>
      <c r="AB921" s="977" t="n">
        <v>0.422</v>
      </c>
      <c r="AC921" s="1384">
        <f>ROUND(O921*AB921,3)</f>
        <v/>
      </c>
      <c r="AD921" s="678"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565" t="n"/>
      <c r="AF921" s="565" t="n"/>
      <c r="AG921" s="565" t="n"/>
    </row>
    <row r="922" hidden="1" ht="20.1" customFormat="1" customHeight="1" s="355" thickBot="1">
      <c r="A922" s="721" t="n"/>
      <c r="B922" s="721" t="n"/>
      <c r="C922" s="969" t="n"/>
      <c r="D922" s="969" t="n"/>
      <c r="E922" s="973" t="inlineStr">
        <is>
          <t>DIAMANTE</t>
        </is>
      </c>
      <c r="F922" s="727" t="n"/>
      <c r="G922" s="726" t="n"/>
      <c r="H922" s="975" t="inlineStr">
        <is>
          <t>《DR AQUA》PROTEOGLYCAN TREATMENT</t>
        </is>
      </c>
      <c r="I922" s="724" t="n"/>
      <c r="J922" s="725" t="n"/>
      <c r="K922" s="1003" t="inlineStr">
        <is>
          <t>hair treatment</t>
        </is>
      </c>
      <c r="L922" s="970" t="n"/>
      <c r="M922" s="715" t="n"/>
      <c r="N922" s="715" t="n"/>
      <c r="O922" s="455" t="n"/>
      <c r="P922" s="1432" t="n">
        <v>4500</v>
      </c>
      <c r="Q922" s="1388">
        <f>O922*P922</f>
        <v/>
      </c>
      <c r="R922" s="971" t="n">
        <v>4500</v>
      </c>
      <c r="S922" s="1383">
        <f>O922*R922</f>
        <v/>
      </c>
      <c r="T922" s="1383">
        <f>Q922-S922</f>
        <v/>
      </c>
      <c r="U922" s="458">
        <f>T922/Q922</f>
        <v/>
      </c>
      <c r="V922" s="718" t="n"/>
      <c r="W922" s="718" t="n"/>
      <c r="X922" s="718" t="n"/>
      <c r="Y922" s="718" t="n"/>
      <c r="Z922" s="718" t="n"/>
      <c r="AA922" s="718" t="n"/>
      <c r="AB922" s="977" t="n">
        <v>0.405</v>
      </c>
      <c r="AC922" s="1384">
        <f>ROUND(O922*AB922,3)</f>
        <v/>
      </c>
      <c r="AD922" s="678"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565" t="n"/>
      <c r="AF922" s="565" t="n"/>
      <c r="AG922" s="565" t="n"/>
    </row>
    <row r="923" hidden="1" ht="20.1" customFormat="1" customHeight="1" s="355" thickBot="1">
      <c r="A923" s="721" t="n"/>
      <c r="B923" s="721" t="n"/>
      <c r="C923" s="969" t="n"/>
      <c r="D923" s="969" t="n"/>
      <c r="E923" s="973" t="inlineStr">
        <is>
          <t>DIAMANTE</t>
        </is>
      </c>
      <c r="F923" s="727" t="n"/>
      <c r="G923" s="726" t="n"/>
      <c r="H923" s="975" t="inlineStr">
        <is>
          <t>《DR AQUA》PROTEOGLYCAN CLEANSING CREAM</t>
        </is>
      </c>
      <c r="I923" s="724" t="n"/>
      <c r="J923" s="725" t="n"/>
      <c r="K923" s="1003" t="inlineStr">
        <is>
          <t>cleansing cream</t>
        </is>
      </c>
      <c r="L923" s="970" t="n"/>
      <c r="M923" s="715" t="n"/>
      <c r="N923" s="715" t="n"/>
      <c r="O923" s="455" t="n"/>
      <c r="P923" s="1432" t="n">
        <v>4500</v>
      </c>
      <c r="Q923" s="1388">
        <f>O923*P923</f>
        <v/>
      </c>
      <c r="R923" s="971" t="n">
        <v>4500</v>
      </c>
      <c r="S923" s="1383">
        <f>O923*R923</f>
        <v/>
      </c>
      <c r="T923" s="1383">
        <f>Q923-S923</f>
        <v/>
      </c>
      <c r="U923" s="458">
        <f>T923/Q923</f>
        <v/>
      </c>
      <c r="V923" s="718" t="n"/>
      <c r="W923" s="718" t="n"/>
      <c r="X923" s="718" t="n"/>
      <c r="Y923" s="718" t="n"/>
      <c r="Z923" s="718" t="n"/>
      <c r="AA923" s="718" t="n"/>
      <c r="AB923" s="977" t="n">
        <v>0.411</v>
      </c>
      <c r="AC923" s="1384">
        <f>ROUND(O923*AB923,3)</f>
        <v/>
      </c>
      <c r="AD923" s="678"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565" t="n"/>
      <c r="AF923" s="565" t="n"/>
      <c r="AG923" s="565" t="n"/>
    </row>
    <row r="924" hidden="1" ht="20.1" customFormat="1" customHeight="1" s="948" thickBot="1">
      <c r="A924" s="941" t="n"/>
      <c r="B924" s="941" t="n"/>
      <c r="C924" s="978" t="n"/>
      <c r="D924" s="978" t="n"/>
      <c r="E924" s="973" t="inlineStr">
        <is>
          <t>DIAMANTE</t>
        </is>
      </c>
      <c r="F924" s="979" t="n"/>
      <c r="G924" s="980" t="n"/>
      <c r="H924" s="981" t="inlineStr">
        <is>
          <t>《DR AQUA》PROTEOGLYCAN BOTTLE</t>
        </is>
      </c>
      <c r="I924" s="982" t="n"/>
      <c r="J924" s="983" t="n"/>
      <c r="K924" s="1004" t="inlineStr">
        <is>
          <t>Empty bottle</t>
        </is>
      </c>
      <c r="L924" s="984" t="n"/>
      <c r="M924" s="985" t="n"/>
      <c r="N924" s="985" t="n"/>
      <c r="O924" s="455" t="n"/>
      <c r="P924" s="1520" t="n">
        <v>800</v>
      </c>
      <c r="Q924" s="1388">
        <f>O924*P924</f>
        <v/>
      </c>
      <c r="R924" s="987" t="n">
        <v>800</v>
      </c>
      <c r="S924" s="1383">
        <f>O924*R924</f>
        <v/>
      </c>
      <c r="T924" s="1383">
        <f>Q924-S924</f>
        <v/>
      </c>
      <c r="U924" s="458">
        <f>T924/Q924</f>
        <v/>
      </c>
      <c r="V924" s="988" t="n"/>
      <c r="W924" s="988" t="n"/>
      <c r="X924" s="988" t="n"/>
      <c r="Y924" s="988" t="n"/>
      <c r="Z924" s="988" t="n"/>
      <c r="AA924" s="988" t="n"/>
      <c r="AB924" s="989" t="n">
        <v>0.113</v>
      </c>
      <c r="AC924" s="1384">
        <f>ROUND(O924*AB924,3)</f>
        <v/>
      </c>
      <c r="AD924" s="990" t="n"/>
      <c r="AE924" s="674" t="n"/>
      <c r="AF924" s="674" t="n"/>
      <c r="AG924" s="674" t="n"/>
    </row>
    <row r="925" hidden="1" ht="20.1" customFormat="1" customHeight="1" s="355" thickBot="1">
      <c r="A925" s="721" t="n"/>
      <c r="B925" s="721" t="n"/>
      <c r="C925" s="969" t="n"/>
      <c r="D925" s="969" t="n"/>
      <c r="E925" s="973" t="inlineStr">
        <is>
          <t>DIAMANTE</t>
        </is>
      </c>
      <c r="F925" s="727" t="n"/>
      <c r="G925" s="726" t="n"/>
      <c r="H925" s="974" t="inlineStr">
        <is>
          <t>《Oran Mule》DERMA PEN DEVICE (STAMP TIPS – 5 pcs)</t>
        </is>
      </c>
      <c r="I925" s="724" t="n"/>
      <c r="J925" s="725" t="n"/>
      <c r="K925" s="1003" t="inlineStr">
        <is>
          <t>Device</t>
        </is>
      </c>
      <c r="L925" s="970" t="n"/>
      <c r="M925" s="715" t="n"/>
      <c r="N925" s="715" t="n"/>
      <c r="O925" s="455" t="n"/>
      <c r="P925" s="1432" t="n">
        <v>7000</v>
      </c>
      <c r="Q925" s="1388">
        <f>O925*P925</f>
        <v/>
      </c>
      <c r="R925" s="991" t="n">
        <v>7000</v>
      </c>
      <c r="S925" s="1383">
        <f>O925*R925</f>
        <v/>
      </c>
      <c r="T925" s="1383">
        <f>Q925-S925</f>
        <v/>
      </c>
      <c r="U925" s="458">
        <f>T925/Q925</f>
        <v/>
      </c>
      <c r="V925" s="718" t="n"/>
      <c r="W925" s="718" t="n"/>
      <c r="X925" s="718" t="n"/>
      <c r="Y925" s="718" t="n"/>
      <c r="Z925" s="718" t="n"/>
      <c r="AA925" s="718" t="n"/>
      <c r="AB925" s="714" t="n">
        <v>0.307</v>
      </c>
      <c r="AC925" s="1384">
        <f>ROUND(O925*AB925,3)</f>
        <v/>
      </c>
      <c r="AD925" s="678" t="n"/>
      <c r="AE925" s="565" t="n"/>
      <c r="AF925" s="565" t="n"/>
      <c r="AG925" s="565" t="n"/>
    </row>
    <row r="926" hidden="1" ht="20.1" customFormat="1" customHeight="1" s="355" thickBot="1">
      <c r="A926" s="721" t="n"/>
      <c r="B926" s="721" t="n"/>
      <c r="C926" s="969" t="n"/>
      <c r="D926" s="969" t="n"/>
      <c r="E926" s="973" t="inlineStr">
        <is>
          <t>DIAMANTE</t>
        </is>
      </c>
      <c r="F926" s="727" t="n"/>
      <c r="G926" s="726" t="n"/>
      <c r="H926" s="974" t="inlineStr">
        <is>
          <t xml:space="preserve">《Oran Mule》STAMP TIPS for DERMAPEN  – 10 pcs </t>
        </is>
      </c>
      <c r="I926" s="724" t="n"/>
      <c r="J926" s="725" t="n"/>
      <c r="K926" s="970" t="inlineStr">
        <is>
          <t>STAMP TIPS</t>
        </is>
      </c>
      <c r="L926" s="970" t="n"/>
      <c r="M926" s="715" t="n"/>
      <c r="N926" s="715" t="n"/>
      <c r="O926" s="455" t="n"/>
      <c r="P926" s="1432" t="n">
        <v>3300</v>
      </c>
      <c r="Q926" s="1388">
        <f>O926*P926</f>
        <v/>
      </c>
      <c r="R926" s="991">
        <f>330*10</f>
        <v/>
      </c>
      <c r="S926" s="1383">
        <f>O926*R926</f>
        <v/>
      </c>
      <c r="T926" s="1383">
        <f>Q926-S926</f>
        <v/>
      </c>
      <c r="U926" s="458">
        <f>T926/Q926</f>
        <v/>
      </c>
      <c r="V926" s="718" t="n"/>
      <c r="W926" s="718" t="n"/>
      <c r="X926" s="718" t="n"/>
      <c r="Y926" s="718" t="n"/>
      <c r="Z926" s="718" t="n"/>
      <c r="AA926" s="718" t="n"/>
      <c r="AB926" s="714">
        <f>(3.5*10)/1000</f>
        <v/>
      </c>
      <c r="AC926" s="1384">
        <f>ROUND(O926*AB926,3)</f>
        <v/>
      </c>
      <c r="AD926" s="678" t="n"/>
      <c r="AE926" s="565" t="n"/>
      <c r="AF926" s="565" t="n"/>
      <c r="AG926" s="565" t="n"/>
    </row>
    <row r="927" hidden="1" ht="20.1" customFormat="1" customHeight="1" s="355" thickBot="1">
      <c r="A927" s="721" t="n"/>
      <c r="B927" s="721" t="n"/>
      <c r="C927" s="969" t="n"/>
      <c r="D927" s="969" t="n"/>
      <c r="E927" s="973" t="inlineStr">
        <is>
          <t>DIAMANTE</t>
        </is>
      </c>
      <c r="F927" s="727" t="n"/>
      <c r="G927" s="726" t="n"/>
      <c r="H927" s="974" t="inlineStr">
        <is>
          <t>《Oran Mule》NEEDLE TIPS (36 pins) for DERMA PEN DEVICE – 10 pcs</t>
        </is>
      </c>
      <c r="I927" s="724" t="n"/>
      <c r="J927" s="725" t="n"/>
      <c r="K927" s="970" t="inlineStr">
        <is>
          <t>NEEDLE TIPS</t>
        </is>
      </c>
      <c r="L927" s="970" t="n"/>
      <c r="M927" s="715" t="n"/>
      <c r="N927" s="715" t="n"/>
      <c r="O927" s="455" t="n"/>
      <c r="P927" s="1432" t="n">
        <v>3300</v>
      </c>
      <c r="Q927" s="1388">
        <f>O927*P927</f>
        <v/>
      </c>
      <c r="R927" s="971">
        <f>330*10</f>
        <v/>
      </c>
      <c r="S927" s="1383">
        <f>O927*R927</f>
        <v/>
      </c>
      <c r="T927" s="1383">
        <f>Q927-S927</f>
        <v/>
      </c>
      <c r="U927" s="458">
        <f>T927/Q927</f>
        <v/>
      </c>
      <c r="V927" s="718" t="n"/>
      <c r="W927" s="718" t="n"/>
      <c r="X927" s="718" t="n"/>
      <c r="Y927" s="718" t="n"/>
      <c r="Z927" s="718" t="n"/>
      <c r="AA927" s="718" t="n"/>
      <c r="AB927" s="714">
        <f>(3.5*10)/1000</f>
        <v/>
      </c>
      <c r="AC927" s="1384">
        <f>ROUND(O927*AB927,3)</f>
        <v/>
      </c>
      <c r="AD927" s="678" t="n"/>
      <c r="AE927" s="565" t="n"/>
      <c r="AF927" s="565" t="n"/>
      <c r="AG927" s="565" t="n"/>
    </row>
    <row r="928" hidden="1" ht="31.5" customFormat="1" customHeight="1" s="355" thickBot="1">
      <c r="A928" s="1203" t="n"/>
      <c r="B928" s="714" t="n"/>
      <c r="C928" s="366" t="n"/>
      <c r="D928" s="366" t="n"/>
      <c r="E928" s="973" t="inlineStr">
        <is>
          <t>DIAMANTE</t>
        </is>
      </c>
      <c r="F928" s="1428" t="inlineStr">
        <is>
          <t>SO01</t>
        </is>
      </c>
      <c r="G928" s="368" t="n"/>
      <c r="H928" s="369" t="inlineStr">
        <is>
          <t>SGF-OK 1ml</t>
        </is>
      </c>
      <c r="I928" s="369">
        <f>I929</f>
        <v/>
      </c>
      <c r="J928" s="369">
        <f>J929</f>
        <v/>
      </c>
      <c r="K928" s="369">
        <f>K929</f>
        <v/>
      </c>
      <c r="L928" s="369" t="n"/>
      <c r="M928" s="368" t="n"/>
      <c r="N928" s="368" t="n"/>
      <c r="O928" s="455" t="n"/>
      <c r="P928" s="1388" t="n">
        <v>5500</v>
      </c>
      <c r="Q928" s="1388">
        <f>O928*P928</f>
        <v/>
      </c>
      <c r="R928" s="626" t="n">
        <v>5500</v>
      </c>
      <c r="S928" s="1383">
        <f>O928*R928</f>
        <v/>
      </c>
      <c r="T928" s="1383">
        <f>Q928-S928</f>
        <v/>
      </c>
      <c r="U928" s="458">
        <f>T928/Q928</f>
        <v/>
      </c>
      <c r="V928" s="362" t="n"/>
      <c r="W928" s="362" t="n"/>
      <c r="X928" s="362" t="n"/>
      <c r="Y928" s="362" t="n"/>
      <c r="Z928" s="362" t="n"/>
      <c r="AA928" s="362" t="n"/>
      <c r="AB928" s="1421" t="n">
        <v>0.0105</v>
      </c>
      <c r="AC928" s="1384">
        <f>ROUND(O928*AB928,3)</f>
        <v/>
      </c>
      <c r="AD928" s="659">
        <f>AD929</f>
        <v/>
      </c>
      <c r="AE928" s="833">
        <f>AE929</f>
        <v/>
      </c>
      <c r="AF928" s="833">
        <f>AF929</f>
        <v/>
      </c>
      <c r="AG928" s="833">
        <f>AG929</f>
        <v/>
      </c>
    </row>
    <row r="929" hidden="1" ht="31.5" customFormat="1" customHeight="1" s="355" thickBot="1">
      <c r="A929" s="1203" t="n"/>
      <c r="B929" s="714" t="n"/>
      <c r="C929" s="366" t="n"/>
      <c r="D929" s="366" t="n"/>
      <c r="E929" s="973" t="inlineStr">
        <is>
          <t>DIAMANTE</t>
        </is>
      </c>
      <c r="F929" s="353" t="inlineStr">
        <is>
          <t>SO01</t>
        </is>
      </c>
      <c r="G929" s="368" t="n"/>
      <c r="H929" s="369" t="inlineStr">
        <is>
          <t>SGF-OK 2ml</t>
        </is>
      </c>
      <c r="I929" s="369" t="inlineStr">
        <is>
          <t>SGF-OK</t>
        </is>
      </c>
      <c r="J929" s="493" t="inlineStr">
        <is>
          <t>Высококонцентрированная эссенция для лица</t>
        </is>
      </c>
      <c r="K929" s="369" t="inlineStr">
        <is>
          <t>face serum</t>
        </is>
      </c>
      <c r="L929" s="369" t="n"/>
      <c r="M929" s="368" t="n"/>
      <c r="N929" s="368" t="n"/>
      <c r="O929" s="455" t="n"/>
      <c r="P929" s="1382" t="n">
        <v>9000</v>
      </c>
      <c r="Q929" s="1388">
        <f>O929*P929</f>
        <v/>
      </c>
      <c r="R929" s="626" t="n">
        <v>9000</v>
      </c>
      <c r="S929" s="1383">
        <f>O929*R929</f>
        <v/>
      </c>
      <c r="T929" s="1383">
        <f>Q929-S929</f>
        <v/>
      </c>
      <c r="U929" s="458">
        <f>T929/Q929</f>
        <v/>
      </c>
      <c r="V929" s="362" t="n"/>
      <c r="W929" s="362" t="n"/>
      <c r="X929" s="362" t="n"/>
      <c r="Y929" s="362" t="n"/>
      <c r="Z929" s="362" t="n"/>
      <c r="AA929" s="362" t="n"/>
      <c r="AB929" s="1421" t="n">
        <v>0.0115</v>
      </c>
      <c r="AC929" s="1384">
        <f>ROUND(O929*AB929,3)</f>
        <v/>
      </c>
      <c r="AD929" s="996" t="inlineStr">
        <is>
          <t>ヒト臍帯幹細胞上清液をフリーズドライ化 (別添SDS参照)</t>
        </is>
      </c>
      <c r="AE929" s="833" t="inlineStr">
        <is>
          <t>ЕАЭС N RU Д-JP.РА02.В.76973/23 от 27.03.2023 действует до 26.03.2028</t>
        </is>
      </c>
      <c r="AF929" s="888" t="inlineStr">
        <is>
          <t>SGF-OK</t>
        </is>
      </c>
      <c r="AG929" s="833" t="inlineStr">
        <is>
          <t>Cell Links Ink.</t>
        </is>
      </c>
    </row>
    <row r="930" hidden="1" ht="31.5" customFormat="1" customHeight="1" s="355" thickBot="1">
      <c r="A930" s="714" t="n"/>
      <c r="B930" s="714" t="n"/>
      <c r="C930" s="969" t="n"/>
      <c r="D930" s="969" t="n"/>
      <c r="E930" s="973" t="inlineStr">
        <is>
          <t>DIAMANTE</t>
        </is>
      </c>
      <c r="F930" s="721" t="n"/>
      <c r="G930" s="715" t="n"/>
      <c r="H930" s="994" t="inlineStr">
        <is>
          <t xml:space="preserve">NAD+250mg </t>
        </is>
      </c>
      <c r="I930" s="970" t="n"/>
      <c r="J930" s="992" t="n"/>
      <c r="K930" s="1003" t="inlineStr">
        <is>
          <t>supplement</t>
        </is>
      </c>
      <c r="L930" s="970" t="n"/>
      <c r="M930" s="715" t="n"/>
      <c r="N930" s="715" t="n"/>
      <c r="O930" s="455" t="n"/>
      <c r="P930" s="1432" t="n">
        <v>12000</v>
      </c>
      <c r="Q930" s="1388">
        <f>O930*P930</f>
        <v/>
      </c>
      <c r="R930" s="971" t="n">
        <v>12000</v>
      </c>
      <c r="S930" s="1383">
        <f>O930*R930</f>
        <v/>
      </c>
      <c r="T930" s="1383">
        <f>Q930-S930</f>
        <v/>
      </c>
      <c r="U930" s="458">
        <f>T930/Q930</f>
        <v/>
      </c>
      <c r="V930" s="718" t="n"/>
      <c r="W930" s="718" t="n"/>
      <c r="X930" s="718" t="n"/>
      <c r="Y930" s="718" t="n"/>
      <c r="Z930" s="718" t="n"/>
      <c r="AA930" s="718" t="n"/>
      <c r="AB930" s="1521" t="n">
        <v>0.07000000000000001</v>
      </c>
      <c r="AC930" s="1384">
        <f>ROUND(O930*AB930,3)</f>
        <v/>
      </c>
      <c r="AD930" s="997" t="inlineStr">
        <is>
          <t>NAD+</t>
        </is>
      </c>
      <c r="AE930" s="833" t="n"/>
      <c r="AF930" s="888" t="n"/>
      <c r="AG930" s="833" t="n"/>
    </row>
    <row r="931" hidden="1" ht="20.1" customFormat="1" customHeight="1" s="355" thickBot="1">
      <c r="A931" s="660" t="n"/>
      <c r="B931" s="721" t="n"/>
      <c r="C931" s="884" t="n"/>
      <c r="D931" s="884" t="n"/>
      <c r="E931" s="973" t="inlineStr">
        <is>
          <t>DIAMANTE</t>
        </is>
      </c>
      <c r="F931" s="862" t="n"/>
      <c r="G931" s="672" t="n"/>
      <c r="H931" s="656" t="inlineStr">
        <is>
          <t xml:space="preserve">NMN 500mg </t>
        </is>
      </c>
      <c r="I931" s="656" t="n"/>
      <c r="J931" s="826" t="n"/>
      <c r="K931" s="1003" t="inlineStr">
        <is>
          <t>supplement</t>
        </is>
      </c>
      <c r="L931" s="663" t="n"/>
      <c r="M931" s="673" t="n"/>
      <c r="N931" s="673" t="n"/>
      <c r="O931" s="455" t="n"/>
      <c r="P931" s="1522" t="n">
        <v>13000</v>
      </c>
      <c r="Q931" s="1388">
        <f>O931*P931</f>
        <v/>
      </c>
      <c r="R931" s="863" t="n">
        <v>13000</v>
      </c>
      <c r="S931" s="1383">
        <f>O931*R931</f>
        <v/>
      </c>
      <c r="T931" s="1383">
        <f>Q931-S931</f>
        <v/>
      </c>
      <c r="U931" s="458">
        <f>T931/Q931</f>
        <v/>
      </c>
      <c r="V931" s="669" t="n"/>
      <c r="W931" s="669" t="n"/>
      <c r="X931" s="1518" t="n"/>
      <c r="Y931" s="669" t="n"/>
      <c r="Z931" s="669" t="n"/>
      <c r="AA931" s="669" t="n"/>
      <c r="AB931" s="666" t="n">
        <v>0.07099999999999999</v>
      </c>
      <c r="AC931" s="1384">
        <f>ROUND(O931*AB931,3)</f>
        <v/>
      </c>
      <c r="AD931" s="997" t="inlineStr">
        <is>
          <t>NMN</t>
        </is>
      </c>
      <c r="AE931" s="565" t="n"/>
      <c r="AF931" s="565" t="n"/>
      <c r="AG931" s="565" t="n"/>
    </row>
    <row r="932" hidden="1" ht="20.1" customFormat="1" customHeight="1" s="355" thickBot="1">
      <c r="A932" s="721" t="n"/>
      <c r="B932" s="721" t="n"/>
      <c r="C932" s="969" t="n"/>
      <c r="D932" s="969" t="n"/>
      <c r="E932" s="973" t="inlineStr">
        <is>
          <t>DIAMANTE</t>
        </is>
      </c>
      <c r="F932" s="727" t="n"/>
      <c r="G932" s="726" t="n"/>
      <c r="H932" s="976" t="inlineStr">
        <is>
          <t>DIVINE JENESIS (45pcs)</t>
        </is>
      </c>
      <c r="I932" s="724" t="n"/>
      <c r="J932" s="725" t="n"/>
      <c r="K932" s="1003" t="inlineStr">
        <is>
          <t>skin serum</t>
        </is>
      </c>
      <c r="L932" s="970" t="n"/>
      <c r="M932" s="715" t="n"/>
      <c r="N932" s="715" t="n"/>
      <c r="O932" s="455" t="n"/>
      <c r="P932" s="1523" t="n">
        <v>14000</v>
      </c>
      <c r="Q932" s="1388">
        <f>O932*P932</f>
        <v/>
      </c>
      <c r="R932" s="971" t="n">
        <v>14000</v>
      </c>
      <c r="S932" s="1383">
        <f>O932*R932</f>
        <v/>
      </c>
      <c r="T932" s="1383">
        <f>Q932-S932</f>
        <v/>
      </c>
      <c r="U932" s="458">
        <f>T932/Q932</f>
        <v/>
      </c>
      <c r="V932" s="718" t="n"/>
      <c r="W932" s="718" t="n"/>
      <c r="X932" s="1524" t="n"/>
      <c r="Y932" s="718" t="n"/>
      <c r="Z932" s="718" t="n"/>
      <c r="AA932" s="718" t="n"/>
      <c r="AB932" s="714" t="n">
        <v>0.202</v>
      </c>
      <c r="AC932" s="1384">
        <f>ROUND(O932*AB932,3)</f>
        <v/>
      </c>
      <c r="AD932" s="886"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565" t="n"/>
      <c r="AF932" s="565" t="n"/>
      <c r="AG932" s="565" t="n"/>
    </row>
    <row r="933" hidden="1" ht="20.1" customFormat="1" customHeight="1" s="355" thickBot="1">
      <c r="A933" s="721" t="n"/>
      <c r="B933" s="721" t="n"/>
      <c r="C933" s="969" t="n"/>
      <c r="D933" s="969" t="n"/>
      <c r="E933" s="973" t="inlineStr">
        <is>
          <t>DIAMANTE</t>
        </is>
      </c>
      <c r="F933" s="727" t="n"/>
      <c r="G933" s="726" t="n"/>
      <c r="H933" s="976" t="inlineStr">
        <is>
          <t>DIVINE JENESIS PRO (100pcs)</t>
        </is>
      </c>
      <c r="I933" s="724" t="n"/>
      <c r="J933" s="725" t="n"/>
      <c r="K933" s="1003" t="inlineStr">
        <is>
          <t>skin serum</t>
        </is>
      </c>
      <c r="L933" s="970" t="n"/>
      <c r="M933" s="715" t="n"/>
      <c r="N933" s="715" t="n"/>
      <c r="O933" s="455" t="n"/>
      <c r="P933" s="1523" t="n">
        <v>22000</v>
      </c>
      <c r="Q933" s="1388">
        <f>O933*P933</f>
        <v/>
      </c>
      <c r="R933" s="971">
        <f>220*100</f>
        <v/>
      </c>
      <c r="S933" s="1383">
        <f>O933*R933</f>
        <v/>
      </c>
      <c r="T933" s="1383">
        <f>Q933-S933</f>
        <v/>
      </c>
      <c r="U933" s="458">
        <f>T933/Q933</f>
        <v/>
      </c>
      <c r="V933" s="718" t="n"/>
      <c r="W933" s="718" t="n"/>
      <c r="X933" s="1524" t="n"/>
      <c r="Y933" s="718" t="n"/>
      <c r="Z933" s="718" t="n"/>
      <c r="AA933" s="718" t="n"/>
      <c r="AB933" s="714" t="n">
        <v>0.006</v>
      </c>
      <c r="AC933" s="1384">
        <f>ROUND(O933*AB933,3)</f>
        <v/>
      </c>
      <c r="AD933" s="886"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565" t="n"/>
      <c r="AF933" s="565" t="n"/>
      <c r="AG933" s="565" t="n"/>
    </row>
    <row r="934" hidden="1" ht="20.1" customFormat="1" customHeight="1" s="355" thickBot="1">
      <c r="A934" s="721" t="n"/>
      <c r="B934" s="721" t="n"/>
      <c r="C934" s="969" t="n"/>
      <c r="D934" s="969" t="n"/>
      <c r="E934" s="973" t="inlineStr">
        <is>
          <t>DIAMANTE</t>
        </is>
      </c>
      <c r="F934" s="727" t="n"/>
      <c r="G934" s="726" t="n"/>
      <c r="H934" s="724" t="inlineStr">
        <is>
          <t>DIVINE　Fine Water 1000ml</t>
        </is>
      </c>
      <c r="I934" s="724" t="n"/>
      <c r="J934" s="725" t="n"/>
      <c r="K934" s="1003" t="inlineStr">
        <is>
          <t>water</t>
        </is>
      </c>
      <c r="L934" s="970" t="n"/>
      <c r="M934" s="715" t="n"/>
      <c r="N934" s="715" t="n"/>
      <c r="O934" s="455" t="n"/>
      <c r="P934" s="1523" t="n">
        <v>5800</v>
      </c>
      <c r="Q934" s="1388">
        <f>O934*P934</f>
        <v/>
      </c>
      <c r="R934" s="971" t="n">
        <v>5800</v>
      </c>
      <c r="S934" s="1383">
        <f>O934*R934</f>
        <v/>
      </c>
      <c r="T934" s="1383">
        <f>Q934-S934</f>
        <v/>
      </c>
      <c r="U934" s="458">
        <f>T934/Q934</f>
        <v/>
      </c>
      <c r="V934" s="718" t="n"/>
      <c r="W934" s="718" t="n"/>
      <c r="X934" s="1524" t="n"/>
      <c r="Y934" s="718" t="n"/>
      <c r="Z934" s="718" t="n"/>
      <c r="AA934" s="718" t="n"/>
      <c r="AB934" s="714" t="n">
        <v>1.001</v>
      </c>
      <c r="AC934" s="1384">
        <f>ROUND(O934*AB934,3)</f>
        <v/>
      </c>
      <c r="AD934" s="997" t="inlineStr">
        <is>
          <t>水(電解イオン水)</t>
        </is>
      </c>
      <c r="AE934" s="565" t="n"/>
      <c r="AF934" s="565" t="n"/>
      <c r="AG934" s="565" t="n"/>
    </row>
    <row r="935" hidden="1" ht="20.1" customFormat="1" customHeight="1" s="756" thickBot="1">
      <c r="A935" s="710" t="n"/>
      <c r="B935" s="761" t="n"/>
      <c r="C935" s="836" t="n"/>
      <c r="D935" s="836" t="inlineStr">
        <is>
          <t>GF031</t>
        </is>
      </c>
      <c r="E935" s="995" t="inlineStr">
        <is>
          <t>DIAMANTE</t>
        </is>
      </c>
      <c r="F935" s="873" t="inlineStr">
        <is>
          <t>CF031</t>
        </is>
      </c>
      <c r="G935" s="874" t="n"/>
      <c r="H935" s="999" t="inlineStr">
        <is>
          <t>《DD Perfect》 Natural Leaf Cushion СНЯТО С ПР-ВА</t>
        </is>
      </c>
      <c r="I935" s="460" t="inlineStr">
        <is>
          <t>DD Perfect Natural Leaf Cushion Foundation</t>
        </is>
      </c>
      <c r="J935" s="461" t="inlineStr">
        <is>
          <t>Тональный крем-кюшон Натуральные листья</t>
        </is>
      </c>
      <c r="K935" s="799" t="inlineStr">
        <is>
          <t>foundation</t>
        </is>
      </c>
      <c r="L935" s="799" t="n"/>
      <c r="M935" s="688" t="n"/>
      <c r="N935" s="688" t="n"/>
      <c r="O935" s="455" t="n"/>
      <c r="P935" s="1404" t="n">
        <v>2000</v>
      </c>
      <c r="Q935" s="1404">
        <f>O935*P935</f>
        <v/>
      </c>
      <c r="R935" s="840" t="n">
        <v>2000</v>
      </c>
      <c r="S935" s="1404">
        <f>O935*R935</f>
        <v/>
      </c>
      <c r="T935" s="1404">
        <f>Q935-S935</f>
        <v/>
      </c>
      <c r="U935" s="691">
        <f>T935/Q935</f>
        <v/>
      </c>
      <c r="V935" s="711" t="n"/>
      <c r="W935" s="711" t="n"/>
      <c r="X935" s="711" t="n"/>
      <c r="Y935" s="711" t="n"/>
      <c r="Z935" s="711" t="n"/>
      <c r="AA935" s="711" t="n"/>
      <c r="AB935" s="1406" t="n">
        <v>0.083</v>
      </c>
      <c r="AC935" s="1406">
        <f>ROUND(O935*AB935,3)</f>
        <v/>
      </c>
      <c r="AD935" s="755"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84" t="inlineStr">
        <is>
          <t>ЕАЭС N RU Д-JP.НВ15.В.04902/19 от 31.12.2019 действует до 30.12.2024</t>
        </is>
      </c>
      <c r="AF935" s="584" t="inlineStr">
        <is>
          <t>Glow</t>
        </is>
      </c>
      <c r="AG935" s="584" t="inlineStr">
        <is>
          <t>Glow Co., LTD</t>
        </is>
      </c>
    </row>
    <row r="936" hidden="1" ht="20.1" customFormat="1" customHeight="1" s="355" thickBot="1">
      <c r="A936" s="889" t="n"/>
      <c r="B936" s="889" t="n"/>
      <c r="C936" s="890" t="n"/>
      <c r="D936" s="890" t="n"/>
      <c r="E936" s="891" t="inlineStr">
        <is>
          <t>Tilla Caps</t>
        </is>
      </c>
      <c r="F936" s="891" t="inlineStr">
        <is>
          <t>0001K</t>
        </is>
      </c>
      <c r="G936" s="892" t="n"/>
      <c r="H936" s="893" t="inlineStr">
        <is>
          <t>Tilla  Caps</t>
        </is>
      </c>
      <c r="I936" s="893" t="inlineStr">
        <is>
          <t>TILLA Caps</t>
        </is>
      </c>
      <c r="J936" s="894" t="inlineStr">
        <is>
          <t>Биологически активная добавка к пище "ТИЛЛА Капс"</t>
        </is>
      </c>
      <c r="K936" s="893" t="inlineStr">
        <is>
          <t>collagen</t>
        </is>
      </c>
      <c r="L936" s="893" t="n"/>
      <c r="M936" s="892" t="n">
        <v>70</v>
      </c>
      <c r="N936" s="892" t="n"/>
      <c r="O936" s="895" t="n"/>
      <c r="P936" s="1525" t="n">
        <v>1800</v>
      </c>
      <c r="Q936" s="1525">
        <f>O936*P936</f>
        <v/>
      </c>
      <c r="R936" s="897" t="n">
        <v>1666.666</v>
      </c>
      <c r="S936" s="1526">
        <f>O936*R936</f>
        <v/>
      </c>
      <c r="T936" s="1526">
        <f>Q936-S936</f>
        <v/>
      </c>
      <c r="U936" s="899">
        <f>T936/Q936</f>
        <v/>
      </c>
      <c r="V936" s="900" t="n">
        <v>0.032</v>
      </c>
      <c r="W936" s="900" t="n"/>
      <c r="X936" s="900" t="n"/>
      <c r="Y936" s="900">
        <f>V936*X936</f>
        <v/>
      </c>
      <c r="Z936" s="900">
        <f>W936*X936</f>
        <v/>
      </c>
      <c r="AA936" s="900" t="n"/>
      <c r="AB936" s="1527" t="n">
        <v>0.118</v>
      </c>
      <c r="AC936" s="1528">
        <f>ROUND(O936*AB936,3)</f>
        <v/>
      </c>
      <c r="AD936" s="902" t="inlineStr">
        <is>
          <t>フィッシュコラーゲン</t>
        </is>
      </c>
      <c r="AE936" s="652" t="inlineStr">
        <is>
          <t>СГР RU.77.99.11.003.Е.011005.11.14</t>
        </is>
      </c>
      <c r="AF936" s="903" t="inlineStr">
        <is>
          <t>Tilla</t>
        </is>
      </c>
      <c r="AG936" s="652" t="inlineStr">
        <is>
          <t>Kanda Giko Co., LTD</t>
        </is>
      </c>
    </row>
    <row r="937" hidden="1" ht="20.1" customFormat="1" customHeight="1" s="355" thickBot="1" thickTop="1">
      <c r="A937" s="904" t="n"/>
      <c r="B937" s="904" t="n"/>
      <c r="C937" s="1529" t="n">
        <v>4949775100033</v>
      </c>
      <c r="D937" s="1529" t="n"/>
      <c r="E937" s="904" t="inlineStr">
        <is>
          <t>Salon de Flouveil SAMPLE</t>
        </is>
      </c>
      <c r="F937" s="904" t="inlineStr">
        <is>
          <t>RC120</t>
        </is>
      </c>
      <c r="G937" s="906" t="n"/>
      <c r="H937" s="907" t="inlineStr">
        <is>
          <t>RC Lotion mini sample (N.C.V)</t>
        </is>
      </c>
      <c r="I937" s="907" t="inlineStr">
        <is>
          <t>Royalle Club Extra Rich Lotion</t>
        </is>
      </c>
      <c r="J937" s="908" t="inlineStr">
        <is>
          <t>Ультрапитательный лосьон для лица</t>
        </is>
      </c>
      <c r="K937" s="909" t="inlineStr">
        <is>
          <t>face lotion</t>
        </is>
      </c>
      <c r="L937" s="909" t="n"/>
      <c r="M937" s="906" t="n"/>
      <c r="N937" s="906" t="n"/>
      <c r="O937" s="910" t="n"/>
      <c r="P937" s="1530" t="n">
        <v>350</v>
      </c>
      <c r="Q937" s="1531">
        <f>O937*P937</f>
        <v/>
      </c>
      <c r="R937" s="913" t="n">
        <v>350</v>
      </c>
      <c r="S937" s="1532">
        <f>O937*R937</f>
        <v/>
      </c>
      <c r="T937" s="1532">
        <f>Q937-S937</f>
        <v/>
      </c>
      <c r="U937" s="915">
        <f>T937/Q937</f>
        <v/>
      </c>
      <c r="V937" s="916" t="n"/>
      <c r="W937" s="916" t="n"/>
      <c r="X937" s="916" t="n"/>
      <c r="Y937" s="916" t="n"/>
      <c r="Z937" s="916" t="n"/>
      <c r="AA937" s="916" t="n"/>
      <c r="AB937" s="1533" t="n">
        <v>0.01</v>
      </c>
      <c r="AC937" s="1533">
        <f>ROUND(O937*AB937,3)</f>
        <v/>
      </c>
      <c r="AD937" s="918"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651" t="inlineStr">
        <is>
          <t>ЕАЭС N RU Д-JP.НВ15.В.03808/19 от 11.12.2019 действует до 10.12.2024</t>
        </is>
      </c>
      <c r="AF937" s="651" t="inlineStr">
        <is>
          <t>Salon de Flouveil</t>
        </is>
      </c>
      <c r="AG937" s="651" t="inlineStr">
        <is>
          <t>CLUB COSMETICS CO., LTD</t>
        </is>
      </c>
    </row>
    <row r="938" hidden="1" ht="20.1" customFormat="1" customHeight="1" s="355" thickBot="1" thickTop="1">
      <c r="A938" s="353" t="n"/>
      <c r="B938" s="721" t="n"/>
      <c r="C938" s="1385" t="n"/>
      <c r="D938" s="1385" t="n"/>
      <c r="E938" s="353" t="n"/>
      <c r="F938" s="353" t="n"/>
      <c r="G938" s="368" t="n"/>
      <c r="H938" s="771" t="n"/>
      <c r="I938" s="771" t="n"/>
      <c r="J938" s="493" t="n"/>
      <c r="K938" s="601" t="n"/>
      <c r="L938" s="601" t="n"/>
      <c r="M938" s="368" t="n"/>
      <c r="N938" s="368" t="n"/>
      <c r="O938" s="455" t="n"/>
      <c r="P938" s="1386" t="n"/>
      <c r="Q938" s="1388" t="n"/>
      <c r="R938" s="361" t="n"/>
      <c r="S938" s="1383" t="n"/>
      <c r="T938" s="1383" t="n"/>
      <c r="U938" s="458" t="n"/>
      <c r="V938" s="362" t="n"/>
      <c r="W938" s="362" t="n"/>
      <c r="X938" s="362" t="n"/>
      <c r="Y938" s="362" t="n"/>
      <c r="Z938" s="362" t="n"/>
      <c r="AA938" s="362" t="n"/>
      <c r="AB938" s="1384" t="n"/>
      <c r="AC938" s="1384" t="n"/>
      <c r="AD938" s="575" t="n"/>
      <c r="AE938" s="565" t="n"/>
      <c r="AF938" s="565" t="n"/>
      <c r="AG938" s="565" t="n"/>
    </row>
    <row r="939" hidden="1" ht="20.1" customFormat="1" customHeight="1" s="355" thickBot="1">
      <c r="A939" s="353" t="n"/>
      <c r="B939" s="721" t="n"/>
      <c r="C939" s="1385" t="n">
        <v>4949775100057</v>
      </c>
      <c r="D939" s="1385" t="n"/>
      <c r="E939" s="353" t="inlineStr">
        <is>
          <t>Salon de Flouveil SAMPLE</t>
        </is>
      </c>
      <c r="F939" s="353" t="inlineStr">
        <is>
          <t>RC135</t>
        </is>
      </c>
      <c r="G939" s="368" t="n"/>
      <c r="H939" s="771" t="inlineStr">
        <is>
          <t>RC Cream mini sample (N.C.V)</t>
        </is>
      </c>
      <c r="I939" s="771" t="inlineStr">
        <is>
          <t>Royalle Club Extra Rich Cream</t>
        </is>
      </c>
      <c r="J939" s="697" t="inlineStr">
        <is>
          <t>Ультрапитательный крем для лица</t>
        </is>
      </c>
      <c r="K939" s="601" t="inlineStr">
        <is>
          <t>face cream</t>
        </is>
      </c>
      <c r="L939" s="601" t="n"/>
      <c r="M939" s="368" t="n"/>
      <c r="N939" s="1203" t="n"/>
      <c r="O939" s="455" t="n"/>
      <c r="P939" s="1386" t="n">
        <v>350</v>
      </c>
      <c r="Q939" s="1388">
        <f>O939*P939</f>
        <v/>
      </c>
      <c r="R939" s="361" t="n">
        <v>350</v>
      </c>
      <c r="S939" s="1383">
        <f>O939*R939</f>
        <v/>
      </c>
      <c r="T939" s="1383">
        <f>Q939-S939</f>
        <v/>
      </c>
      <c r="U939" s="458">
        <f>T939/Q939</f>
        <v/>
      </c>
      <c r="V939" s="362" t="n"/>
      <c r="W939" s="362" t="n"/>
      <c r="X939" s="362" t="n"/>
      <c r="Y939" s="362" t="n"/>
      <c r="Z939" s="362" t="n"/>
      <c r="AA939" s="362" t="n"/>
      <c r="AB939" s="1384" t="n">
        <v>0.008</v>
      </c>
      <c r="AC939" s="1384">
        <f>ROUND(O939*AB939,3)</f>
        <v/>
      </c>
      <c r="AD939" s="57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565" t="inlineStr">
        <is>
          <t>ЕАЭС N RU Д-JP.НВ15.В.04683/19 от 27.12.2019 действует до 26.12.2024</t>
        </is>
      </c>
      <c r="AF939" s="565" t="inlineStr">
        <is>
          <t>Salon de Flouveil</t>
        </is>
      </c>
      <c r="AG939" s="565" t="inlineStr">
        <is>
          <t>CLUB COSMETICS Co., Ltd.</t>
        </is>
      </c>
    </row>
    <row r="940" hidden="1" ht="20.1" customFormat="1" customHeight="1" s="355" thickBot="1">
      <c r="A940" s="353" t="n"/>
      <c r="B940" s="721" t="n"/>
      <c r="C940" s="1385" t="n"/>
      <c r="D940" s="1385" t="n"/>
      <c r="E940" s="353" t="n"/>
      <c r="F940" s="353" t="n"/>
      <c r="G940" s="368" t="n"/>
      <c r="H940" s="771" t="n"/>
      <c r="I940" s="771" t="n"/>
      <c r="J940" s="493" t="n"/>
      <c r="K940" s="601" t="n"/>
      <c r="L940" s="601" t="n"/>
      <c r="M940" s="368" t="n"/>
      <c r="N940" s="1203" t="n"/>
      <c r="O940" s="455" t="n"/>
      <c r="P940" s="1386" t="n"/>
      <c r="Q940" s="1388" t="n"/>
      <c r="R940" s="361" t="n"/>
      <c r="S940" s="1383" t="n"/>
      <c r="T940" s="1383" t="n"/>
      <c r="U940" s="458" t="n"/>
      <c r="V940" s="362" t="n"/>
      <c r="W940" s="362" t="n"/>
      <c r="X940" s="362" t="n"/>
      <c r="Y940" s="362" t="n"/>
      <c r="Z940" s="362" t="n"/>
      <c r="AA940" s="362" t="n"/>
      <c r="AB940" s="1384" t="n"/>
      <c r="AC940" s="1384" t="n"/>
      <c r="AD940" s="575" t="n"/>
      <c r="AE940" s="565" t="n"/>
      <c r="AF940" s="565" t="n"/>
      <c r="AG940" s="565" t="n"/>
    </row>
    <row r="941" hidden="1" ht="20.1" customFormat="1" customHeight="1" s="355" thickBot="1">
      <c r="A941" s="353" t="n"/>
      <c r="B941" s="721" t="n"/>
      <c r="C941" s="1385" t="inlineStr">
        <is>
          <t>4949775100095</t>
        </is>
      </c>
      <c r="D941" s="1385" t="n"/>
      <c r="E941" s="353" t="inlineStr">
        <is>
          <t>Salon de Flouveil SAMPLE</t>
        </is>
      </c>
      <c r="F941" s="353" t="inlineStr">
        <is>
          <t>0045F</t>
        </is>
      </c>
      <c r="G941" s="368" t="n"/>
      <c r="H941" s="771" t="n"/>
      <c r="I941" s="771" t="inlineStr">
        <is>
          <t>EF 77 Resty Emulsion</t>
        </is>
      </c>
      <c r="J941" s="697" t="inlineStr">
        <is>
          <t>Релаксирующая эмульсия</t>
        </is>
      </c>
      <c r="K941" s="601" t="inlineStr">
        <is>
          <t>face milk</t>
        </is>
      </c>
      <c r="L941" s="601" t="n"/>
      <c r="M941" s="368" t="n"/>
      <c r="N941" s="1203" t="n"/>
      <c r="O941" s="455" t="n"/>
      <c r="P941" s="1386" t="n">
        <v>350</v>
      </c>
      <c r="Q941" s="1382">
        <f>O941*P941</f>
        <v/>
      </c>
      <c r="R941" s="361" t="n">
        <v>350</v>
      </c>
      <c r="S941" s="1383">
        <f>O941*R941</f>
        <v/>
      </c>
      <c r="T941" s="1383">
        <f>Q941-S941</f>
        <v/>
      </c>
      <c r="U941" s="458">
        <f>T941/Q941</f>
        <v/>
      </c>
      <c r="V941" s="362" t="n"/>
      <c r="W941" s="362" t="n"/>
      <c r="X941" s="362" t="n"/>
      <c r="Y941" s="362" t="n"/>
      <c r="Z941" s="362" t="n"/>
      <c r="AA941" s="362" t="n"/>
      <c r="AB941" s="1384" t="n">
        <v>0.008</v>
      </c>
      <c r="AC941" s="1384">
        <f>ROUND(O941*AB941,3)</f>
        <v/>
      </c>
      <c r="AD941" s="57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565" t="inlineStr">
        <is>
          <t>ЕАЭС N RU Д-JP.НВ15.В.04681/19 от 27.12.2019 действует до 26.12.2026</t>
        </is>
      </c>
      <c r="AF941" s="565" t="inlineStr">
        <is>
          <t>Salon de Flouveil</t>
        </is>
      </c>
      <c r="AG941" s="565" t="inlineStr">
        <is>
          <t>CLUB COSMETICS Co., Ltd.</t>
        </is>
      </c>
    </row>
    <row r="942" hidden="1" ht="20.1" customFormat="1" customHeight="1" s="355" thickBot="1">
      <c r="A942" s="353" t="n"/>
      <c r="B942" s="721" t="n"/>
      <c r="C942" s="1385" t="inlineStr">
        <is>
          <t>4949775100101</t>
        </is>
      </c>
      <c r="D942" s="1385" t="n"/>
      <c r="E942" s="353" t="inlineStr">
        <is>
          <t>Salon de Flouveil SAMPLE</t>
        </is>
      </c>
      <c r="F942" s="353" t="inlineStr">
        <is>
          <t>EF046F</t>
        </is>
      </c>
      <c r="G942" s="368" t="n"/>
      <c r="H942" s="771" t="inlineStr">
        <is>
          <t>EF cream mini sample (N.C.V)</t>
        </is>
      </c>
      <c r="I942" s="771" t="inlineStr">
        <is>
          <t>EF 77 Resty Cream</t>
        </is>
      </c>
      <c r="J942" s="697" t="inlineStr">
        <is>
          <t>Релаксирующий крем</t>
        </is>
      </c>
      <c r="K942" s="601" t="inlineStr">
        <is>
          <t>face cream</t>
        </is>
      </c>
      <c r="L942" s="601" t="n"/>
      <c r="M942" s="368" t="n"/>
      <c r="N942" s="1203" t="n"/>
      <c r="O942" s="455" t="n"/>
      <c r="P942" s="1386" t="n">
        <v>350</v>
      </c>
      <c r="Q942" s="1382">
        <f>O942*P942</f>
        <v/>
      </c>
      <c r="R942" s="361" t="n">
        <v>350</v>
      </c>
      <c r="S942" s="1383">
        <f>O942*R942</f>
        <v/>
      </c>
      <c r="T942" s="1383">
        <f>Q942-S942</f>
        <v/>
      </c>
      <c r="U942" s="458">
        <f>T942/Q942</f>
        <v/>
      </c>
      <c r="V942" s="362" t="n"/>
      <c r="W942" s="362" t="n"/>
      <c r="X942" s="362" t="n"/>
      <c r="Y942" s="362" t="n"/>
      <c r="Z942" s="362" t="n"/>
      <c r="AA942" s="362" t="n"/>
      <c r="AB942" s="1384" t="n">
        <v>0.008</v>
      </c>
      <c r="AC942" s="1384">
        <f>ROUND(O942*AB942,3)</f>
        <v/>
      </c>
      <c r="AD942" s="57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565" t="inlineStr">
        <is>
          <t>ЕАЭС N RU Д-JP.НВ15.В.04683/19 от 27.12.2019 действует до 26.12.2024</t>
        </is>
      </c>
      <c r="AF942" s="565" t="inlineStr">
        <is>
          <t>Salon de Flouveil</t>
        </is>
      </c>
      <c r="AG942" s="565" t="inlineStr">
        <is>
          <t>CLUB COSMETICS Co., Ltd.</t>
        </is>
      </c>
    </row>
    <row r="943" ht="20.1" customFormat="1" customHeight="1" s="355" thickBot="1">
      <c r="A943" s="353" t="n"/>
      <c r="B943" s="721" t="n"/>
      <c r="C943" s="1385" t="n"/>
      <c r="D943" s="1385" t="n"/>
      <c r="E943" s="353" t="inlineStr">
        <is>
          <t>Relent TESTER</t>
        </is>
      </c>
      <c r="F943" s="353" t="inlineStr">
        <is>
          <t>B5373RT</t>
        </is>
      </c>
      <c r="G943" s="368" t="n"/>
      <c r="H943" s="609" t="inlineStr">
        <is>
          <t>《Relent》La Cerarl Doreor Oil TESTER (N.C.V)</t>
        </is>
      </c>
      <c r="I943" s="609" t="inlineStr">
        <is>
          <t>La Cerarl DOREOR OIL CONCENTRATE</t>
        </is>
      </c>
      <c r="J943" s="697" t="inlineStr">
        <is>
          <t>Масло концентрат Ла Сераль</t>
        </is>
      </c>
      <c r="K943" s="601" t="inlineStr">
        <is>
          <t>face oil</t>
        </is>
      </c>
      <c r="L943" s="601" t="n"/>
      <c r="M943" s="368" t="n"/>
      <c r="N943" s="1203" t="n"/>
      <c r="O943" s="455" t="n"/>
      <c r="P943" s="1386" t="n">
        <v>2704</v>
      </c>
      <c r="Q943" s="1382">
        <f>O943*P943</f>
        <v/>
      </c>
      <c r="R943" s="361" t="n">
        <v>0</v>
      </c>
      <c r="S943" s="1383">
        <f>O943*R943</f>
        <v/>
      </c>
      <c r="T943" s="1383">
        <f>Q943-S943</f>
        <v/>
      </c>
      <c r="U943" s="458">
        <f>T943/Q943</f>
        <v/>
      </c>
      <c r="V943" s="362" t="n"/>
      <c r="W943" s="362" t="n"/>
      <c r="X943" s="362" t="n"/>
      <c r="Y943" s="362" t="n"/>
      <c r="Z943" s="362" t="n"/>
      <c r="AA943" s="362" t="n"/>
      <c r="AB943" s="1421">
        <f>AB40</f>
        <v/>
      </c>
      <c r="AC943" s="1397">
        <f>ROUND(O943*AB943,3)</f>
        <v/>
      </c>
      <c r="AD943" s="575"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565" t="inlineStr">
        <is>
          <t>ЕАЭС N RU Д-JP.РА04.В.91090/22 от 15.07.2022 действует до 14.07.2027</t>
        </is>
      </c>
      <c r="AF943" s="565" t="n"/>
      <c r="AG943" s="565" t="inlineStr">
        <is>
          <t>IDEA INTERNATIONAL CO., LTD</t>
        </is>
      </c>
    </row>
    <row r="944" ht="20.1" customFormat="1" customHeight="1" s="355" thickBot="1">
      <c r="A944" s="353" t="n"/>
      <c r="B944" s="721" t="n"/>
      <c r="C944" s="1385" t="n"/>
      <c r="D944" s="1385" t="n"/>
      <c r="E944" s="353" t="inlineStr">
        <is>
          <t>Relent TESTER</t>
        </is>
      </c>
      <c r="F944" s="353" t="inlineStr">
        <is>
          <t>B5374RT</t>
        </is>
      </c>
      <c r="G944" s="368" t="n"/>
      <c r="H944" s="771" t="inlineStr">
        <is>
          <t>《Relent》La Cerarl Doreor Gelee SP TESTER (N.C.V)</t>
        </is>
      </c>
      <c r="I944" s="609" t="inlineStr">
        <is>
          <t>La Cerarl DOREOR GELEE SP</t>
        </is>
      </c>
      <c r="J944" s="697" t="inlineStr">
        <is>
          <t>Гель для лица Ла Сераль</t>
        </is>
      </c>
      <c r="K944" s="601" t="inlineStr">
        <is>
          <t>face gel</t>
        </is>
      </c>
      <c r="L944" s="601" t="n"/>
      <c r="M944" s="368" t="n"/>
      <c r="N944" s="1203" t="n"/>
      <c r="O944" s="455" t="n"/>
      <c r="P944" s="1386" t="n">
        <v>3600</v>
      </c>
      <c r="Q944" s="1382">
        <f>O944*P944</f>
        <v/>
      </c>
      <c r="R944" s="361" t="n">
        <v>0</v>
      </c>
      <c r="S944" s="1383">
        <f>O944*R944</f>
        <v/>
      </c>
      <c r="T944" s="1383">
        <f>Q944-S944</f>
        <v/>
      </c>
      <c r="U944" s="458">
        <f>T944/Q944</f>
        <v/>
      </c>
      <c r="V944" s="362" t="n"/>
      <c r="W944" s="362" t="n"/>
      <c r="X944" s="362" t="n"/>
      <c r="Y944" s="362" t="n"/>
      <c r="Z944" s="362" t="n"/>
      <c r="AA944" s="362" t="n"/>
      <c r="AB944" s="1421">
        <f>AB41</f>
        <v/>
      </c>
      <c r="AC944" s="1397">
        <f>ROUND(O944*AB944,3)</f>
        <v/>
      </c>
      <c r="AD944" s="57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565" t="inlineStr">
        <is>
          <t>ЕАЭС N RU Д-JP.РА04.В.91017/22 от 14.12.2022 действует до 14.07.2027</t>
        </is>
      </c>
      <c r="AF944" s="565" t="n"/>
      <c r="AG944" s="565" t="inlineStr">
        <is>
          <t>IDEA INTERNATIONAL CO., LTD</t>
        </is>
      </c>
    </row>
    <row r="945" ht="20.1" customFormat="1" customHeight="1" s="355" thickBot="1">
      <c r="A945" s="353" t="n"/>
      <c r="B945" s="721" t="n"/>
      <c r="C945" s="1385" t="n"/>
      <c r="D945" s="1385" t="n"/>
      <c r="E945" s="353" t="inlineStr">
        <is>
          <t>Relent TESTER</t>
        </is>
      </c>
      <c r="F945" s="353" t="inlineStr">
        <is>
          <t>B5357RT</t>
        </is>
      </c>
      <c r="G945" s="368" t="n"/>
      <c r="H945" s="609" t="inlineStr">
        <is>
          <t>《Relent》La Cerarl Doreor Cleansing TESTER(N.C.V)</t>
        </is>
      </c>
      <c r="I945" s="609" t="inlineStr">
        <is>
          <t>La Cerarl Doreor Cleansing</t>
        </is>
      </c>
      <c r="J945" s="697" t="inlineStr">
        <is>
          <t>Демакияжный крем для лица</t>
        </is>
      </c>
      <c r="K945" s="601" t="inlineStr">
        <is>
          <t>face cleansing</t>
        </is>
      </c>
      <c r="L945" s="601" t="n"/>
      <c r="M945" s="368" t="n"/>
      <c r="N945" s="1203" t="n"/>
      <c r="O945" s="455" t="n"/>
      <c r="P945" s="1386">
        <f>P28</f>
        <v/>
      </c>
      <c r="Q945" s="1382">
        <f>O945*P945</f>
        <v/>
      </c>
      <c r="R945" s="361" t="n">
        <v>0</v>
      </c>
      <c r="S945" s="1383">
        <f>O945*R945</f>
        <v/>
      </c>
      <c r="T945" s="1383">
        <f>Q945-S945</f>
        <v/>
      </c>
      <c r="U945" s="458">
        <f>T945/Q945</f>
        <v/>
      </c>
      <c r="V945" s="362" t="n"/>
      <c r="W945" s="362" t="n"/>
      <c r="X945" s="362" t="n"/>
      <c r="Y945" s="362" t="n"/>
      <c r="Z945" s="362" t="n"/>
      <c r="AA945" s="362" t="inlineStr">
        <is>
          <t>4.3x5.5x17.2</t>
        </is>
      </c>
      <c r="AB945" s="1393">
        <f>AB28</f>
        <v/>
      </c>
      <c r="AC945" s="1397">
        <f>ROUND(O945*AB945,3)</f>
        <v/>
      </c>
      <c r="AD945" s="575">
        <f>AD28</f>
        <v/>
      </c>
      <c r="AE945" s="565" t="inlineStr">
        <is>
          <t>ЕАЭС N RU Д-JP.РА03.В.90112/22 от 31.05.2022 действует до 29.05.2027</t>
        </is>
      </c>
      <c r="AF945" s="565" t="inlineStr">
        <is>
          <t>Relent</t>
        </is>
      </c>
      <c r="AG945" s="565" t="inlineStr">
        <is>
          <t>BRUNO Inc.</t>
        </is>
      </c>
    </row>
    <row r="946" ht="20.1" customFormat="1" customHeight="1" s="355" thickBot="1">
      <c r="A946" s="353" t="n"/>
      <c r="B946" s="721" t="n"/>
      <c r="C946" s="1385" t="n"/>
      <c r="D946" s="1385" t="n"/>
      <c r="E946" s="353" t="inlineStr">
        <is>
          <t>Relent TESTER</t>
        </is>
      </c>
      <c r="F946" s="353" t="inlineStr">
        <is>
          <t>B5358RT</t>
        </is>
      </c>
      <c r="G946" s="368" t="inlineStr">
        <is>
          <t>リレント　ラ・セラール　ドロゥワーウォッシュ</t>
        </is>
      </c>
      <c r="H946" s="771" t="inlineStr">
        <is>
          <t>《Relent》La Cerarl Doreor Wash TESTER(N.C.V)</t>
        </is>
      </c>
      <c r="I946" s="771" t="inlineStr">
        <is>
          <t>La Ceral Doreor Wash</t>
        </is>
      </c>
      <c r="J946" s="697" t="inlineStr">
        <is>
          <t>Пенка для умывания</t>
        </is>
      </c>
      <c r="K946" s="601" t="inlineStr">
        <is>
          <t>face wash</t>
        </is>
      </c>
      <c r="L946" s="601" t="n"/>
      <c r="M946" s="368" t="n"/>
      <c r="N946" s="1203" t="n"/>
      <c r="O946" s="455" t="n"/>
      <c r="P946" s="1386">
        <f>P29</f>
        <v/>
      </c>
      <c r="Q946" s="1382">
        <f>O946*P946</f>
        <v/>
      </c>
      <c r="R946" s="361" t="n">
        <v>0</v>
      </c>
      <c r="S946" s="1383">
        <f>O946*R946</f>
        <v/>
      </c>
      <c r="T946" s="1383">
        <f>Q946-S946</f>
        <v/>
      </c>
      <c r="U946" s="458">
        <f>T946/Q946</f>
        <v/>
      </c>
      <c r="V946" s="362" t="n"/>
      <c r="W946" s="362" t="n"/>
      <c r="X946" s="362" t="n"/>
      <c r="Y946" s="362" t="n"/>
      <c r="Z946" s="362" t="n"/>
      <c r="AA946" s="362" t="inlineStr">
        <is>
          <t>4.3x5.5x17.2</t>
        </is>
      </c>
      <c r="AB946" s="1393">
        <f>AB29</f>
        <v/>
      </c>
      <c r="AC946" s="1397">
        <f>ROUND(O946*AB946,3)</f>
        <v/>
      </c>
      <c r="AD946" s="575">
        <f>AD29</f>
        <v/>
      </c>
      <c r="AE946" s="565" t="inlineStr">
        <is>
          <t>ЕАЭС N RU Д-JP.РА03.В.90110/22 от 31.05.2022 действует до 29.05.2028</t>
        </is>
      </c>
      <c r="AF946" s="565" t="inlineStr">
        <is>
          <t>Relent</t>
        </is>
      </c>
      <c r="AG946" s="565" t="inlineStr">
        <is>
          <t>BRUNO Inc.</t>
        </is>
      </c>
    </row>
    <row r="947" ht="18.75" customFormat="1" customHeight="1" s="355" thickBot="1">
      <c r="A947" s="353" t="n"/>
      <c r="B947" s="721" t="n"/>
      <c r="C947" s="1385" t="n"/>
      <c r="D947" s="1385" t="n"/>
      <c r="E947" s="353" t="inlineStr">
        <is>
          <t>Relent TESTER</t>
        </is>
      </c>
      <c r="F947" s="353" t="inlineStr">
        <is>
          <t>B3369RT</t>
        </is>
      </c>
      <c r="G947" s="368" t="inlineStr">
        <is>
          <t>リレント　ラ・セラール　ドロゥワーコールド</t>
        </is>
      </c>
      <c r="H947" s="771" t="inlineStr">
        <is>
          <t>《Relent》La Cerarl Doreor Cold TESTER(N.C.V)</t>
        </is>
      </c>
      <c r="I947" s="771" t="inlineStr">
        <is>
          <t>La Cerarl Doreor Cold</t>
        </is>
      </c>
      <c r="J947" s="697" t="inlineStr">
        <is>
          <t>Массажный крем для лица Ла Серал Дореор</t>
        </is>
      </c>
      <c r="K947" s="601" t="inlineStr">
        <is>
          <t>massage cream</t>
        </is>
      </c>
      <c r="L947" s="601" t="n"/>
      <c r="M947" s="368" t="n"/>
      <c r="N947" s="1203" t="n"/>
      <c r="O947" s="455" t="n"/>
      <c r="P947" s="1386" t="n">
        <v>2391</v>
      </c>
      <c r="Q947" s="1382">
        <f>O947*P947</f>
        <v/>
      </c>
      <c r="R947" s="361" t="n">
        <v>0</v>
      </c>
      <c r="S947" s="1383">
        <f>O947*R947</f>
        <v/>
      </c>
      <c r="T947" s="1383">
        <f>Q947-S947</f>
        <v/>
      </c>
      <c r="U947" s="458">
        <f>T947/Q947</f>
        <v/>
      </c>
      <c r="V947" s="362" t="n"/>
      <c r="W947" s="362" t="n"/>
      <c r="X947" s="362" t="n"/>
      <c r="Y947" s="362" t="n"/>
      <c r="Z947" s="362" t="n"/>
      <c r="AA947" s="362" t="inlineStr">
        <is>
          <t>4.4x5.5x15.8</t>
        </is>
      </c>
      <c r="AB947" s="1393">
        <f>AB30</f>
        <v/>
      </c>
      <c r="AC947" s="1397">
        <f>ROUND(O947*AB947,3)</f>
        <v/>
      </c>
      <c r="AD947" s="575">
        <f>AD31</f>
        <v/>
      </c>
      <c r="AE947" s="565" t="inlineStr">
        <is>
          <t>ЕАЭС N RU Д-JP.РА03.В.90112/22 от 31.05.2022 действует до 29.05.2027</t>
        </is>
      </c>
      <c r="AF947" s="565" t="inlineStr">
        <is>
          <t>Relent</t>
        </is>
      </c>
      <c r="AG947" s="565" t="inlineStr">
        <is>
          <t>BRUNO Inc.</t>
        </is>
      </c>
    </row>
    <row r="948" ht="18.75" customFormat="1" customHeight="1" s="355" thickBot="1">
      <c r="A948" s="353" t="n"/>
      <c r="B948" s="721" t="n"/>
      <c r="C948" s="1385" t="n"/>
      <c r="D948" s="1385" t="n"/>
      <c r="E948" s="353" t="inlineStr">
        <is>
          <t>Relent TESTER</t>
        </is>
      </c>
      <c r="F948" s="353" t="inlineStr">
        <is>
          <t>B3369RT120</t>
        </is>
      </c>
      <c r="G948" s="368" t="n"/>
      <c r="H948" s="771" t="inlineStr">
        <is>
          <t>《Relent》La Cerarl Doreor Cold 120 g TESTER(N.C.V)</t>
        </is>
      </c>
      <c r="I948" s="771" t="inlineStr">
        <is>
          <t>La Cerarl Doreor Cold</t>
        </is>
      </c>
      <c r="J948" s="697" t="inlineStr">
        <is>
          <t>Массажный крем для лица Ла Серал Дореор</t>
        </is>
      </c>
      <c r="K948" s="601" t="inlineStr">
        <is>
          <t>massage cream</t>
        </is>
      </c>
      <c r="L948" s="601" t="n"/>
      <c r="M948" s="368" t="n"/>
      <c r="N948" s="1203" t="n"/>
      <c r="O948" s="455" t="n"/>
      <c r="P948" s="1386">
        <f>P30</f>
        <v/>
      </c>
      <c r="Q948" s="1382">
        <f>O948*P948</f>
        <v/>
      </c>
      <c r="R948" s="361" t="n">
        <v>0</v>
      </c>
      <c r="S948" s="1383">
        <f>O948*R948</f>
        <v/>
      </c>
      <c r="T948" s="1383">
        <f>Q948-S948</f>
        <v/>
      </c>
      <c r="U948" s="458">
        <f>T948/Q948</f>
        <v/>
      </c>
      <c r="V948" s="362" t="n"/>
      <c r="W948" s="362" t="n"/>
      <c r="X948" s="362" t="n"/>
      <c r="Y948" s="362" t="n"/>
      <c r="Z948" s="362" t="n"/>
      <c r="AA948" s="362" t="inlineStr">
        <is>
          <t>4.4x5.5x15.8</t>
        </is>
      </c>
      <c r="AB948" s="1398" t="n">
        <v>0.13761</v>
      </c>
      <c r="AC948" s="1387">
        <f>ROUND(O948*AB948,3)</f>
        <v/>
      </c>
      <c r="AD948" s="575">
        <f>#REF!</f>
        <v/>
      </c>
      <c r="AE948" s="565" t="inlineStr">
        <is>
          <t>ЕАЭС N RU Д-JP.РА03.В.90112/22 от 31.05.2022 действует до 29.05.2027</t>
        </is>
      </c>
      <c r="AF948" s="565" t="inlineStr">
        <is>
          <t>Relent</t>
        </is>
      </c>
      <c r="AG948" s="565" t="inlineStr">
        <is>
          <t>BRUNO Inc.</t>
        </is>
      </c>
    </row>
    <row r="949" ht="20.1" customFormat="1" customHeight="1" s="355" thickBot="1">
      <c r="A949" s="353" t="n"/>
      <c r="B949" s="721" t="n"/>
      <c r="C949" s="1385" t="n"/>
      <c r="D949" s="1385" t="n"/>
      <c r="E949" s="353" t="inlineStr">
        <is>
          <t>Relent TESTER</t>
        </is>
      </c>
      <c r="F949" s="353" t="inlineStr">
        <is>
          <t>B3372RT</t>
        </is>
      </c>
      <c r="G949" s="368" t="inlineStr">
        <is>
          <t xml:space="preserve">リレント　ラ・セラール　ドロゥワーフレッシュナー　</t>
        </is>
      </c>
      <c r="H949" s="358" t="inlineStr">
        <is>
          <t>《Relent》La Cerarl Doreor Freshener TESTER(N.C.V)</t>
        </is>
      </c>
      <c r="I949" s="358" t="inlineStr">
        <is>
          <t>La Cerarl Doreor Freshner</t>
        </is>
      </c>
      <c r="J949" s="595" t="inlineStr">
        <is>
          <t>Освежающий лосьон «Ла Серарл»</t>
        </is>
      </c>
      <c r="K949" s="358" t="inlineStr">
        <is>
          <t>face lotion</t>
        </is>
      </c>
      <c r="L949" s="358" t="n"/>
      <c r="M949" s="368" t="n"/>
      <c r="N949" s="368" t="n"/>
      <c r="O949" s="455" t="n"/>
      <c r="P949" s="1386" t="n">
        <v>1992</v>
      </c>
      <c r="Q949" s="1382">
        <f>O949*P949</f>
        <v/>
      </c>
      <c r="R949" s="361" t="n">
        <v>0</v>
      </c>
      <c r="S949" s="1383">
        <f>O949*R949</f>
        <v/>
      </c>
      <c r="T949" s="1383">
        <f>Q949-S949</f>
        <v/>
      </c>
      <c r="U949" s="458">
        <f>T949/Q949</f>
        <v/>
      </c>
      <c r="V949" s="362" t="n"/>
      <c r="W949" s="362" t="n"/>
      <c r="X949" s="362" t="n"/>
      <c r="Y949" s="362" t="n"/>
      <c r="Z949" s="362" t="n"/>
      <c r="AA949" s="362" t="inlineStr">
        <is>
          <t>4.7x5x18</t>
        </is>
      </c>
      <c r="AB949" s="1393">
        <f>AB31</f>
        <v/>
      </c>
      <c r="AC949" s="1397">
        <f>ROUND(O949*AB949,3)</f>
        <v/>
      </c>
      <c r="AD949" s="575">
        <f>AD31</f>
        <v/>
      </c>
      <c r="AE949" s="565" t="inlineStr">
        <is>
          <t>делаем</t>
        </is>
      </c>
      <c r="AF949" s="565" t="inlineStr">
        <is>
          <t>RELENT</t>
        </is>
      </c>
      <c r="AG949" s="565" t="inlineStr">
        <is>
          <t>IDEA INTERNATIONAL CO., LTD</t>
        </is>
      </c>
    </row>
    <row r="950" hidden="1" ht="20.1" customFormat="1" customHeight="1" s="355" thickBot="1">
      <c r="A950" s="1203" t="n"/>
      <c r="B950" s="714" t="n"/>
      <c r="C950" s="1385">
        <f>C32</f>
        <v/>
      </c>
      <c r="D950" s="1385" t="n"/>
      <c r="E950" s="353" t="inlineStr">
        <is>
          <t>Relent TESTER</t>
        </is>
      </c>
      <c r="F950" s="353" t="inlineStr">
        <is>
          <t>B5351RT</t>
        </is>
      </c>
      <c r="G950" s="368" t="inlineStr">
        <is>
          <t>リレント　ラ・セラール　ＶＣラニー</t>
        </is>
      </c>
      <c r="H950" s="696" t="inlineStr">
        <is>
          <t>《Relent》La Cerarl VC Runny TESTER(N.C.V)</t>
        </is>
      </c>
      <c r="I950" s="696" t="inlineStr">
        <is>
          <t>La Cerarl Doreor VC Runny</t>
        </is>
      </c>
      <c r="J950" s="595" t="inlineStr">
        <is>
          <t>Лосьон с витамином С</t>
        </is>
      </c>
      <c r="K950" s="358" t="inlineStr">
        <is>
          <t>face serum</t>
        </is>
      </c>
      <c r="L950" s="358" t="n"/>
      <c r="M950" s="368" t="n"/>
      <c r="N950" s="368" t="n"/>
      <c r="O950" s="455" t="n"/>
      <c r="P950" s="1386">
        <f>P32</f>
        <v/>
      </c>
      <c r="Q950" s="1382">
        <f>O950*P950</f>
        <v/>
      </c>
      <c r="R950" s="361" t="n">
        <v>0</v>
      </c>
      <c r="S950" s="1383">
        <f>O950*R950</f>
        <v/>
      </c>
      <c r="T950" s="1383">
        <f>Q950-S950</f>
        <v/>
      </c>
      <c r="U950" s="458">
        <f>T950/Q950</f>
        <v/>
      </c>
      <c r="V950" s="362" t="n"/>
      <c r="W950" s="362" t="n"/>
      <c r="X950" s="362" t="n"/>
      <c r="Y950" s="362" t="n"/>
      <c r="Z950" s="362" t="n"/>
      <c r="AA950" s="362" t="inlineStr">
        <is>
          <t>4.8x5x18</t>
        </is>
      </c>
      <c r="AB950" s="1534">
        <f>AB32</f>
        <v/>
      </c>
      <c r="AC950" s="1397">
        <f>ROUND(O950*AB950,3)</f>
        <v/>
      </c>
      <c r="AD950" s="575">
        <f>AD992</f>
        <v/>
      </c>
      <c r="AE950" s="565" t="inlineStr">
        <is>
          <t>делаем</t>
        </is>
      </c>
      <c r="AF950" s="565" t="inlineStr">
        <is>
          <t xml:space="preserve"> Relent</t>
        </is>
      </c>
      <c r="AG950" s="565" t="inlineStr">
        <is>
          <t>Bruno Inc.</t>
        </is>
      </c>
    </row>
    <row r="951" hidden="1" ht="20.1" customFormat="1" customHeight="1" s="355" thickBot="1">
      <c r="A951" s="353" t="n"/>
      <c r="B951" s="721" t="n"/>
      <c r="C951" s="1385">
        <f>C33</f>
        <v/>
      </c>
      <c r="D951" s="1385" t="n"/>
      <c r="E951" s="353" t="inlineStr">
        <is>
          <t>Relent TESTER</t>
        </is>
      </c>
      <c r="F951" s="353" t="inlineStr">
        <is>
          <t>B5352RT</t>
        </is>
      </c>
      <c r="G951" s="368" t="inlineStr">
        <is>
          <t>リレント　ラ・セラール　ドロゥワードール</t>
        </is>
      </c>
      <c r="H951" s="358" t="inlineStr">
        <is>
          <t>《Relent》La Cerarl Doreor Doll  TESTER(N.C.V)</t>
        </is>
      </c>
      <c r="I951" s="358" t="inlineStr">
        <is>
          <t>La Cerarl Doreor Doll</t>
        </is>
      </c>
      <c r="J951" s="595" t="inlineStr">
        <is>
          <t>Увлажняющий лосьон «Ла Серарл»</t>
        </is>
      </c>
      <c r="K951" s="358" t="inlineStr">
        <is>
          <t>face serum</t>
        </is>
      </c>
      <c r="L951" s="358" t="n"/>
      <c r="M951" s="368" t="n"/>
      <c r="N951" s="368" t="n"/>
      <c r="O951" s="455" t="n"/>
      <c r="P951" s="1386" t="n">
        <v>3387</v>
      </c>
      <c r="Q951" s="1382">
        <f>O951*P951</f>
        <v/>
      </c>
      <c r="R951" s="361" t="n">
        <v>0</v>
      </c>
      <c r="S951" s="1383">
        <f>O951*R951</f>
        <v/>
      </c>
      <c r="T951" s="1383">
        <f>Q951-S951</f>
        <v/>
      </c>
      <c r="U951" s="458">
        <f>T951/Q951</f>
        <v/>
      </c>
      <c r="V951" s="362" t="n"/>
      <c r="W951" s="362" t="n"/>
      <c r="X951" s="362" t="n"/>
      <c r="Y951" s="362" t="n"/>
      <c r="Z951" s="362" t="n"/>
      <c r="AA951" s="362" t="inlineStr">
        <is>
          <t>4.2x5x14.8</t>
        </is>
      </c>
      <c r="AB951" s="1399">
        <f>AB33</f>
        <v/>
      </c>
      <c r="AC951" s="1397">
        <f>ROUND(O951*AB951,3)</f>
        <v/>
      </c>
      <c r="AD951" s="575">
        <f>AD993</f>
        <v/>
      </c>
      <c r="AE951" s="565" t="inlineStr">
        <is>
          <t>делаем</t>
        </is>
      </c>
      <c r="AF951" s="565" t="inlineStr">
        <is>
          <t xml:space="preserve"> Relent</t>
        </is>
      </c>
      <c r="AG951" s="565" t="inlineStr">
        <is>
          <t>Bruno Inc.</t>
        </is>
      </c>
    </row>
    <row r="952" hidden="1" ht="20.1" customFormat="1" customHeight="1" s="355" thickBot="1">
      <c r="A952" s="353" t="n"/>
      <c r="B952" s="721" t="n"/>
      <c r="C952" s="1385">
        <f>C34</f>
        <v/>
      </c>
      <c r="D952" s="1385" t="n"/>
      <c r="E952" s="353" t="inlineStr">
        <is>
          <t>Relent TESTER</t>
        </is>
      </c>
      <c r="F952" s="353" t="inlineStr">
        <is>
          <t>В5353RT</t>
        </is>
      </c>
      <c r="G952" s="368" t="inlineStr">
        <is>
          <t>リレント　ラ・セラール　ドロゥワーラニー</t>
        </is>
      </c>
      <c r="H952" s="358" t="inlineStr">
        <is>
          <t>《Relent》La Cerarl Doreor Runny  TESTER(N.C.V)</t>
        </is>
      </c>
      <c r="I952" s="358" t="inlineStr">
        <is>
          <t>La Cerarl Doreor Runny</t>
        </is>
      </c>
      <c r="J952" s="595" t="inlineStr">
        <is>
          <t>Эссенция «Ла Серарл Дореор Ранни»</t>
        </is>
      </c>
      <c r="K952" s="358" t="inlineStr">
        <is>
          <t>face serum</t>
        </is>
      </c>
      <c r="L952" s="358" t="n"/>
      <c r="M952" s="368" t="n"/>
      <c r="N952" s="368" t="n"/>
      <c r="O952" s="455" t="n"/>
      <c r="P952" s="1386" t="n">
        <v>3387</v>
      </c>
      <c r="Q952" s="1382">
        <f>O952*P952</f>
        <v/>
      </c>
      <c r="R952" s="361" t="n">
        <v>0</v>
      </c>
      <c r="S952" s="1383">
        <f>O952*R952</f>
        <v/>
      </c>
      <c r="T952" s="1383">
        <f>Q952-S952</f>
        <v/>
      </c>
      <c r="U952" s="458">
        <f>T952/Q952</f>
        <v/>
      </c>
      <c r="V952" s="362" t="n"/>
      <c r="W952" s="362" t="n"/>
      <c r="X952" s="362" t="n"/>
      <c r="Y952" s="362" t="n"/>
      <c r="Z952" s="362" t="n"/>
      <c r="AA952" s="362" t="n"/>
      <c r="AB952" s="1399">
        <f>AB34</f>
        <v/>
      </c>
      <c r="AC952" s="1397">
        <f>ROUND(O952*AB952,3)</f>
        <v/>
      </c>
      <c r="AD952" s="575">
        <f>AD994</f>
        <v/>
      </c>
      <c r="AE952" s="1080" t="inlineStr">
        <is>
          <t>ЕАЭС N RU Д-JP.РА12.В.00430/24 от 28.12.2024 действует до 27.12.2029</t>
        </is>
      </c>
      <c r="AF952" s="565" t="inlineStr">
        <is>
          <t xml:space="preserve"> Relent</t>
        </is>
      </c>
      <c r="AG952" s="565" t="inlineStr">
        <is>
          <t>Bruno Inc.</t>
        </is>
      </c>
    </row>
    <row r="953" hidden="1" ht="20.1" customFormat="1" customHeight="1" s="355" thickBot="1">
      <c r="A953" s="353" t="n"/>
      <c r="B953" s="721" t="n"/>
      <c r="C953" s="1385">
        <f>C35</f>
        <v/>
      </c>
      <c r="D953" s="1385" t="n"/>
      <c r="E953" s="353" t="inlineStr">
        <is>
          <t>Relent TESTER</t>
        </is>
      </c>
      <c r="F953" s="365" t="inlineStr">
        <is>
          <t>B5359RT</t>
        </is>
      </c>
      <c r="G953" s="573" t="inlineStr">
        <is>
          <t>リレント　ラ・セラール　ドロゥワーセラム</t>
        </is>
      </c>
      <c r="H953" s="322" t="inlineStr">
        <is>
          <t>《Relent》La Cerarl Doreor serum  TESTER(N.C.V)</t>
        </is>
      </c>
      <c r="I953" s="322" t="inlineStr">
        <is>
          <t>La Cerarl Doreor Serum</t>
        </is>
      </c>
      <c r="J953" s="406" t="inlineStr">
        <is>
          <t>Эссенция «Ла Серарл Дореор»</t>
        </is>
      </c>
      <c r="K953" s="358" t="inlineStr">
        <is>
          <t>face serum</t>
        </is>
      </c>
      <c r="L953" s="358" t="n"/>
      <c r="M953" s="368" t="n"/>
      <c r="N953" s="368" t="n"/>
      <c r="O953" s="455" t="n"/>
      <c r="P953" s="1386" t="n">
        <v>3188</v>
      </c>
      <c r="Q953" s="1382">
        <f>O953*P953</f>
        <v/>
      </c>
      <c r="R953" s="361" t="n">
        <v>0</v>
      </c>
      <c r="S953" s="1383">
        <f>O953*R953</f>
        <v/>
      </c>
      <c r="T953" s="1383">
        <f>Q953-S953</f>
        <v/>
      </c>
      <c r="U953" s="458">
        <f>T953/Q953</f>
        <v/>
      </c>
      <c r="V953" s="362" t="n"/>
      <c r="W953" s="362" t="n"/>
      <c r="X953" s="362" t="n"/>
      <c r="Y953" s="362" t="n"/>
      <c r="Z953" s="362" t="n"/>
      <c r="AA953" s="362" t="n"/>
      <c r="AB953" s="1399">
        <f>AB35</f>
        <v/>
      </c>
      <c r="AC953" s="1397">
        <f>ROUND(O953*AB953,3)</f>
        <v/>
      </c>
      <c r="AD953" s="575">
        <f>AD998</f>
        <v/>
      </c>
      <c r="AE953" s="1112" t="inlineStr">
        <is>
          <t>ЕАЭС N RU Д-JP.РА12.В.00430/24 от 28.12.2024 действует до 27.12.2029</t>
        </is>
      </c>
      <c r="AF953" s="565" t="inlineStr">
        <is>
          <t xml:space="preserve"> Relent</t>
        </is>
      </c>
      <c r="AG953" s="565" t="inlineStr">
        <is>
          <t>Bruno Inc.</t>
        </is>
      </c>
    </row>
    <row r="954" hidden="1" ht="20.1" customFormat="1" customHeight="1" s="355" thickBot="1">
      <c r="A954" s="353" t="n"/>
      <c r="B954" s="721" t="n"/>
      <c r="C954" s="1385">
        <f>C36</f>
        <v/>
      </c>
      <c r="D954" s="1385" t="n"/>
      <c r="E954" s="353" t="inlineStr">
        <is>
          <t>Relent TESTER</t>
        </is>
      </c>
      <c r="F954" s="365" t="inlineStr">
        <is>
          <t>B5354RT</t>
        </is>
      </c>
      <c r="G954" s="573" t="inlineStr">
        <is>
          <t>リレント　ラ・セラール　ドロゥワーパック</t>
        </is>
      </c>
      <c r="H954" s="322" t="inlineStr">
        <is>
          <t>《Relent》La Cerarl Doreor Pack  TESTER(N.C.V)</t>
        </is>
      </c>
      <c r="I954" s="322" t="inlineStr">
        <is>
          <t>La Cerarl Doreor Pack</t>
        </is>
      </c>
      <c r="J954" s="406" t="inlineStr">
        <is>
          <t>Маска для лица Ла Серарл Дореор</t>
        </is>
      </c>
      <c r="K954" s="358" t="inlineStr">
        <is>
          <t>face pack</t>
        </is>
      </c>
      <c r="L954" s="358" t="n"/>
      <c r="M954" s="368" t="n"/>
      <c r="N954" s="368" t="n"/>
      <c r="O954" s="455" t="n"/>
      <c r="P954" s="1386" t="n">
        <v>3985</v>
      </c>
      <c r="Q954" s="1382">
        <f>O954*P954</f>
        <v/>
      </c>
      <c r="R954" s="361" t="n">
        <v>0</v>
      </c>
      <c r="S954" s="1383">
        <f>O954*R954</f>
        <v/>
      </c>
      <c r="T954" s="1383">
        <f>Q954-S954</f>
        <v/>
      </c>
      <c r="U954" s="458">
        <f>T954/Q954</f>
        <v/>
      </c>
      <c r="V954" s="362" t="n"/>
      <c r="W954" s="362" t="n"/>
      <c r="X954" s="362" t="n"/>
      <c r="Y954" s="362" t="n"/>
      <c r="Z954" s="362" t="n"/>
      <c r="AA954" s="362" t="inlineStr">
        <is>
          <t>4.5x5.4x17</t>
        </is>
      </c>
      <c r="AB954" s="1393">
        <f>AB36</f>
        <v/>
      </c>
      <c r="AC954" s="1397">
        <f>ROUND(O954*AB954,3)</f>
        <v/>
      </c>
      <c r="AD954" s="575">
        <f>AD995</f>
        <v/>
      </c>
      <c r="AE954" s="565" t="inlineStr">
        <is>
          <t>ЕАЭС N RU Д-JP.РА03.В.91575/22 от 31.05.2022 действует до 30.05.2027</t>
        </is>
      </c>
      <c r="AF954" s="565" t="inlineStr">
        <is>
          <t>Relent</t>
        </is>
      </c>
      <c r="AG954" s="565" t="inlineStr">
        <is>
          <t>BRUNO Inc.</t>
        </is>
      </c>
    </row>
    <row r="955" hidden="1" ht="20.1" customFormat="1" customHeight="1" s="355" thickBot="1">
      <c r="A955" s="353" t="n"/>
      <c r="B955" s="721" t="n"/>
      <c r="C955" s="1385">
        <f>C37</f>
        <v/>
      </c>
      <c r="D955" s="1385" t="n"/>
      <c r="E955" s="353" t="inlineStr">
        <is>
          <t>Relent TESTER</t>
        </is>
      </c>
      <c r="F955" s="365" t="inlineStr">
        <is>
          <t>B5355RT</t>
        </is>
      </c>
      <c r="G955" s="573" t="inlineStr">
        <is>
          <t>リレント　ラ・セラール　ドロゥワーミルク</t>
        </is>
      </c>
      <c r="H955" s="322" t="inlineStr">
        <is>
          <t>《Relent》La Cerarl Doreor Milk  TESTER(N.C.V)</t>
        </is>
      </c>
      <c r="I955" s="322" t="inlineStr">
        <is>
          <t>La Cerarl Doreor Milk</t>
        </is>
      </c>
      <c r="J955" s="406" t="inlineStr">
        <is>
          <t>Молочко «Ла Серарл»</t>
        </is>
      </c>
      <c r="K955" s="358" t="inlineStr">
        <is>
          <t>face milk</t>
        </is>
      </c>
      <c r="L955" s="358" t="n"/>
      <c r="M955" s="368" t="n"/>
      <c r="N955" s="368" t="n"/>
      <c r="O955" s="455" t="n"/>
      <c r="P955" s="1386" t="n">
        <v>3586</v>
      </c>
      <c r="Q955" s="1382">
        <f>O955*P955</f>
        <v/>
      </c>
      <c r="R955" s="361" t="n">
        <v>0</v>
      </c>
      <c r="S955" s="1383">
        <f>O955*R955</f>
        <v/>
      </c>
      <c r="T955" s="1383">
        <f>Q955-S955</f>
        <v/>
      </c>
      <c r="U955" s="458">
        <f>T955/Q955</f>
        <v/>
      </c>
      <c r="V955" s="362" t="n"/>
      <c r="W955" s="362" t="n"/>
      <c r="X955" s="362" t="n"/>
      <c r="Y955" s="362" t="n"/>
      <c r="Z955" s="362" t="n"/>
      <c r="AA955" s="362" t="inlineStr">
        <is>
          <t>4.2x5x17.2</t>
        </is>
      </c>
      <c r="AB955" s="1393">
        <f>AB37</f>
        <v/>
      </c>
      <c r="AC955" s="1397">
        <f>ROUND(O955*AB955,3)</f>
        <v/>
      </c>
      <c r="AD955" s="575">
        <f>AD996</f>
        <v/>
      </c>
      <c r="AE955" s="712" t="inlineStr">
        <is>
          <t>ЕАЭС N RU Д-JP.РА12.В.00545/24 от 28.12.2024 действует до 27.12.2029</t>
        </is>
      </c>
      <c r="AF955" s="565" t="inlineStr">
        <is>
          <t xml:space="preserve"> Relent</t>
        </is>
      </c>
      <c r="AG955" s="565" t="inlineStr">
        <is>
          <t>Bruno Inc.</t>
        </is>
      </c>
    </row>
    <row r="956" ht="19.5" customFormat="1" customHeight="1" s="355" thickBot="1">
      <c r="A956" s="353" t="n"/>
      <c r="B956" s="721" t="n"/>
      <c r="C956" s="1385" t="n"/>
      <c r="D956" s="1385" t="n"/>
      <c r="E956" s="353" t="inlineStr">
        <is>
          <t>Relent TESTER</t>
        </is>
      </c>
      <c r="F956" s="365" t="inlineStr">
        <is>
          <t>B5356RT</t>
        </is>
      </c>
      <c r="G956" s="573" t="inlineStr">
        <is>
          <t>リレント　ラ・セラール　ドロゥワークリーム</t>
        </is>
      </c>
      <c r="H956" s="322" t="inlineStr">
        <is>
          <t>《Relent》La Cerarl Doreor Cream  TESTER(N.C.V)</t>
        </is>
      </c>
      <c r="I956" s="322" t="inlineStr">
        <is>
          <t>La Cerarl Doreor Cream</t>
        </is>
      </c>
      <c r="J956" s="406" t="inlineStr">
        <is>
          <t>Питательный крем «Ла Серарл Дореор»</t>
        </is>
      </c>
      <c r="K956" s="358" t="inlineStr">
        <is>
          <t>face cream</t>
        </is>
      </c>
      <c r="L956" s="358" t="n"/>
      <c r="M956" s="368" t="n"/>
      <c r="N956" s="368" t="n"/>
      <c r="O956" s="455" t="n"/>
      <c r="P956" s="1386" t="n">
        <v>5977</v>
      </c>
      <c r="Q956" s="1382">
        <f>O956*P956</f>
        <v/>
      </c>
      <c r="R956" s="361" t="n">
        <v>0</v>
      </c>
      <c r="S956" s="1383">
        <f>O956*R956</f>
        <v/>
      </c>
      <c r="T956" s="1383">
        <f>Q956-S956</f>
        <v/>
      </c>
      <c r="U956" s="458">
        <f>T956/Q956</f>
        <v/>
      </c>
      <c r="V956" s="362" t="n"/>
      <c r="W956" s="362" t="n"/>
      <c r="X956" s="362" t="n"/>
      <c r="Y956" s="362" t="n"/>
      <c r="Z956" s="362" t="n"/>
      <c r="AA956" s="362" t="n"/>
      <c r="AB956" s="1399">
        <f>AB38</f>
        <v/>
      </c>
      <c r="AC956" s="1397">
        <f>ROUND(O956*AB956,3)</f>
        <v/>
      </c>
      <c r="AD956" s="575">
        <f>AD38</f>
        <v/>
      </c>
      <c r="AE956" s="565" t="inlineStr">
        <is>
          <t>ЕАЭС N RU Д-JP.РА03.В.90112/22 от 31.05.2022 действует до 29.05.2027</t>
        </is>
      </c>
      <c r="AF956" s="565" t="inlineStr">
        <is>
          <t xml:space="preserve"> Relent</t>
        </is>
      </c>
      <c r="AG956" s="565" t="inlineStr">
        <is>
          <t>Bruno Inc.</t>
        </is>
      </c>
    </row>
    <row r="957" ht="20.1" customFormat="1" customHeight="1" s="355" thickBot="1">
      <c r="A957" s="353" t="n"/>
      <c r="B957" s="721" t="n"/>
      <c r="C957" s="1385" t="n"/>
      <c r="D957" s="1385" t="n"/>
      <c r="E957" s="353" t="inlineStr">
        <is>
          <t>Relent TESTER</t>
        </is>
      </c>
      <c r="F957" s="1428" t="inlineStr">
        <is>
          <t>B5356RT</t>
        </is>
      </c>
      <c r="G957" s="573" t="n"/>
      <c r="H957" s="322" t="inlineStr">
        <is>
          <t>《Relent》La Cerarl Doreor Cream  Rich TESTER(N.C.V)</t>
        </is>
      </c>
      <c r="I957" s="760" t="inlineStr">
        <is>
          <t xml:space="preserve"> La Cerarl Doreor Cream (Rich Cream)</t>
        </is>
      </c>
      <c r="J957" s="760" t="inlineStr">
        <is>
          <t>Питательный крем «Ла Серарл Дореор»</t>
        </is>
      </c>
      <c r="K957" s="358" t="inlineStr">
        <is>
          <t>face cream</t>
        </is>
      </c>
      <c r="L957" s="358" t="n"/>
      <c r="M957" s="368" t="n"/>
      <c r="N957" s="368" t="n"/>
      <c r="O957" s="455" t="n"/>
      <c r="P957" s="1386">
        <f>P39</f>
        <v/>
      </c>
      <c r="Q957" s="1382">
        <f>O957*P957</f>
        <v/>
      </c>
      <c r="R957" s="361" t="n">
        <v>0</v>
      </c>
      <c r="S957" s="1383">
        <f>O957*R957</f>
        <v/>
      </c>
      <c r="T957" s="1383">
        <f>Q957-S957</f>
        <v/>
      </c>
      <c r="U957" s="458">
        <f>T957/Q957</f>
        <v/>
      </c>
      <c r="V957" s="362" t="n"/>
      <c r="W957" s="362" t="n"/>
      <c r="X957" s="362" t="n"/>
      <c r="Y957" s="362" t="n"/>
      <c r="Z957" s="362" t="n"/>
      <c r="AA957" s="362" t="n"/>
      <c r="AB957" s="1399">
        <f>AB39</f>
        <v/>
      </c>
      <c r="AC957" s="1397">
        <f>ROUND(O957*AB957,3)</f>
        <v/>
      </c>
      <c r="AD957" s="575">
        <f>AD39</f>
        <v/>
      </c>
      <c r="AE957" s="565" t="inlineStr">
        <is>
          <t>ЕАЭС N RU Д-JP.РА03.В.90112/22 от 31.05.2022 действует до 29.05.2027</t>
        </is>
      </c>
      <c r="AF957" s="565" t="inlineStr">
        <is>
          <t xml:space="preserve"> Relent</t>
        </is>
      </c>
      <c r="AG957" s="565" t="inlineStr">
        <is>
          <t>Bruno Inc.</t>
        </is>
      </c>
    </row>
    <row r="958" ht="20.1" customFormat="1" customHeight="1" s="355" thickBot="1">
      <c r="A958" s="353" t="n"/>
      <c r="B958" s="721" t="n"/>
      <c r="C958" s="1385" t="n"/>
      <c r="D958" s="1385" t="n"/>
      <c r="E958" s="353" t="inlineStr">
        <is>
          <t>Relent TESTER</t>
        </is>
      </c>
      <c r="F958" s="1428" t="inlineStr">
        <is>
          <t>5802534T</t>
        </is>
      </c>
      <c r="G958" s="573" t="n"/>
      <c r="H958" s="322" t="inlineStr">
        <is>
          <t>《Relent》La Cerarl Doreor Shampoo TESTER(N.C.V)</t>
        </is>
      </c>
      <c r="I958" s="322" t="inlineStr">
        <is>
          <t>La Cerarl Doreor Shampoo</t>
        </is>
      </c>
      <c r="J958" s="406" t="inlineStr">
        <is>
          <t>Шампунь для волос Ла Сераль</t>
        </is>
      </c>
      <c r="K958" s="601" t="inlineStr">
        <is>
          <t>hair shampoo</t>
        </is>
      </c>
      <c r="L958" s="358" t="n"/>
      <c r="M958" s="368" t="n"/>
      <c r="N958" s="368" t="n"/>
      <c r="O958" s="455" t="n"/>
      <c r="P958" s="1386" t="n">
        <v>1449</v>
      </c>
      <c r="Q958" s="1382">
        <f>O958*P958</f>
        <v/>
      </c>
      <c r="R958" s="361" t="n">
        <v>0</v>
      </c>
      <c r="S958" s="1383">
        <f>O958*R958</f>
        <v/>
      </c>
      <c r="T958" s="1383">
        <f>Q958-S958</f>
        <v/>
      </c>
      <c r="U958" s="458">
        <f>T958/Q958</f>
        <v/>
      </c>
      <c r="V958" s="362" t="n"/>
      <c r="W958" s="362" t="n"/>
      <c r="X958" s="362" t="n"/>
      <c r="Y958" s="362" t="n"/>
      <c r="Z958" s="362" t="n"/>
      <c r="AA958" s="362" t="n"/>
      <c r="AB958" s="1399">
        <f>AB42</f>
        <v/>
      </c>
      <c r="AC958" s="1397">
        <f>ROUND(O958*AB958,3)</f>
        <v/>
      </c>
      <c r="AD958" s="575"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565" t="inlineStr">
        <is>
          <t>ЕАЭС N RU Д-JP.РА09.В.81805/23 от 17.11.2023 действует до 16.11.2028</t>
        </is>
      </c>
      <c r="AF958" s="565" t="inlineStr">
        <is>
          <t xml:space="preserve"> Relent</t>
        </is>
      </c>
      <c r="AG958" s="565" t="inlineStr">
        <is>
          <t>Bruno Inc.</t>
        </is>
      </c>
    </row>
    <row r="959" ht="20.1" customFormat="1" customHeight="1" s="355" thickBot="1">
      <c r="A959" s="353" t="n"/>
      <c r="B959" s="721" t="n"/>
      <c r="C959" s="1385" t="n"/>
      <c r="D959" s="1385" t="n"/>
      <c r="E959" s="353" t="inlineStr">
        <is>
          <t>Relent TESTER</t>
        </is>
      </c>
      <c r="F959" s="1428" t="inlineStr">
        <is>
          <t>5802535T</t>
        </is>
      </c>
      <c r="G959" s="573" t="n"/>
      <c r="H959" s="322" t="inlineStr">
        <is>
          <t>《Relent》La Cerarl Doreor Treatment TESTER(N.C.V)</t>
        </is>
      </c>
      <c r="I959" s="322" t="inlineStr">
        <is>
          <t>La Cerarl Doreor Treatment</t>
        </is>
      </c>
      <c r="J959" s="406" t="inlineStr">
        <is>
          <t>Кондиционер для волос Ла Сераль</t>
        </is>
      </c>
      <c r="K959" s="601" t="inlineStr">
        <is>
          <t>hair treatment</t>
        </is>
      </c>
      <c r="L959" s="358" t="n"/>
      <c r="M959" s="368" t="n"/>
      <c r="N959" s="368" t="n"/>
      <c r="O959" s="455" t="n"/>
      <c r="P959" s="1386" t="n">
        <v>1449</v>
      </c>
      <c r="Q959" s="1382">
        <f>O959*P959</f>
        <v/>
      </c>
      <c r="R959" s="361" t="n">
        <v>0</v>
      </c>
      <c r="S959" s="1383">
        <f>O959*R959</f>
        <v/>
      </c>
      <c r="T959" s="1383">
        <f>Q959-S959</f>
        <v/>
      </c>
      <c r="U959" s="458">
        <f>T959/Q959</f>
        <v/>
      </c>
      <c r="V959" s="362" t="n"/>
      <c r="W959" s="362" t="n"/>
      <c r="X959" s="362" t="n"/>
      <c r="Y959" s="362" t="n"/>
      <c r="Z959" s="362" t="n"/>
      <c r="AA959" s="362" t="n"/>
      <c r="AB959" s="1399">
        <f>AB43</f>
        <v/>
      </c>
      <c r="AC959" s="1397">
        <f>ROUND(O959*AB959,3)</f>
        <v/>
      </c>
      <c r="AD959" s="575"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565" t="inlineStr">
        <is>
          <t>ЕАЭС N RU Д-JP.РА09.В.81741/23 от 17.11.2023 действует до 16.11.2028</t>
        </is>
      </c>
      <c r="AF959" s="565" t="inlineStr">
        <is>
          <t xml:space="preserve"> Relent</t>
        </is>
      </c>
      <c r="AG959" s="565" t="inlineStr">
        <is>
          <t>Bruno Inc.</t>
        </is>
      </c>
    </row>
    <row r="960" ht="20.1" customFormat="1" customHeight="1" s="355" thickBot="1">
      <c r="A960" s="353" t="n"/>
      <c r="B960" s="721" t="n"/>
      <c r="C960" s="1385" t="n"/>
      <c r="D960" s="1385" t="n"/>
      <c r="E960" s="353" t="inlineStr">
        <is>
          <t>Relent TESTER</t>
        </is>
      </c>
      <c r="F960" s="1428" t="inlineStr">
        <is>
          <t>5802536T</t>
        </is>
      </c>
      <c r="G960" s="573" t="n"/>
      <c r="H960" s="322" t="inlineStr">
        <is>
          <t>《Relent》La Cerarl Doreor Body Shampoo TESTER(N.C.V)</t>
        </is>
      </c>
      <c r="I960" s="322" t="inlineStr">
        <is>
          <t>La Cerarl Doreor Body Shampoo</t>
        </is>
      </c>
      <c r="J960" s="406" t="inlineStr">
        <is>
          <t>Шампунь для тела Ла Сераль</t>
        </is>
      </c>
      <c r="K960" s="601" t="inlineStr">
        <is>
          <t>body wash</t>
        </is>
      </c>
      <c r="L960" s="358" t="n"/>
      <c r="M960" s="368" t="n"/>
      <c r="N960" s="368" t="n"/>
      <c r="O960" s="455" t="n"/>
      <c r="P960" s="1386" t="n">
        <v>1368</v>
      </c>
      <c r="Q960" s="1382">
        <f>O960*P960</f>
        <v/>
      </c>
      <c r="R960" s="361" t="n">
        <v>0</v>
      </c>
      <c r="S960" s="1383">
        <f>O960*R960</f>
        <v/>
      </c>
      <c r="T960" s="1383">
        <f>Q960-S960</f>
        <v/>
      </c>
      <c r="U960" s="458">
        <f>T960/Q960</f>
        <v/>
      </c>
      <c r="V960" s="362" t="n"/>
      <c r="W960" s="362" t="n"/>
      <c r="X960" s="362" t="n"/>
      <c r="Y960" s="362" t="n"/>
      <c r="Z960" s="362" t="n"/>
      <c r="AA960" s="362" t="n"/>
      <c r="AB960" s="1399">
        <f>AB44</f>
        <v/>
      </c>
      <c r="AC960" s="1397">
        <f>ROUND(O960*AB960,3)</f>
        <v/>
      </c>
      <c r="AD960" s="575"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565" t="inlineStr">
        <is>
          <t>ЕАЭС N RU Д-JP.РА09.В.81775/23 от 17.11.2023 действует до 16.11.2028</t>
        </is>
      </c>
      <c r="AF960" s="565" t="inlineStr">
        <is>
          <t xml:space="preserve"> Relent</t>
        </is>
      </c>
      <c r="AG960" s="565" t="inlineStr">
        <is>
          <t>Bruno Inc.</t>
        </is>
      </c>
    </row>
    <row r="961" ht="19.5" customFormat="1" customHeight="1" s="355" thickBot="1">
      <c r="A961" s="353" t="n"/>
      <c r="B961" s="721" t="n"/>
      <c r="C961" s="1385" t="n"/>
      <c r="D961" s="1385" t="n"/>
      <c r="E961" s="353" t="inlineStr">
        <is>
          <t>Relent TESTER</t>
        </is>
      </c>
      <c r="F961" s="1428" t="inlineStr">
        <is>
          <t>U0161RT</t>
        </is>
      </c>
      <c r="G961" s="573" t="n"/>
      <c r="H961" s="322" t="inlineStr">
        <is>
          <t>《Relent》YOKIBI Essence Wash TESTER(N.C.V)</t>
        </is>
      </c>
      <c r="I961" s="760" t="inlineStr">
        <is>
          <t>Relent YOKIBI Essence Wash.</t>
        </is>
      </c>
      <c r="J961" s="760" t="inlineStr">
        <is>
          <t>Эссенция-пенка для умывания Ёкиби.</t>
        </is>
      </c>
      <c r="K961" s="601" t="inlineStr">
        <is>
          <t>face wash</t>
        </is>
      </c>
      <c r="L961" s="358" t="n"/>
      <c r="M961" s="368" t="n"/>
      <c r="N961" s="368" t="n"/>
      <c r="O961" s="455" t="n"/>
      <c r="P961" s="1386">
        <f>P49</f>
        <v/>
      </c>
      <c r="Q961" s="1382">
        <f>O961*P961</f>
        <v/>
      </c>
      <c r="R961" s="361" t="n">
        <v>0</v>
      </c>
      <c r="S961" s="1383">
        <f>O961*R961</f>
        <v/>
      </c>
      <c r="T961" s="1383">
        <f>Q961-S961</f>
        <v/>
      </c>
      <c r="U961" s="458">
        <f>T961/Q961</f>
        <v/>
      </c>
      <c r="V961" s="362" t="n"/>
      <c r="W961" s="362" t="n"/>
      <c r="X961" s="362" t="n"/>
      <c r="Y961" s="362" t="n"/>
      <c r="Z961" s="362" t="n"/>
      <c r="AA961" s="362" t="n"/>
      <c r="AB961" s="1399">
        <f>AB49</f>
        <v/>
      </c>
      <c r="AC961" s="1397">
        <f>ROUND(O961*AB961,3)</f>
        <v/>
      </c>
      <c r="AD961" s="575">
        <f>AD49</f>
        <v/>
      </c>
      <c r="AE961" s="565" t="inlineStr">
        <is>
          <t>письмо 1072/24 от «19» декабря 2024 г.</t>
        </is>
      </c>
      <c r="AF961" s="565" t="inlineStr">
        <is>
          <t>Relent</t>
        </is>
      </c>
      <c r="AG961" s="565" t="inlineStr">
        <is>
          <t>BRUNO Inc.</t>
        </is>
      </c>
    </row>
    <row r="962" ht="20.1" customFormat="1" customHeight="1" s="355" thickBot="1">
      <c r="A962" s="353" t="n"/>
      <c r="B962" s="721" t="n"/>
      <c r="C962" s="1385" t="n"/>
      <c r="D962" s="1385" t="n"/>
      <c r="E962" s="353" t="inlineStr">
        <is>
          <t>Relent TESTER</t>
        </is>
      </c>
      <c r="F962" s="365" t="inlineStr">
        <is>
          <t>5802476T</t>
        </is>
      </c>
      <c r="G962" s="573" t="inlineStr">
        <is>
          <t>リレント YOKIBI　エッセンスパック</t>
        </is>
      </c>
      <c r="H962" s="322" t="inlineStr">
        <is>
          <t>《Relent》YOKIBI Essence Pack TESTER(N.C.V)</t>
        </is>
      </c>
      <c r="I962" s="322" t="inlineStr">
        <is>
          <t>Yokibi Essence Pack</t>
        </is>
      </c>
      <c r="J962" s="406" t="inlineStr">
        <is>
          <t>Эссенция-маска Екиби</t>
        </is>
      </c>
      <c r="K962" s="358" t="inlineStr">
        <is>
          <t>face essence</t>
        </is>
      </c>
      <c r="L962" s="358" t="n"/>
      <c r="M962" s="368" t="n"/>
      <c r="N962" s="368" t="n"/>
      <c r="O962" s="455" t="n"/>
      <c r="P962" s="1386" t="n">
        <v>2703</v>
      </c>
      <c r="Q962" s="1382">
        <f>O962*P962</f>
        <v/>
      </c>
      <c r="R962" s="361" t="n">
        <v>0</v>
      </c>
      <c r="S962" s="1383">
        <f>O962*R962</f>
        <v/>
      </c>
      <c r="T962" s="1383">
        <f>Q962-S962</f>
        <v/>
      </c>
      <c r="U962" s="458">
        <f>T962/Q962</f>
        <v/>
      </c>
      <c r="V962" s="362" t="n"/>
      <c r="W962" s="362" t="n"/>
      <c r="X962" s="362" t="n"/>
      <c r="Y962" s="362" t="n"/>
      <c r="Z962" s="362" t="n"/>
      <c r="AA962" s="362" t="n"/>
      <c r="AB962" s="1387">
        <f>AB58</f>
        <v/>
      </c>
      <c r="AC962" s="1384">
        <f>ROUND(O962*AB962,3)</f>
        <v/>
      </c>
      <c r="AD962" s="57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565" t="inlineStr">
        <is>
          <t>ЕАЭС N RU Д-JP.РА03.В.91575/22 от 31.05.2022 действует до 30.05.2027</t>
        </is>
      </c>
      <c r="AF962" s="565" t="inlineStr">
        <is>
          <t>Relent</t>
        </is>
      </c>
      <c r="AG962" s="565" t="inlineStr">
        <is>
          <t>BRUNO Inc.</t>
        </is>
      </c>
    </row>
    <row r="963" ht="20.1" customFormat="1" customHeight="1" s="355" thickBot="1">
      <c r="A963" s="353" t="n"/>
      <c r="B963" s="721" t="n"/>
      <c r="C963" s="1385" t="n"/>
      <c r="D963" s="1385" t="n">
        <v>5802592</v>
      </c>
      <c r="E963" s="353" t="inlineStr">
        <is>
          <t>Relent TESTER</t>
        </is>
      </c>
      <c r="F963" s="365" t="inlineStr">
        <is>
          <t>A2810RT</t>
        </is>
      </c>
      <c r="G963" s="573" t="e">
        <v>#REF!</v>
      </c>
      <c r="H963" s="322" t="inlineStr">
        <is>
          <t>《Relent》YOKIBI Essence Cold TESTER(N.C.V)</t>
        </is>
      </c>
      <c r="I963" s="322" t="inlineStr">
        <is>
          <t>Yokibi Essence Cold</t>
        </is>
      </c>
      <c r="J963" s="406" t="inlineStr">
        <is>
          <t>Массажный крем-эссенция для лица Ёкиби</t>
        </is>
      </c>
      <c r="K963" s="358" t="inlineStr">
        <is>
          <t>face cleansing</t>
        </is>
      </c>
      <c r="L963" s="358" t="n"/>
      <c r="M963" s="368" t="n"/>
      <c r="N963" s="368" t="n"/>
      <c r="O963" s="455" t="n"/>
      <c r="P963" s="1386">
        <f>P47</f>
        <v/>
      </c>
      <c r="Q963" s="1382">
        <f>O963*P963</f>
        <v/>
      </c>
      <c r="R963" s="361" t="n">
        <v>0</v>
      </c>
      <c r="S963" s="1383">
        <f>O963*R963</f>
        <v/>
      </c>
      <c r="T963" s="1383">
        <f>Q963-S963</f>
        <v/>
      </c>
      <c r="U963" s="458">
        <f>T963/Q963</f>
        <v/>
      </c>
      <c r="V963" s="362" t="n"/>
      <c r="W963" s="362" t="n"/>
      <c r="X963" s="362" t="n"/>
      <c r="Y963" s="362" t="n"/>
      <c r="Z963" s="362" t="n"/>
      <c r="AA963" s="362" t="n"/>
      <c r="AB963" s="1393">
        <f>AB47</f>
        <v/>
      </c>
      <c r="AC963" s="1397">
        <f>ROUND(O963*AB963,3)</f>
        <v/>
      </c>
      <c r="AD963" s="575">
        <f>AD45</f>
        <v/>
      </c>
      <c r="AE963" s="565" t="inlineStr">
        <is>
          <t>ЕАЭС N RU Д-JP.РА03.В.90112/22 от 31.05.2022 действует до 29.05.2027</t>
        </is>
      </c>
      <c r="AF963" s="565" t="inlineStr">
        <is>
          <t>Relent</t>
        </is>
      </c>
      <c r="AG963" s="565" t="inlineStr">
        <is>
          <t>BRUNO Inc.</t>
        </is>
      </c>
    </row>
    <row r="964" ht="20.1" customFormat="1" customHeight="1" s="355" thickBot="1">
      <c r="A964" s="353" t="n"/>
      <c r="B964" s="721" t="n"/>
      <c r="C964" s="1385" t="n"/>
      <c r="D964" s="1385" t="n"/>
      <c r="E964" s="353" t="inlineStr">
        <is>
          <t>Relent TESTER</t>
        </is>
      </c>
      <c r="F964" s="365" t="inlineStr">
        <is>
          <t>A8301RT</t>
        </is>
      </c>
      <c r="G964" s="573" t="inlineStr">
        <is>
          <t>リレント YOKIBI　エッセンスシルキームース</t>
        </is>
      </c>
      <c r="H964" s="322" t="inlineStr">
        <is>
          <t>《Relent》YOKIBI Essence Silky Mousse TESTER(N.C.V)</t>
        </is>
      </c>
      <c r="I964" s="322" t="inlineStr">
        <is>
          <t>Yokibi Essence Silky Mousse</t>
        </is>
      </c>
      <c r="J964" s="406" t="inlineStr">
        <is>
          <t>Ёкиби эссенция-маска «Шёлковый Мусс»</t>
        </is>
      </c>
      <c r="K964" s="358" t="inlineStr">
        <is>
          <t>massage cream</t>
        </is>
      </c>
      <c r="L964" s="358" t="n"/>
      <c r="M964" s="368" t="n"/>
      <c r="N964" s="368" t="n"/>
      <c r="O964" s="455" t="n"/>
      <c r="P964" s="1386" t="n">
        <v>1594</v>
      </c>
      <c r="Q964" s="1382">
        <f>O964*P964</f>
        <v/>
      </c>
      <c r="R964" s="361" t="n">
        <v>0</v>
      </c>
      <c r="S964" s="1383">
        <f>O964*R964</f>
        <v/>
      </c>
      <c r="T964" s="1383">
        <f>Q964-S964</f>
        <v/>
      </c>
      <c r="U964" s="458">
        <f>T964/Q964</f>
        <v/>
      </c>
      <c r="V964" s="362" t="n"/>
      <c r="W964" s="362" t="n"/>
      <c r="X964" s="362" t="n"/>
      <c r="Y964" s="362" t="n"/>
      <c r="Z964" s="362" t="n"/>
      <c r="AA964" s="362" t="n"/>
      <c r="AB964" s="1407">
        <f>AB57</f>
        <v/>
      </c>
      <c r="AC964" s="1387">
        <f>ROUND(O964*AB964,3)</f>
        <v/>
      </c>
      <c r="AD964" s="575">
        <f>AD47</f>
        <v/>
      </c>
      <c r="AE964" s="565" t="inlineStr">
        <is>
          <t>ЕАЭС N RU Д-JP.РА03.В.91575/22 от 31.05.2022 действует до 30.05.2029</t>
        </is>
      </c>
      <c r="AF964" s="565" t="inlineStr">
        <is>
          <t>Relent</t>
        </is>
      </c>
      <c r="AG964" s="565" t="inlineStr">
        <is>
          <t>BRUNO Inc.</t>
        </is>
      </c>
    </row>
    <row r="965" ht="20.1" customFormat="1" customHeight="1" s="355" thickBot="1">
      <c r="A965" s="353" t="n"/>
      <c r="B965" s="721" t="n"/>
      <c r="C965" s="1385" t="n"/>
      <c r="D965" s="1385" t="n"/>
      <c r="E965" s="353" t="inlineStr">
        <is>
          <t>Relent TESTER</t>
        </is>
      </c>
      <c r="F965" s="365" t="inlineStr">
        <is>
          <t>A2820RT</t>
        </is>
      </c>
      <c r="G965" s="573" t="inlineStr">
        <is>
          <t>リレント YOKIBI　エッセンスフレッシュ</t>
        </is>
      </c>
      <c r="H965" s="322" t="inlineStr">
        <is>
          <t>《Relent》YOKIBI Essence Fresh TESTER(N.C.V)</t>
        </is>
      </c>
      <c r="I965" s="322" t="inlineStr">
        <is>
          <t>Yokibi Essence Fresh</t>
        </is>
      </c>
      <c r="J965" s="406" t="inlineStr">
        <is>
          <t>Освежающий лосьон-эссенция</t>
        </is>
      </c>
      <c r="K965" s="920" t="inlineStr">
        <is>
          <t>face pack</t>
        </is>
      </c>
      <c r="L965" s="358" t="n"/>
      <c r="M965" s="368" t="n"/>
      <c r="N965" s="368" t="n"/>
      <c r="O965" s="455" t="n"/>
      <c r="P965" s="1386" t="n">
        <v>2391</v>
      </c>
      <c r="Q965" s="1382">
        <f>O965*P965</f>
        <v/>
      </c>
      <c r="R965" s="361" t="n">
        <v>0</v>
      </c>
      <c r="S965" s="1383">
        <f>O965*R965</f>
        <v/>
      </c>
      <c r="T965" s="1383">
        <f>Q965-S965</f>
        <v/>
      </c>
      <c r="U965" s="458">
        <f>T965/Q965</f>
        <v/>
      </c>
      <c r="V965" s="362" t="n"/>
      <c r="W965" s="362" t="n"/>
      <c r="X965" s="362" t="n"/>
      <c r="Y965" s="362" t="n"/>
      <c r="Z965" s="362" t="n"/>
      <c r="AA965" s="362" t="n"/>
      <c r="AB965" s="1407">
        <f>AB50</f>
        <v/>
      </c>
      <c r="AC965" s="1384">
        <f>ROUND(O965*AB965,3)</f>
        <v/>
      </c>
      <c r="AD965" s="57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565" t="inlineStr">
        <is>
          <t>ЕАЭС N RU Д-JP.НВ15.В.03806/19 от 11.12.2019 действует до 10.12.2024</t>
        </is>
      </c>
      <c r="AF965" s="565" t="inlineStr">
        <is>
          <t>RELENT</t>
        </is>
      </c>
      <c r="AG965" s="565" t="inlineStr">
        <is>
          <t>IDEA INTERNATIONAL CO., LTD</t>
        </is>
      </c>
    </row>
    <row r="966" hidden="1" ht="20.1" customFormat="1" customHeight="1" s="355" thickBot="1">
      <c r="A966" s="1203" t="n"/>
      <c r="B966" s="714" t="n"/>
      <c r="C966" s="1385">
        <f>C50</f>
        <v/>
      </c>
      <c r="D966" s="1385" t="n"/>
      <c r="E966" s="353" t="inlineStr">
        <is>
          <t>Relent TESTER</t>
        </is>
      </c>
      <c r="F966" s="365" t="inlineStr">
        <is>
          <t>A2830RT</t>
        </is>
      </c>
      <c r="G966" s="573" t="inlineStr">
        <is>
          <t>リレント YOKIBI　エッセンスローション</t>
        </is>
      </c>
      <c r="H966" s="322" t="inlineStr">
        <is>
          <t>《Relent》YOKIBI Essence Lotion TESTER(N.C.V)</t>
        </is>
      </c>
      <c r="I966" s="322" t="inlineStr">
        <is>
          <t>Yokibi Essence Lotion</t>
        </is>
      </c>
      <c r="J966" s="406" t="inlineStr">
        <is>
          <t>Лосьон-эссенция «Ёкиби»</t>
        </is>
      </c>
      <c r="K966" s="358" t="inlineStr">
        <is>
          <t>face lotion</t>
        </is>
      </c>
      <c r="L966" s="358" t="n"/>
      <c r="M966" s="368" t="n"/>
      <c r="N966" s="368" t="n"/>
      <c r="O966" s="455" t="n"/>
      <c r="P966" s="1386">
        <f>P51</f>
        <v/>
      </c>
      <c r="Q966" s="1382">
        <f>O966*P966</f>
        <v/>
      </c>
      <c r="R966" s="361" t="n">
        <v>0</v>
      </c>
      <c r="S966" s="1383">
        <f>O966*R966</f>
        <v/>
      </c>
      <c r="T966" s="1383">
        <f>Q966-S966</f>
        <v/>
      </c>
      <c r="U966" s="458">
        <f>T966/Q966</f>
        <v/>
      </c>
      <c r="V966" s="362" t="n"/>
      <c r="W966" s="362" t="n"/>
      <c r="X966" s="362" t="n"/>
      <c r="Y966" s="362" t="n"/>
      <c r="Z966" s="362" t="n"/>
      <c r="AA966" s="362" t="n"/>
      <c r="AB966" s="1410">
        <f>AB51</f>
        <v/>
      </c>
      <c r="AC966" s="1384">
        <f>ROUND(O966*AB966,3)</f>
        <v/>
      </c>
      <c r="AD966" s="575">
        <f>AD1005</f>
        <v/>
      </c>
      <c r="AE966" s="1080" t="inlineStr">
        <is>
          <t>ЕАЭС N RU Д-JP.РА12.В.00320/24 от 28.12.2024 действует до 27.12.2029</t>
        </is>
      </c>
      <c r="AF966" s="565" t="inlineStr">
        <is>
          <t>RELENT</t>
        </is>
      </c>
      <c r="AG966" s="565" t="inlineStr">
        <is>
          <t>IDEA INTERNATIONAL CO., LTD</t>
        </is>
      </c>
    </row>
    <row r="967" ht="20.1" customFormat="1" customHeight="1" s="355" thickBot="1">
      <c r="A967" s="353" t="n"/>
      <c r="B967" s="721" t="n"/>
      <c r="C967" s="1385" t="n"/>
      <c r="D967" s="1385" t="n"/>
      <c r="E967" s="353" t="inlineStr">
        <is>
          <t>Relent TESTER</t>
        </is>
      </c>
      <c r="F967" s="365" t="inlineStr">
        <is>
          <t>A2800RT</t>
        </is>
      </c>
      <c r="G967" s="573" t="n"/>
      <c r="H967" s="322" t="inlineStr">
        <is>
          <t>《Relent》YOKIBI Essence Cleansing TESTER(N.C.V)</t>
        </is>
      </c>
      <c r="I967" s="322" t="inlineStr">
        <is>
          <t>Yokibi Essence Cleansing</t>
        </is>
      </c>
      <c r="J967" s="406" t="inlineStr">
        <is>
          <t>Демакияжный крем для лица Ёкиби</t>
        </is>
      </c>
      <c r="K967" s="358" t="inlineStr">
        <is>
          <t>face cleansing</t>
        </is>
      </c>
      <c r="L967" s="358" t="n"/>
      <c r="M967" s="368" t="n"/>
      <c r="N967" s="368" t="n"/>
      <c r="O967" s="455" t="n"/>
      <c r="P967" s="1386">
        <f>P45</f>
        <v/>
      </c>
      <c r="Q967" s="1382">
        <f>O967*P967</f>
        <v/>
      </c>
      <c r="R967" s="361" t="n">
        <v>0</v>
      </c>
      <c r="S967" s="1383">
        <f>O967*R967</f>
        <v/>
      </c>
      <c r="T967" s="1383">
        <f>Q967-S967</f>
        <v/>
      </c>
      <c r="U967" s="458">
        <f>T967/Q967</f>
        <v/>
      </c>
      <c r="V967" s="362" t="n"/>
      <c r="W967" s="362" t="n"/>
      <c r="X967" s="362" t="n"/>
      <c r="Y967" s="362" t="n"/>
      <c r="Z967" s="362" t="n"/>
      <c r="AA967" s="362" t="inlineStr">
        <is>
          <t>3.5x5x18.5</t>
        </is>
      </c>
      <c r="AB967" s="1398">
        <f>AB45</f>
        <v/>
      </c>
      <c r="AC967" s="1387">
        <f>ROUND(O967*AB967,3)</f>
        <v/>
      </c>
      <c r="AD967" s="575">
        <f>#REF!</f>
        <v/>
      </c>
      <c r="AE967" s="565" t="inlineStr">
        <is>
          <t>ЕАЭС N RU Д-JP.РА03.В.90112/22 от 31.05.2022 действует до 29.05.2027</t>
        </is>
      </c>
      <c r="AF967" s="565" t="inlineStr">
        <is>
          <t>Relent</t>
        </is>
      </c>
      <c r="AG967" s="565" t="inlineStr">
        <is>
          <t>BRUNO Inc.</t>
        </is>
      </c>
    </row>
    <row r="968" hidden="1" ht="20.1" customFormat="1" customHeight="1" s="355" thickBot="1">
      <c r="A968" s="353" t="n"/>
      <c r="B968" s="721" t="n"/>
      <c r="C968" s="1385">
        <f>C52</f>
        <v/>
      </c>
      <c r="D968" s="1385" t="n"/>
      <c r="E968" s="353" t="inlineStr">
        <is>
          <t>Relent TESTER</t>
        </is>
      </c>
      <c r="F968" s="365" t="inlineStr">
        <is>
          <t>A3830RT</t>
        </is>
      </c>
      <c r="G968" s="573" t="inlineStr">
        <is>
          <t>リレント YOKIBI　エッセンスジェル</t>
        </is>
      </c>
      <c r="H968" s="322" t="inlineStr">
        <is>
          <t>《Relent》YOKIBI Essence Gel  TESTER(N.C.V)</t>
        </is>
      </c>
      <c r="I968" s="322" t="inlineStr">
        <is>
          <t>Yokibi Essence Gel</t>
        </is>
      </c>
      <c r="J968" s="406" t="inlineStr">
        <is>
          <t>Гель-эссенция «Ёкиби»</t>
        </is>
      </c>
      <c r="K968" s="358" t="inlineStr">
        <is>
          <t>face gel</t>
        </is>
      </c>
      <c r="L968" s="358" t="n"/>
      <c r="M968" s="368" t="n"/>
      <c r="N968" s="368" t="n"/>
      <c r="O968" s="455" t="n"/>
      <c r="P968" s="1386" t="n">
        <v>3985</v>
      </c>
      <c r="Q968" s="1388">
        <f>O968*P968</f>
        <v/>
      </c>
      <c r="R968" s="361" t="n">
        <v>0</v>
      </c>
      <c r="S968" s="1383">
        <f>O968*R968</f>
        <v/>
      </c>
      <c r="T968" s="1383">
        <f>Q968-S968</f>
        <v/>
      </c>
      <c r="U968" s="458">
        <f>T968/Q968</f>
        <v/>
      </c>
      <c r="V968" s="362" t="n"/>
      <c r="W968" s="362" t="n"/>
      <c r="X968" s="362" t="n"/>
      <c r="Y968" s="362" t="n"/>
      <c r="Z968" s="362" t="n"/>
      <c r="AA968" s="362" t="inlineStr">
        <is>
          <t>5.5x5.6x8.8</t>
        </is>
      </c>
      <c r="AB968" s="1398">
        <f>AB52</f>
        <v/>
      </c>
      <c r="AC968" s="1387">
        <f>ROUND(O968*AB968,3)</f>
        <v/>
      </c>
      <c r="AD968" s="575">
        <f>AD1007</f>
        <v/>
      </c>
      <c r="AE968" s="1080" t="inlineStr">
        <is>
          <t>ЕАЭС N RU Д-JP.РА12.В.00430/24 от 28.12.2024 действует до 27.12.2029</t>
        </is>
      </c>
      <c r="AF968" s="565" t="inlineStr">
        <is>
          <t>RELENT</t>
        </is>
      </c>
      <c r="AG968" s="565" t="inlineStr">
        <is>
          <t>IDEA INTERNATIONAL CO., LTD</t>
        </is>
      </c>
    </row>
    <row r="969" hidden="1" ht="20.1" customFormat="1" customHeight="1" s="355" thickBot="1">
      <c r="A969" s="353" t="n"/>
      <c r="B969" s="721" t="n"/>
      <c r="C969" s="1385">
        <f>C53</f>
        <v/>
      </c>
      <c r="D969" s="1385" t="n"/>
      <c r="E969" s="353" t="inlineStr">
        <is>
          <t>Relent TESTER</t>
        </is>
      </c>
      <c r="F969" s="365" t="inlineStr">
        <is>
          <t>A6830RT</t>
        </is>
      </c>
      <c r="G969" s="573" t="inlineStr">
        <is>
          <t>リレント YOKIBI　エッセンスアイトリートメント</t>
        </is>
      </c>
      <c r="H969" s="322" t="inlineStr">
        <is>
          <t>《Relent》YOKIBI Essence Eye Treatment  TESTER(N.C.V)</t>
        </is>
      </c>
      <c r="I969" s="322" t="inlineStr">
        <is>
          <t>Yokibi Essence Eye Treatment</t>
        </is>
      </c>
      <c r="J969" s="406" t="inlineStr">
        <is>
          <t>Крем-эссенция по уходу за кожей вокруг глаз «Ёкиби»</t>
        </is>
      </c>
      <c r="K969" s="358" t="inlineStr">
        <is>
          <t>eye treatment</t>
        </is>
      </c>
      <c r="L969" s="358" t="n"/>
      <c r="M969" s="368" t="n"/>
      <c r="N969" s="368" t="n"/>
      <c r="O969" s="455" t="n"/>
      <c r="P969" s="1386">
        <f>P53</f>
        <v/>
      </c>
      <c r="Q969" s="1388">
        <f>O969*P969</f>
        <v/>
      </c>
      <c r="R969" s="361" t="n">
        <v>0</v>
      </c>
      <c r="S969" s="1383">
        <f>O969*R969</f>
        <v/>
      </c>
      <c r="T969" s="1383">
        <f>Q969-S969</f>
        <v/>
      </c>
      <c r="U969" s="458">
        <f>T969/Q969</f>
        <v/>
      </c>
      <c r="V969" s="362" t="n"/>
      <c r="W969" s="362" t="n"/>
      <c r="X969" s="362" t="n"/>
      <c r="Y969" s="362" t="n"/>
      <c r="Z969" s="362" t="n"/>
      <c r="AA969" s="362" t="inlineStr">
        <is>
          <t>7.5x7.5x7</t>
        </is>
      </c>
      <c r="AB969" s="1398">
        <f>AB53</f>
        <v/>
      </c>
      <c r="AC969" s="1387">
        <f>ROUND(O969*AB969,3)</f>
        <v/>
      </c>
      <c r="AD969" s="575">
        <f>AD1008</f>
        <v/>
      </c>
      <c r="AE969" s="582" t="inlineStr">
        <is>
          <t xml:space="preserve">ЕАЭС N RU Д-JP.РА12.В.00044/24 от 28.12.2024  действует до 27.12.2029  </t>
        </is>
      </c>
      <c r="AF969" s="565" t="inlineStr">
        <is>
          <t>RELENT</t>
        </is>
      </c>
      <c r="AG969" s="565" t="inlineStr">
        <is>
          <t>IDEA INTERNATIONAL CO., LTD</t>
        </is>
      </c>
    </row>
    <row r="970" hidden="1" ht="20.1" customFormat="1" customHeight="1" s="355" thickBot="1">
      <c r="A970" s="353" t="n"/>
      <c r="B970" s="721" t="n"/>
      <c r="C970" s="1385">
        <f>C54</f>
        <v/>
      </c>
      <c r="D970" s="1385" t="n"/>
      <c r="E970" s="353" t="inlineStr">
        <is>
          <t>Relent TESTER</t>
        </is>
      </c>
      <c r="F970" s="365" t="inlineStr">
        <is>
          <t>A8201RT</t>
        </is>
      </c>
      <c r="G970" s="573" t="inlineStr">
        <is>
          <t>リレント YOKIBI　エッセンスエマルション リッチ</t>
        </is>
      </c>
      <c r="H970" s="322" t="inlineStr">
        <is>
          <t>《Relent》YOKIBI Essence Emulsion Rich  TESTER(N.C.V)</t>
        </is>
      </c>
      <c r="I970" s="322" t="inlineStr">
        <is>
          <t>Yokibi Essence Emulsion Rich</t>
        </is>
      </c>
      <c r="J970" s="406" t="inlineStr">
        <is>
          <t>Ультрапитательная эссенция «Ёкиби»</t>
        </is>
      </c>
      <c r="K970" s="358" t="inlineStr">
        <is>
          <t>face milk</t>
        </is>
      </c>
      <c r="L970" s="358" t="n"/>
      <c r="M970" s="368" t="n"/>
      <c r="N970" s="368" t="n"/>
      <c r="O970" s="455" t="n"/>
      <c r="P970" s="1386">
        <f>P54</f>
        <v/>
      </c>
      <c r="Q970" s="1388">
        <f>O970*P970</f>
        <v/>
      </c>
      <c r="R970" s="361" t="n">
        <v>0</v>
      </c>
      <c r="S970" s="1383">
        <f>O970*R970</f>
        <v/>
      </c>
      <c r="T970" s="1383">
        <f>Q970-S970</f>
        <v/>
      </c>
      <c r="U970" s="458">
        <f>T970/Q970</f>
        <v/>
      </c>
      <c r="V970" s="362" t="n"/>
      <c r="W970" s="362" t="n"/>
      <c r="X970" s="362" t="n"/>
      <c r="Y970" s="362" t="n"/>
      <c r="Z970" s="362" t="n"/>
      <c r="AA970" s="362" t="inlineStr">
        <is>
          <t>7.5x7.5x7</t>
        </is>
      </c>
      <c r="AB970" s="1398">
        <f>AB54</f>
        <v/>
      </c>
      <c r="AC970" s="1387">
        <f>ROUND(O970*AB970,3)</f>
        <v/>
      </c>
      <c r="AD970" s="575">
        <f>AD1009</f>
        <v/>
      </c>
      <c r="AE970" s="565" t="inlineStr">
        <is>
          <t>ЕАЭС N RU Д-JP.РА12.В.00545/24  действует до 27.12.2029</t>
        </is>
      </c>
      <c r="AF970" s="565" t="inlineStr">
        <is>
          <t>RELENT</t>
        </is>
      </c>
      <c r="AG970" s="565" t="inlineStr">
        <is>
          <t>IDEA INTERNATIONAL CO., LTD</t>
        </is>
      </c>
    </row>
    <row r="971" ht="20.1" customFormat="1" customHeight="1" s="355" thickBot="1">
      <c r="A971" s="353" t="n"/>
      <c r="B971" s="721" t="n"/>
      <c r="C971" s="1385" t="n"/>
      <c r="D971" s="1385" t="n"/>
      <c r="E971" s="353" t="inlineStr">
        <is>
          <t>Relent TESTER</t>
        </is>
      </c>
      <c r="F971" s="1428" t="inlineStr">
        <is>
          <t>A8202RT</t>
        </is>
      </c>
      <c r="G971" s="573" t="n"/>
      <c r="H971" s="322" t="inlineStr">
        <is>
          <t>《Relent》YOKIBI Essence Emulsion Rich ×Rich  TESTER(N.C.V)</t>
        </is>
      </c>
      <c r="I971" s="760" t="inlineStr">
        <is>
          <t xml:space="preserve"> Yokibi Essence Emulsion Rich x Rich</t>
        </is>
      </c>
      <c r="J971" s="760" t="inlineStr">
        <is>
          <t>Эмульсия-эссенция двойного увлажнения Ёкиби</t>
        </is>
      </c>
      <c r="K971" s="358" t="inlineStr">
        <is>
          <t>face milk</t>
        </is>
      </c>
      <c r="L971" s="358" t="n"/>
      <c r="M971" s="368" t="n"/>
      <c r="N971" s="368" t="n"/>
      <c r="O971" s="455" t="n"/>
      <c r="P971" s="1386">
        <f>P55</f>
        <v/>
      </c>
      <c r="Q971" s="1388">
        <f>O971*P971</f>
        <v/>
      </c>
      <c r="R971" s="361" t="n">
        <v>0</v>
      </c>
      <c r="S971" s="1383">
        <f>O971*R971</f>
        <v/>
      </c>
      <c r="T971" s="1383">
        <f>Q971-S971</f>
        <v/>
      </c>
      <c r="U971" s="458">
        <f>T971/Q971</f>
        <v/>
      </c>
      <c r="V971" s="362" t="n"/>
      <c r="W971" s="362" t="n"/>
      <c r="X971" s="362" t="n"/>
      <c r="Y971" s="362" t="n"/>
      <c r="Z971" s="362" t="n"/>
      <c r="AA971" s="362" t="n"/>
      <c r="AB971" s="1398">
        <f>AB55</f>
        <v/>
      </c>
      <c r="AC971" s="1387">
        <f>ROUND(O971*AB971,3)</f>
        <v/>
      </c>
      <c r="AD971" s="575">
        <f>AD55</f>
        <v/>
      </c>
      <c r="AE971" s="565" t="inlineStr">
        <is>
          <t>делаем ЕАЭС N RU Д-JP.РА01.В.71997/21 от 11.08.2021 действует до 10.08.2026</t>
        </is>
      </c>
      <c r="AF971" s="565" t="inlineStr">
        <is>
          <t>RELENT</t>
        </is>
      </c>
      <c r="AG971" s="565" t="inlineStr">
        <is>
          <t>IDEA INTERNATIONAL CO., LTD</t>
        </is>
      </c>
    </row>
    <row r="972" ht="20.1" customFormat="1" customHeight="1" s="355" thickBot="1">
      <c r="A972" s="353" t="n"/>
      <c r="B972" s="721" t="n"/>
      <c r="C972" s="1385" t="n"/>
      <c r="D972" s="1385" t="n"/>
      <c r="E972" s="353" t="inlineStr">
        <is>
          <t>Relent TESTER</t>
        </is>
      </c>
      <c r="F972" s="365" t="inlineStr">
        <is>
          <t>A1831RT</t>
        </is>
      </c>
      <c r="G972" s="573" t="inlineStr">
        <is>
          <t>リレント YOKIBI　エッセンスクリーム(15g)</t>
        </is>
      </c>
      <c r="H972" s="322" t="inlineStr">
        <is>
          <t>《Relent》YOKIBI Essence Cream  TESTER(N.C.V)</t>
        </is>
      </c>
      <c r="I972" s="322" t="inlineStr">
        <is>
          <t>Yokibi Essence Cream</t>
        </is>
      </c>
      <c r="J972" s="406" t="inlineStr">
        <is>
          <t>Крем-эссенция для лица Ёкиби</t>
        </is>
      </c>
      <c r="K972" s="358" t="inlineStr">
        <is>
          <t>face cream</t>
        </is>
      </c>
      <c r="L972" s="358" t="n"/>
      <c r="M972" s="368" t="n"/>
      <c r="N972" s="368" t="n"/>
      <c r="O972" s="455" t="n"/>
      <c r="P972" s="1386">
        <f>P587</f>
        <v/>
      </c>
      <c r="Q972" s="1388">
        <f>O972*P972</f>
        <v/>
      </c>
      <c r="R972" s="361" t="n">
        <v>0</v>
      </c>
      <c r="S972" s="1383">
        <f>O972*R972</f>
        <v/>
      </c>
      <c r="T972" s="1383">
        <f>Q972-S972</f>
        <v/>
      </c>
      <c r="U972" s="458">
        <f>T972/Q972</f>
        <v/>
      </c>
      <c r="V972" s="362" t="n"/>
      <c r="W972" s="362" t="n"/>
      <c r="X972" s="362" t="n"/>
      <c r="Y972" s="362" t="n"/>
      <c r="Z972" s="362" t="n"/>
      <c r="AA972" s="362" t="inlineStr">
        <is>
          <t>7.2x7.4x5.9</t>
        </is>
      </c>
      <c r="AB972" s="1407">
        <f>AB56</f>
        <v/>
      </c>
      <c r="AC972" s="1387">
        <f>ROUND(O972*AB972,3)</f>
        <v/>
      </c>
      <c r="AD972" s="575">
        <f>AD1010</f>
        <v/>
      </c>
      <c r="AE972" s="565" t="inlineStr">
        <is>
          <t>ЕАЭС N RU Д-JP.РА03.В.90112/22 от 31.05.2022 действует до 29.05.2027</t>
        </is>
      </c>
      <c r="AF972" s="565" t="inlineStr">
        <is>
          <t>Relent</t>
        </is>
      </c>
      <c r="AG972" s="565" t="inlineStr">
        <is>
          <t>BRUNO Inc.</t>
        </is>
      </c>
    </row>
    <row r="973" ht="20.1" customFormat="1" customHeight="1" s="355" thickBot="1">
      <c r="A973" s="353" t="n"/>
      <c r="B973" s="721" t="n"/>
      <c r="C973" s="1385" t="n"/>
      <c r="D973" s="1385" t="n"/>
      <c r="E973" s="353" t="inlineStr">
        <is>
          <t>Relent TESTER</t>
        </is>
      </c>
      <c r="F973" s="365" t="inlineStr">
        <is>
          <t>X0501RT</t>
        </is>
      </c>
      <c r="G973" s="573" t="inlineStr">
        <is>
          <t>ヨウキビ　エッセンスクリームファンデーション201</t>
        </is>
      </c>
      <c r="H973" s="322" t="inlineStr">
        <is>
          <t>《Relent》YOKIBI Essence Cream Foundation 201 TESTER(N.C.V)</t>
        </is>
      </c>
      <c r="I973" s="322" t="inlineStr">
        <is>
          <t>Yokibi Essence Cream Foundation Set P-201</t>
        </is>
      </c>
      <c r="J973" s="406" t="inlineStr">
        <is>
          <t>Крем-пудра-эссенция</t>
        </is>
      </c>
      <c r="K973" s="358" t="inlineStr">
        <is>
          <t>cream foundation</t>
        </is>
      </c>
      <c r="L973" s="358" t="n"/>
      <c r="M973" s="368" t="n"/>
      <c r="N973" s="368" t="n"/>
      <c r="O973" s="455" t="n"/>
      <c r="P973" s="1386">
        <f>P79</f>
        <v/>
      </c>
      <c r="Q973" s="1388">
        <f>O973*P973</f>
        <v/>
      </c>
      <c r="R973" s="361" t="n">
        <v>0</v>
      </c>
      <c r="S973" s="1383">
        <f>O973*R973</f>
        <v/>
      </c>
      <c r="T973" s="1383">
        <f>Q973-S973</f>
        <v/>
      </c>
      <c r="U973" s="458">
        <f>T973/Q973</f>
        <v/>
      </c>
      <c r="V973" s="362" t="n"/>
      <c r="W973" s="362" t="n"/>
      <c r="X973" s="362" t="n"/>
      <c r="Y973" s="362" t="n"/>
      <c r="Z973" s="362" t="n"/>
      <c r="AA973" s="362" t="inlineStr">
        <is>
          <t>3.5x3.5x9.5</t>
        </is>
      </c>
      <c r="AB973" s="1393" t="n">
        <v>0.08491</v>
      </c>
      <c r="AC973" s="1397">
        <f>ROUND(O973*AB973,3)</f>
        <v/>
      </c>
      <c r="AD973" s="575">
        <f>AD77</f>
        <v/>
      </c>
      <c r="AE973" s="565" t="inlineStr">
        <is>
          <t>делаем</t>
        </is>
      </c>
      <c r="AF973" s="565" t="inlineStr">
        <is>
          <t>RELENT</t>
        </is>
      </c>
      <c r="AG973" s="565" t="inlineStr">
        <is>
          <t>IDEA INTERNATIONAL CO., LTD</t>
        </is>
      </c>
    </row>
    <row r="974" ht="20.1" customFormat="1" customHeight="1" s="355" thickBot="1">
      <c r="A974" s="353" t="n"/>
      <c r="B974" s="721" t="n"/>
      <c r="C974" s="1385" t="n"/>
      <c r="D974" s="1385" t="n"/>
      <c r="E974" s="353" t="inlineStr">
        <is>
          <t>Relent TESTER</t>
        </is>
      </c>
      <c r="F974" s="365" t="inlineStr">
        <is>
          <t>X0492RT</t>
        </is>
      </c>
      <c r="G974" s="573" t="n"/>
      <c r="H974" s="322" t="inlineStr">
        <is>
          <t>《Relent》YOKIBI Essence Powder Foundation 200 TESTER(N.C.V)</t>
        </is>
      </c>
      <c r="I974" s="322" t="inlineStr">
        <is>
          <t>Yokibi Essence Powder Foundation Set P-200</t>
        </is>
      </c>
      <c r="J974" s="406" t="inlineStr">
        <is>
          <t>Пудра-эссенция</t>
        </is>
      </c>
      <c r="K974" s="358" t="inlineStr">
        <is>
          <t>powder foundation</t>
        </is>
      </c>
      <c r="L974" s="358" t="n"/>
      <c r="M974" s="368" t="n"/>
      <c r="N974" s="368" t="n"/>
      <c r="O974" s="455" t="n"/>
      <c r="P974" s="1386">
        <f>P78</f>
        <v/>
      </c>
      <c r="Q974" s="1388">
        <f>O974*P974</f>
        <v/>
      </c>
      <c r="R974" s="361" t="n">
        <v>0</v>
      </c>
      <c r="S974" s="1383">
        <f>O974*R974</f>
        <v/>
      </c>
      <c r="T974" s="1383">
        <f>Q974-S974</f>
        <v/>
      </c>
      <c r="U974" s="458">
        <f>T974/Q974</f>
        <v/>
      </c>
      <c r="V974" s="362" t="n"/>
      <c r="W974" s="362" t="n"/>
      <c r="X974" s="362" t="n"/>
      <c r="Y974" s="362" t="n"/>
      <c r="Z974" s="362" t="n"/>
      <c r="AA974" s="362" t="n"/>
      <c r="AB974" s="1407" t="n">
        <v>0.083</v>
      </c>
      <c r="AC974" s="1387">
        <f>ROUND(O974*AB974,3)</f>
        <v/>
      </c>
      <c r="AD974" s="575">
        <f>#REF!</f>
        <v/>
      </c>
      <c r="AE974" s="565" t="inlineStr">
        <is>
          <t>делаем</t>
        </is>
      </c>
      <c r="AF974" s="565" t="inlineStr">
        <is>
          <t>RELENT</t>
        </is>
      </c>
      <c r="AG974" s="565" t="inlineStr">
        <is>
          <t>IDEA INTERNATIONAL CO., LTD</t>
        </is>
      </c>
    </row>
    <row r="975" ht="20.1" customFormat="1" customHeight="1" s="355" thickBot="1">
      <c r="A975" s="353" t="n"/>
      <c r="B975" s="721" t="n"/>
      <c r="C975" s="1385" t="n"/>
      <c r="D975" s="1385" t="n"/>
      <c r="E975" s="353" t="inlineStr">
        <is>
          <t>Relent TESTER</t>
        </is>
      </c>
      <c r="F975" s="365" t="inlineStr">
        <is>
          <t>B2802RT</t>
        </is>
      </c>
      <c r="G975" s="573" t="inlineStr">
        <is>
          <t>リレント　アステローペ　ウォッシングクリーム</t>
        </is>
      </c>
      <c r="H975" s="322" t="inlineStr">
        <is>
          <t>《Relent》ASTEROPE washing cream TESTER(N.C.V)</t>
        </is>
      </c>
      <c r="I975" s="322" t="inlineStr">
        <is>
          <t>Asterope Washing Cream</t>
        </is>
      </c>
      <c r="J975" s="406" t="inlineStr">
        <is>
          <t>Пенка для умывания Астеропа</t>
        </is>
      </c>
      <c r="K975" s="358" t="inlineStr">
        <is>
          <t>face wash</t>
        </is>
      </c>
      <c r="L975" s="358" t="n"/>
      <c r="M975" s="368" t="n"/>
      <c r="N975" s="368" t="n"/>
      <c r="O975" s="455" t="n"/>
      <c r="P975" s="1386" t="n">
        <v>2420</v>
      </c>
      <c r="Q975" s="1388">
        <f>O975*P975</f>
        <v/>
      </c>
      <c r="R975" s="361" t="n">
        <v>0</v>
      </c>
      <c r="S975" s="1383">
        <f>O975*R975</f>
        <v/>
      </c>
      <c r="T975" s="1383">
        <f>Q975-S975</f>
        <v/>
      </c>
      <c r="U975" s="458">
        <f>T975/Q975</f>
        <v/>
      </c>
      <c r="V975" s="362" t="n"/>
      <c r="W975" s="362" t="n"/>
      <c r="X975" s="362" t="n"/>
      <c r="Y975" s="362" t="n"/>
      <c r="Z975" s="362" t="n"/>
      <c r="AA975" s="362" t="n"/>
      <c r="AB975" s="1407">
        <f>AB61</f>
        <v/>
      </c>
      <c r="AC975" s="1387">
        <f>ROUND(O975*AB975,3)</f>
        <v/>
      </c>
      <c r="AD975" s="575">
        <f>AD61</f>
        <v/>
      </c>
      <c r="AE975" s="565" t="inlineStr">
        <is>
          <t>ЕАЭС N RU Д-JP.РА03.В.90110/22 от 31.05.2022 действует до 29.05.2027</t>
        </is>
      </c>
      <c r="AF975" s="565" t="inlineStr">
        <is>
          <t>Relent</t>
        </is>
      </c>
      <c r="AG975" s="565" t="inlineStr">
        <is>
          <t>BRUNO Inc.</t>
        </is>
      </c>
    </row>
    <row r="976" ht="20.1" customFormat="1" customHeight="1" s="355" thickBot="1">
      <c r="A976" s="353" t="n"/>
      <c r="B976" s="721" t="n"/>
      <c r="C976" s="1385" t="n"/>
      <c r="D976" s="1385" t="n"/>
      <c r="E976" s="353" t="inlineStr">
        <is>
          <t>Relent TESTER</t>
        </is>
      </c>
      <c r="F976" s="365" t="inlineStr">
        <is>
          <t>B2803RT</t>
        </is>
      </c>
      <c r="G976" s="573" t="inlineStr">
        <is>
          <t>リレント　アステローペ　コールドクリーム</t>
        </is>
      </c>
      <c r="H976" s="322" t="inlineStr">
        <is>
          <t>《Relent》ASTEROPE cold cream  TESTER(N.C.V)</t>
        </is>
      </c>
      <c r="I976" s="322" t="inlineStr">
        <is>
          <t>Asterope Cold Cream</t>
        </is>
      </c>
      <c r="J976" s="406" t="inlineStr">
        <is>
          <t>Массажный крем для лица Астеропа</t>
        </is>
      </c>
      <c r="K976" s="358" t="inlineStr">
        <is>
          <t>massage cream</t>
        </is>
      </c>
      <c r="L976" s="358" t="n"/>
      <c r="M976" s="368" t="n"/>
      <c r="N976" s="368" t="n"/>
      <c r="O976" s="455" t="n"/>
      <c r="P976" s="1386">
        <f>P62</f>
        <v/>
      </c>
      <c r="Q976" s="1388">
        <f>O976*P976</f>
        <v/>
      </c>
      <c r="R976" s="361" t="n">
        <v>0</v>
      </c>
      <c r="S976" s="1383">
        <f>O976*R976</f>
        <v/>
      </c>
      <c r="T976" s="1383">
        <f>Q976-S976</f>
        <v/>
      </c>
      <c r="U976" s="458">
        <f>T975/Q975</f>
        <v/>
      </c>
      <c r="V976" s="362" t="n"/>
      <c r="W976" s="362" t="n"/>
      <c r="X976" s="362" t="n"/>
      <c r="Y976" s="362" t="n"/>
      <c r="Z976" s="362" t="n"/>
      <c r="AA976" s="362" t="n"/>
      <c r="AB976" s="1407">
        <f>AB62</f>
        <v/>
      </c>
      <c r="AC976" s="1387">
        <f>ROUND(O976*AB976,3)</f>
        <v/>
      </c>
      <c r="AD976" s="575">
        <f>AD62</f>
        <v/>
      </c>
      <c r="AE976" s="565" t="inlineStr">
        <is>
          <t>ЕАЭС N RU Д-JP.РА03.В.90112/22 от 31.05.2022 действует до 29.05.2027</t>
        </is>
      </c>
      <c r="AF976" s="565" t="inlineStr">
        <is>
          <t>Relent</t>
        </is>
      </c>
      <c r="AG976" s="565" t="inlineStr">
        <is>
          <t>BRUNO Inc.</t>
        </is>
      </c>
    </row>
    <row r="977" hidden="1" ht="20.1" customFormat="1" customHeight="1" s="355" thickBot="1">
      <c r="A977" s="353" t="n"/>
      <c r="B977" s="721" t="n"/>
      <c r="C977" s="1385">
        <f>C64</f>
        <v/>
      </c>
      <c r="D977" s="1385" t="n"/>
      <c r="E977" s="353" t="inlineStr">
        <is>
          <t>Relent TESTER</t>
        </is>
      </c>
      <c r="F977" s="365" t="inlineStr">
        <is>
          <t>B2805RT</t>
        </is>
      </c>
      <c r="G977" s="573" t="inlineStr">
        <is>
          <t>リレント　アステローペ　スキンローション</t>
        </is>
      </c>
      <c r="H977" s="322" t="inlineStr">
        <is>
          <t>《Relent》ASTEROPE skin lotion  TESTER(N.C.V)</t>
        </is>
      </c>
      <c r="I977" s="322" t="inlineStr">
        <is>
          <t>Asterope Skin Lotion</t>
        </is>
      </c>
      <c r="J977" s="406" t="inlineStr">
        <is>
          <t>Лосьон для нормальной и комбинированной кожи Астеропа</t>
        </is>
      </c>
      <c r="K977" s="358" t="inlineStr">
        <is>
          <t>face lotion</t>
        </is>
      </c>
      <c r="L977" s="358" t="n"/>
      <c r="M977" s="368" t="n"/>
      <c r="N977" s="368" t="n"/>
      <c r="O977" s="455" t="n"/>
      <c r="P977" s="1386" t="n">
        <v>2420</v>
      </c>
      <c r="Q977" s="1388">
        <f>O977*P977</f>
        <v/>
      </c>
      <c r="R977" s="361" t="n">
        <v>0</v>
      </c>
      <c r="S977" s="1383">
        <f>O977*R977</f>
        <v/>
      </c>
      <c r="T977" s="1383">
        <f>Q977-S977</f>
        <v/>
      </c>
      <c r="U977" s="458">
        <f>T977/Q977</f>
        <v/>
      </c>
      <c r="V977" s="362" t="n"/>
      <c r="W977" s="362" t="n"/>
      <c r="X977" s="362" t="n"/>
      <c r="Y977" s="362" t="n"/>
      <c r="Z977" s="362" t="n"/>
      <c r="AA977" s="362" t="n"/>
      <c r="AB977" s="1410">
        <f>AB64</f>
        <v/>
      </c>
      <c r="AC977" s="1384">
        <f>ROUND(O977*AB977,3)</f>
        <v/>
      </c>
      <c r="AD977" s="575">
        <f>AD1018</f>
        <v/>
      </c>
      <c r="AE977" s="565" t="inlineStr">
        <is>
          <t>ЕАЭС N RU Д-JP.АБ47.В.16906/21 от 12.01.2021 действует до 11.01.2026</t>
        </is>
      </c>
      <c r="AF977" s="565" t="n"/>
      <c r="AG977" s="565" t="inlineStr">
        <is>
          <t>IDEA INTERNATIONAL CO., LTD</t>
        </is>
      </c>
    </row>
    <row r="978" hidden="1" ht="20.1" customFormat="1" customHeight="1" s="355" thickBot="1">
      <c r="A978" s="353" t="n"/>
      <c r="B978" s="721" t="n"/>
      <c r="C978" s="1385">
        <f>C65</f>
        <v/>
      </c>
      <c r="D978" s="1385" t="n"/>
      <c r="E978" s="353" t="inlineStr">
        <is>
          <t>Relent TESTER</t>
        </is>
      </c>
      <c r="F978" s="365" t="inlineStr">
        <is>
          <t>B2806RT</t>
        </is>
      </c>
      <c r="G978" s="573" t="inlineStr">
        <is>
          <t>リレント　アステローペ　モイスチュアローション</t>
        </is>
      </c>
      <c r="H978" s="322" t="inlineStr">
        <is>
          <t>《Relent》ASTEROPE moisture lotion  TESTER(N.C.V)</t>
        </is>
      </c>
      <c r="I978" s="322" t="inlineStr">
        <is>
          <t>Asterope Moisture Lotion</t>
        </is>
      </c>
      <c r="J978" s="406" t="inlineStr">
        <is>
          <t>Увлажняющий лосьон Астеропа</t>
        </is>
      </c>
      <c r="K978" s="358" t="inlineStr">
        <is>
          <t>face lotion</t>
        </is>
      </c>
      <c r="L978" s="358" t="n"/>
      <c r="M978" s="368" t="n"/>
      <c r="N978" s="368" t="n"/>
      <c r="O978" s="455" t="n"/>
      <c r="P978" s="1386" t="n">
        <v>2420</v>
      </c>
      <c r="Q978" s="1388">
        <f>O978*P978</f>
        <v/>
      </c>
      <c r="R978" s="361" t="n">
        <v>0</v>
      </c>
      <c r="S978" s="1383">
        <f>O978*R978</f>
        <v/>
      </c>
      <c r="T978" s="1383">
        <f>Q978-S978</f>
        <v/>
      </c>
      <c r="U978" s="458">
        <f>T978/Q978</f>
        <v/>
      </c>
      <c r="V978" s="362" t="n"/>
      <c r="W978" s="362" t="n"/>
      <c r="X978" s="362" t="n"/>
      <c r="Y978" s="362" t="n"/>
      <c r="Z978" s="362" t="n"/>
      <c r="AA978" s="362" t="n"/>
      <c r="AB978" s="1410">
        <f>AB65</f>
        <v/>
      </c>
      <c r="AC978" s="1384">
        <f>ROUND(O978*AB978,3)</f>
        <v/>
      </c>
      <c r="AD978" s="575">
        <f>AD1019</f>
        <v/>
      </c>
      <c r="AE978" s="565" t="inlineStr">
        <is>
          <t>ЕАЭС N RU Д-JP.АБ47.В.16906/21 от 12.01.2021 действует до 11.01.2026</t>
        </is>
      </c>
      <c r="AF978" s="565" t="n"/>
      <c r="AG978" s="565" t="inlineStr">
        <is>
          <t>IDEA INTERNATIONAL CO., LTD</t>
        </is>
      </c>
    </row>
    <row r="979" hidden="1" ht="20.1" customFormat="1" customHeight="1" s="355" thickBot="1">
      <c r="A979" s="353" t="n"/>
      <c r="B979" s="721" t="n"/>
      <c r="C979" s="1385">
        <f>C66</f>
        <v/>
      </c>
      <c r="D979" s="1385" t="n"/>
      <c r="E979" s="353" t="inlineStr">
        <is>
          <t>Relent TESTER</t>
        </is>
      </c>
      <c r="F979" s="365" t="inlineStr">
        <is>
          <t>B2807RT</t>
        </is>
      </c>
      <c r="G979" s="573" t="inlineStr">
        <is>
          <t>リレント　アステローペ　ミルクローション</t>
        </is>
      </c>
      <c r="H979" s="322" t="inlineStr">
        <is>
          <t>《Relent》ASTEROPE milk lotion  TESTER(N.C.V)</t>
        </is>
      </c>
      <c r="I979" s="322" t="inlineStr">
        <is>
          <t xml:space="preserve">Relent Asterope Milk Lotion. </t>
        </is>
      </c>
      <c r="J979" s="406" t="inlineStr">
        <is>
          <t>Питательное молочко Астеропа пробник</t>
        </is>
      </c>
      <c r="K979" s="358" t="inlineStr">
        <is>
          <t>face lotion</t>
        </is>
      </c>
      <c r="L979" s="358" t="n"/>
      <c r="M979" s="368" t="n"/>
      <c r="N979" s="368" t="n"/>
      <c r="O979" s="455" t="n"/>
      <c r="P979" s="1386" t="n">
        <v>2420</v>
      </c>
      <c r="Q979" s="1388">
        <f>O979*P979</f>
        <v/>
      </c>
      <c r="R979" s="361" t="n">
        <v>0</v>
      </c>
      <c r="S979" s="1383">
        <f>O979*R979</f>
        <v/>
      </c>
      <c r="T979" s="1383">
        <f>Q979-S979</f>
        <v/>
      </c>
      <c r="U979" s="458">
        <f>T979/Q979</f>
        <v/>
      </c>
      <c r="V979" s="362" t="n"/>
      <c r="W979" s="362" t="n"/>
      <c r="X979" s="362" t="n"/>
      <c r="Y979" s="362" t="n"/>
      <c r="Z979" s="362" t="n"/>
      <c r="AA979" s="362" t="n"/>
      <c r="AB979" s="1407">
        <f>AB66</f>
        <v/>
      </c>
      <c r="AC979" s="1387">
        <f>ROUND(O979*AB979,3)</f>
        <v/>
      </c>
      <c r="AD979" s="575">
        <f>AD1020</f>
        <v/>
      </c>
      <c r="AE979" s="565" t="inlineStr">
        <is>
          <t>ЕАЭС N RU Д-JP.РА09.В.82089/24 от 24.10.2024 действует до 23.10.2029</t>
        </is>
      </c>
      <c r="AF979" s="921" t="inlineStr">
        <is>
          <t xml:space="preserve">Relent </t>
        </is>
      </c>
      <c r="AG979" s="921" t="inlineStr">
        <is>
          <t>BRUNO, Inc</t>
        </is>
      </c>
    </row>
    <row r="980" hidden="1" ht="20.1" customFormat="1" customHeight="1" s="355" thickBot="1">
      <c r="A980" s="353" t="n"/>
      <c r="B980" s="721" t="n"/>
      <c r="C980" s="1385">
        <f>C67</f>
        <v/>
      </c>
      <c r="D980" s="1385" t="n"/>
      <c r="E980" s="353" t="inlineStr">
        <is>
          <t>Relent TESTER</t>
        </is>
      </c>
      <c r="F980" s="365" t="inlineStr">
        <is>
          <t>B2808RT</t>
        </is>
      </c>
      <c r="G980" s="573" t="inlineStr">
        <is>
          <t>リレント　アステローペ　モイスチュアクリーム</t>
        </is>
      </c>
      <c r="H980" s="322" t="inlineStr">
        <is>
          <t>《Relent》ASTEROPE moisture cream  TESTER(N.C.V)</t>
        </is>
      </c>
      <c r="I980" s="322" t="inlineStr">
        <is>
          <t>Asterope Moisture Cream</t>
        </is>
      </c>
      <c r="J980" s="406" t="inlineStr">
        <is>
          <t>Увлажняющий крем для лица Астеропа</t>
        </is>
      </c>
      <c r="K980" s="358" t="inlineStr">
        <is>
          <t>face cream</t>
        </is>
      </c>
      <c r="L980" s="358" t="n"/>
      <c r="M980" s="368" t="n"/>
      <c r="N980" s="368" t="n"/>
      <c r="O980" s="455" t="n"/>
      <c r="P980" s="1386" t="n">
        <v>2420</v>
      </c>
      <c r="Q980" s="1388">
        <f>O980*P980</f>
        <v/>
      </c>
      <c r="R980" s="361" t="n">
        <v>0</v>
      </c>
      <c r="S980" s="1383">
        <f>O980*R980</f>
        <v/>
      </c>
      <c r="T980" s="1383">
        <f>Q980-S980</f>
        <v/>
      </c>
      <c r="U980" s="458">
        <f>T980/Q980</f>
        <v/>
      </c>
      <c r="V980" s="362" t="n"/>
      <c r="W980" s="362" t="n"/>
      <c r="X980" s="362" t="n"/>
      <c r="Y980" s="362" t="n"/>
      <c r="Z980" s="362" t="n"/>
      <c r="AA980" s="362" t="n"/>
      <c r="AB980" s="1407">
        <f>AB67</f>
        <v/>
      </c>
      <c r="AC980" s="1387">
        <f>ROUND(O980*AB980,3)</f>
        <v/>
      </c>
      <c r="AD980" s="575">
        <f>AD1021</f>
        <v/>
      </c>
      <c r="AE980" s="565" t="inlineStr">
        <is>
          <t>ЕАЭС N RU Д-JP.РА03.В.90112/22 от 31.05.2022 действует до 29.05.2027</t>
        </is>
      </c>
      <c r="AF980" s="565" t="inlineStr">
        <is>
          <t>Relent</t>
        </is>
      </c>
      <c r="AG980" s="565" t="inlineStr">
        <is>
          <t>BRUNO Inc.</t>
        </is>
      </c>
    </row>
    <row r="981" hidden="1" ht="20.1" customFormat="1" customHeight="1" s="355" thickBot="1">
      <c r="A981" s="353" t="n"/>
      <c r="B981" s="721" t="n"/>
      <c r="C981" s="1385">
        <f>C68</f>
        <v/>
      </c>
      <c r="D981" s="1385" t="n"/>
      <c r="E981" s="353" t="inlineStr">
        <is>
          <t>Relent TESTER</t>
        </is>
      </c>
      <c r="F981" s="365" t="inlineStr">
        <is>
          <t>B3720RT</t>
        </is>
      </c>
      <c r="G981" s="573" t="inlineStr">
        <is>
          <t>リレント　リナレス　スキンローション</t>
        </is>
      </c>
      <c r="H981" s="322" t="inlineStr">
        <is>
          <t>《Relent》Rinales skin lotion  TESTER(N.C.V)</t>
        </is>
      </c>
      <c r="I981" s="322" t="n"/>
      <c r="J981" s="406" t="inlineStr">
        <is>
          <t>Лосьон от морщин Риналес Тестер</t>
        </is>
      </c>
      <c r="K981" s="358" t="inlineStr">
        <is>
          <t>face lotion</t>
        </is>
      </c>
      <c r="L981" s="358" t="n"/>
      <c r="M981" s="368" t="n"/>
      <c r="N981" s="368" t="n"/>
      <c r="O981" s="455" t="n"/>
      <c r="P981" s="1386" t="n">
        <v>3390</v>
      </c>
      <c r="Q981" s="1388">
        <f>O981*P981</f>
        <v/>
      </c>
      <c r="R981" s="361" t="n">
        <v>0</v>
      </c>
      <c r="S981" s="1383">
        <f>O981*R981</f>
        <v/>
      </c>
      <c r="T981" s="1383">
        <f>Q981-S981</f>
        <v/>
      </c>
      <c r="U981" s="458">
        <f>T981/Q981</f>
        <v/>
      </c>
      <c r="V981" s="362" t="n"/>
      <c r="W981" s="362" t="n"/>
      <c r="X981" s="362" t="n"/>
      <c r="Y981" s="362" t="n"/>
      <c r="Z981" s="362" t="n"/>
      <c r="AA981" s="362" t="n"/>
      <c r="AB981" s="1410">
        <f>AB68</f>
        <v/>
      </c>
      <c r="AC981" s="1384">
        <f>ROUND(O981*AB981,3)</f>
        <v/>
      </c>
      <c r="AD981" s="575">
        <f>AD1022</f>
        <v/>
      </c>
      <c r="AE981" s="565" t="n"/>
      <c r="AF981" s="565" t="n"/>
      <c r="AG981" s="565" t="n"/>
    </row>
    <row r="982" hidden="1" ht="20.1" customFormat="1" customHeight="1" s="355" thickBot="1">
      <c r="A982" s="353" t="n"/>
      <c r="B982" s="721" t="n"/>
      <c r="C982" s="1385">
        <f>C69</f>
        <v/>
      </c>
      <c r="D982" s="1385" t="n"/>
      <c r="E982" s="353" t="inlineStr">
        <is>
          <t>Relent TESTER</t>
        </is>
      </c>
      <c r="F982" s="365" t="inlineStr">
        <is>
          <t>B3730RT</t>
        </is>
      </c>
      <c r="G982" s="573" t="inlineStr">
        <is>
          <t>リレント　リナレス　エッセンスα</t>
        </is>
      </c>
      <c r="H982" s="322" t="inlineStr">
        <is>
          <t>《Relent》Rinales essence α  TESTER(N.C.V)</t>
        </is>
      </c>
      <c r="I982" s="322" t="inlineStr">
        <is>
          <t>Rinales Essence</t>
        </is>
      </c>
      <c r="J982" s="406" t="inlineStr">
        <is>
          <t>Сыворотка от морщин Риналес</t>
        </is>
      </c>
      <c r="K982" s="358" t="inlineStr">
        <is>
          <t>face essence</t>
        </is>
      </c>
      <c r="L982" s="358" t="n"/>
      <c r="M982" s="368" t="n"/>
      <c r="N982" s="368" t="n"/>
      <c r="O982" s="455" t="n"/>
      <c r="P982" s="1386" t="n">
        <v>3985</v>
      </c>
      <c r="Q982" s="1388">
        <f>O982*P982</f>
        <v/>
      </c>
      <c r="R982" s="361" t="n">
        <v>0</v>
      </c>
      <c r="S982" s="1383">
        <f>O982*R982</f>
        <v/>
      </c>
      <c r="T982" s="1383">
        <f>Q982-S982</f>
        <v/>
      </c>
      <c r="U982" s="458">
        <f>T982/Q982</f>
        <v/>
      </c>
      <c r="V982" s="362" t="n"/>
      <c r="W982" s="362" t="n"/>
      <c r="X982" s="362" t="n"/>
      <c r="Y982" s="362" t="n"/>
      <c r="Z982" s="362" t="n"/>
      <c r="AA982" s="362" t="n"/>
      <c r="AB982" s="1407">
        <f>AB69</f>
        <v/>
      </c>
      <c r="AC982" s="1387">
        <f>ROUND(O982*AB982,3)</f>
        <v/>
      </c>
      <c r="AD982" s="575">
        <f>AD1023</f>
        <v/>
      </c>
      <c r="AE982" s="565" t="inlineStr">
        <is>
          <t>ЕАЭС N RU Д-JP.РА01.В.71997/21 от 11.08.2021 действует до 10.08.2026</t>
        </is>
      </c>
      <c r="AF982" s="565" t="n"/>
      <c r="AG982" s="565" t="inlineStr">
        <is>
          <t>IDEA INTERNATIONAL CO., LTD</t>
        </is>
      </c>
    </row>
    <row r="983" hidden="1" ht="20.1" customFormat="1" customHeight="1" s="355" thickBot="1">
      <c r="A983" s="353" t="n"/>
      <c r="B983" s="721" t="n"/>
      <c r="C983" s="1385">
        <f>C70</f>
        <v/>
      </c>
      <c r="D983" s="1385" t="n"/>
      <c r="E983" s="353" t="inlineStr">
        <is>
          <t>Relent TESTER</t>
        </is>
      </c>
      <c r="F983" s="365" t="inlineStr">
        <is>
          <t>B3740RT</t>
        </is>
      </c>
      <c r="G983" s="573" t="inlineStr">
        <is>
          <t>リレント　リナレス　ミルクローション</t>
        </is>
      </c>
      <c r="H983" s="322" t="inlineStr">
        <is>
          <t>《Relent》Rinales milk lotion  TESTER(N.C.V)</t>
        </is>
      </c>
      <c r="I983" s="322" t="inlineStr">
        <is>
          <t>Rinales Milk Lotion</t>
        </is>
      </c>
      <c r="J983" s="406" t="inlineStr">
        <is>
          <t>Молочко против морщин «Риналес»</t>
        </is>
      </c>
      <c r="K983" s="358" t="inlineStr">
        <is>
          <t>face milk</t>
        </is>
      </c>
      <c r="L983" s="358" t="n"/>
      <c r="M983" s="368" t="n"/>
      <c r="N983" s="368" t="n"/>
      <c r="O983" s="455" t="n"/>
      <c r="P983" s="1386" t="n">
        <v>3985</v>
      </c>
      <c r="Q983" s="1388">
        <f>O983*P983</f>
        <v/>
      </c>
      <c r="R983" s="361" t="n">
        <v>0</v>
      </c>
      <c r="S983" s="1383">
        <f>O983*R983</f>
        <v/>
      </c>
      <c r="T983" s="1383">
        <f>Q983-S983</f>
        <v/>
      </c>
      <c r="U983" s="458">
        <f>T983/Q983</f>
        <v/>
      </c>
      <c r="V983" s="362" t="n"/>
      <c r="W983" s="362" t="n"/>
      <c r="X983" s="362" t="n"/>
      <c r="Y983" s="362" t="n"/>
      <c r="Z983" s="362" t="n"/>
      <c r="AA983" s="362" t="n"/>
      <c r="AB983" s="1407">
        <f>AB70</f>
        <v/>
      </c>
      <c r="AC983" s="1387">
        <f>ROUND(O983*AB983,3)</f>
        <v/>
      </c>
      <c r="AD983" s="575">
        <f>AD1024</f>
        <v/>
      </c>
      <c r="AE983" s="565" t="inlineStr">
        <is>
          <t>ЕАЭС N RU Д-JP.НВ15.B.03802/19 от 11.12.2019 действует до 10.12.2024</t>
        </is>
      </c>
      <c r="AF983" s="565" t="inlineStr">
        <is>
          <t>RELENT</t>
        </is>
      </c>
      <c r="AG983" s="565" t="inlineStr">
        <is>
          <t>IDEA INTERNATIONAL CO., LTD</t>
        </is>
      </c>
    </row>
    <row r="984" hidden="1" ht="20.1" customFormat="1" customHeight="1" s="355" thickBot="1">
      <c r="A984" s="353" t="n"/>
      <c r="B984" s="721" t="n"/>
      <c r="C984" s="1385">
        <f>C71</f>
        <v/>
      </c>
      <c r="D984" s="1385" t="n"/>
      <c r="E984" s="353" t="inlineStr">
        <is>
          <t>Relent TESTER</t>
        </is>
      </c>
      <c r="F984" s="365" t="inlineStr">
        <is>
          <t>B3750RT</t>
        </is>
      </c>
      <c r="G984" s="573" t="inlineStr">
        <is>
          <t>リレント　リナレス　モイスチュアクリーム</t>
        </is>
      </c>
      <c r="H984" s="322" t="inlineStr">
        <is>
          <t>《Relent》Rinales moisture cream  TESTER(N.C.V)</t>
        </is>
      </c>
      <c r="I984" s="322" t="inlineStr">
        <is>
          <t>Rinales Moisture Cream</t>
        </is>
      </c>
      <c r="J984" s="406" t="inlineStr">
        <is>
          <t>Крем увлажняющий против морщин Риналес</t>
        </is>
      </c>
      <c r="K984" s="358" t="inlineStr">
        <is>
          <t>face cream</t>
        </is>
      </c>
      <c r="L984" s="358" t="n"/>
      <c r="M984" s="368" t="n"/>
      <c r="N984" s="368" t="n"/>
      <c r="O984" s="455" t="n"/>
      <c r="P984" s="1386" t="n">
        <v>3985</v>
      </c>
      <c r="Q984" s="1388">
        <f>O984*P984</f>
        <v/>
      </c>
      <c r="R984" s="361" t="n">
        <v>0</v>
      </c>
      <c r="S984" s="1383">
        <f>O984*R984</f>
        <v/>
      </c>
      <c r="T984" s="1383">
        <f>Q984-S984</f>
        <v/>
      </c>
      <c r="U984" s="458">
        <f>T984/Q984</f>
        <v/>
      </c>
      <c r="V984" s="362" t="n"/>
      <c r="W984" s="362" t="n"/>
      <c r="X984" s="362" t="n"/>
      <c r="Y984" s="362" t="n"/>
      <c r="Z984" s="362" t="n"/>
      <c r="AA984" s="362" t="n"/>
      <c r="AB984" s="1407">
        <f>AB71</f>
        <v/>
      </c>
      <c r="AC984" s="1387">
        <f>ROUND(O984*AB984,3)</f>
        <v/>
      </c>
      <c r="AD984" s="575">
        <f>AD1025</f>
        <v/>
      </c>
      <c r="AE984" s="565" t="inlineStr">
        <is>
          <t>ЕАЭС N RU Д-JP.РА03.В.90112/22 от 31.05.2022 действует до 29.05.2027</t>
        </is>
      </c>
      <c r="AF984" s="565" t="inlineStr">
        <is>
          <t>Relent</t>
        </is>
      </c>
      <c r="AG984" s="565" t="inlineStr">
        <is>
          <t>BRUNO Inc.</t>
        </is>
      </c>
    </row>
    <row r="985" ht="20.1" customFormat="1" customHeight="1" s="355" thickBot="1">
      <c r="A985" s="1203" t="n"/>
      <c r="B985" s="714" t="n"/>
      <c r="C985" s="922" t="n"/>
      <c r="D985" s="922" t="n"/>
      <c r="E985" s="353" t="inlineStr">
        <is>
          <t>Relent TESTER</t>
        </is>
      </c>
      <c r="F985" s="923" t="inlineStr">
        <is>
          <t>5802396</t>
        </is>
      </c>
      <c r="G985" s="573" t="n"/>
      <c r="H985" s="322" t="inlineStr">
        <is>
          <t>《RELENT》La Ceral mini bottle set (VC Runny 30ml, Doreor Doll 30ml, Doreor Runny 30ml, Doreor Milk30ml, Doreor Cream10g)TESTER(N.C.V)</t>
        </is>
      </c>
      <c r="I985" s="766" t="inlineStr">
        <is>
          <t>La Ceral mini bottle set</t>
        </is>
      </c>
      <c r="J985" s="766" t="inlineStr">
        <is>
          <t>Набор уходовой косметики для лица</t>
        </is>
      </c>
      <c r="K985" s="358" t="inlineStr">
        <is>
          <t>vc runny, doll, runny,milk,cream</t>
        </is>
      </c>
      <c r="L985" s="358" t="n"/>
      <c r="M985" s="368" t="n"/>
      <c r="N985" s="368" t="n"/>
      <c r="O985" s="455" t="n"/>
      <c r="P985" s="1386" t="n">
        <v>100</v>
      </c>
      <c r="Q985" s="1388">
        <f>O985*P985</f>
        <v/>
      </c>
      <c r="R985" s="361" t="n">
        <v>0</v>
      </c>
      <c r="S985" s="1383">
        <f>O985*R985</f>
        <v/>
      </c>
      <c r="T985" s="1383">
        <f>Q985-S985</f>
        <v/>
      </c>
      <c r="U985" s="458">
        <f>T985/Q985</f>
        <v/>
      </c>
      <c r="V985" s="362" t="n"/>
      <c r="W985" s="362" t="n"/>
      <c r="X985" s="362" t="n"/>
      <c r="Y985" s="362" t="n"/>
      <c r="Z985" s="362" t="n"/>
      <c r="AA985" s="362" t="n"/>
      <c r="AB985" s="1410" t="n">
        <v>0.187</v>
      </c>
      <c r="AC985" s="1384">
        <f>ROUND(O985*AB985,3)</f>
        <v/>
      </c>
      <c r="AD985" s="575" t="inlineStr">
        <is>
          <t xml:space="preserve"> La Cerarl　シリーズ全商品と共通</t>
        </is>
      </c>
      <c r="AE985" s="921"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921" t="inlineStr">
        <is>
          <t>RELENT</t>
        </is>
      </c>
      <c r="AG985" s="921" t="inlineStr">
        <is>
          <t>IDEA INTERNATIONAL CO., LTD
BRUNO Inc.</t>
        </is>
      </c>
    </row>
    <row r="986" ht="20.1" customFormat="1" customHeight="1" s="355" thickBot="1">
      <c r="A986" s="1203" t="n"/>
      <c r="B986" s="714" t="n"/>
      <c r="C986" s="922" t="n"/>
      <c r="D986" s="922" t="n"/>
      <c r="E986" s="353" t="inlineStr">
        <is>
          <t>Relent TESTER</t>
        </is>
      </c>
      <c r="F986" s="923" t="inlineStr">
        <is>
          <t>5802395</t>
        </is>
      </c>
      <c r="G986" s="573" t="n"/>
      <c r="H986" s="322" t="inlineStr">
        <is>
          <t>《RELENT》La Ceral trial set (VC Runny 30ml, Doreor Doll 30ml, Doreor Runny 30ml, Doreor Pack 30g) TESTER(N.C.V)</t>
        </is>
      </c>
      <c r="I986" s="766" t="inlineStr">
        <is>
          <t>Relent La Cerarl Trial Set</t>
        </is>
      </c>
      <c r="J986" s="766" t="inlineStr">
        <is>
          <t>Набор уходовой косметики для лица</t>
        </is>
      </c>
      <c r="K986" s="358" t="inlineStr">
        <is>
          <t>vc runny, doll, runny,pack</t>
        </is>
      </c>
      <c r="L986" s="368" t="n"/>
      <c r="M986" s="368" t="n"/>
      <c r="N986" s="368" t="n"/>
      <c r="O986" s="455" t="n"/>
      <c r="P986" s="1386" t="n">
        <v>100</v>
      </c>
      <c r="Q986" s="1388">
        <f>O986*P986</f>
        <v/>
      </c>
      <c r="R986" s="361" t="n">
        <v>0</v>
      </c>
      <c r="S986" s="1383">
        <f>O986*R986</f>
        <v/>
      </c>
      <c r="T986" s="1383">
        <f>Q986-S986</f>
        <v/>
      </c>
      <c r="U986" s="458">
        <f>T986/Q986</f>
        <v/>
      </c>
      <c r="V986" s="362" t="n"/>
      <c r="W986" s="362" t="n"/>
      <c r="X986" s="362" t="n"/>
      <c r="Y986" s="362" t="n"/>
      <c r="Z986" s="362" t="n"/>
      <c r="AA986" s="362" t="n"/>
      <c r="AB986" s="1410" t="n">
        <v>0.191</v>
      </c>
      <c r="AC986" s="1384">
        <f>ROUND(O986*AB986,3)</f>
        <v/>
      </c>
      <c r="AD986" s="575" t="n"/>
      <c r="AE986" s="921"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921" t="inlineStr">
        <is>
          <t>RELENT</t>
        </is>
      </c>
      <c r="AG986" s="921" t="inlineStr">
        <is>
          <t>IDEA INTERNATIONAL CO., LTD
BRUNO Inc.</t>
        </is>
      </c>
    </row>
    <row r="987" ht="20.1" customFormat="1" customHeight="1" s="355" thickBot="1">
      <c r="A987" s="353" t="n"/>
      <c r="B987" s="721" t="n"/>
      <c r="C987" s="922" t="n"/>
      <c r="D987" s="922" t="n"/>
      <c r="E987" s="353" t="inlineStr">
        <is>
          <t>Relent TESTER</t>
        </is>
      </c>
      <c r="F987" s="365" t="inlineStr">
        <is>
          <t>B2028RT</t>
        </is>
      </c>
      <c r="G987" s="573" t="inlineStr">
        <is>
          <t>ナリシングクリーム</t>
        </is>
      </c>
      <c r="H987" s="322" t="inlineStr">
        <is>
          <t>《Relent》Nourishung Cream TESTER(N.C.V)</t>
        </is>
      </c>
      <c r="I987" s="322" t="inlineStr">
        <is>
          <t>Relent Nourishing Cream</t>
        </is>
      </c>
      <c r="J987" s="406" t="inlineStr">
        <is>
          <t>Питательный крем для лица Релент</t>
        </is>
      </c>
      <c r="K987" s="358" t="inlineStr">
        <is>
          <t>face cream</t>
        </is>
      </c>
      <c r="L987" s="358" t="n"/>
      <c r="M987" s="368" t="n"/>
      <c r="N987" s="368" t="n"/>
      <c r="O987" s="455" t="n"/>
      <c r="P987" s="1386">
        <f>P73</f>
        <v/>
      </c>
      <c r="Q987" s="1388">
        <f>O987*P987</f>
        <v/>
      </c>
      <c r="R987" s="361" t="n">
        <v>0</v>
      </c>
      <c r="S987" s="1383">
        <f>O987*R987</f>
        <v/>
      </c>
      <c r="T987" s="1383">
        <f>Q987-S987</f>
        <v/>
      </c>
      <c r="U987" s="458">
        <f>T987/Q987</f>
        <v/>
      </c>
      <c r="V987" s="362" t="n"/>
      <c r="W987" s="362" t="n"/>
      <c r="X987" s="362" t="n"/>
      <c r="Y987" s="362" t="n"/>
      <c r="Z987" s="362" t="n"/>
      <c r="AA987" s="362" t="n"/>
      <c r="AB987" s="1407">
        <f>AB73</f>
        <v/>
      </c>
      <c r="AC987" s="1387">
        <f>ROUND(O987*AB987,3)</f>
        <v/>
      </c>
      <c r="AD987" s="575">
        <f>AD73</f>
        <v/>
      </c>
      <c r="AE987" s="565" t="inlineStr">
        <is>
          <t>ЕАЭС N RU Д-JP.РА03.В.90112/22 от 31.05.2022 действует до 29.05.2027</t>
        </is>
      </c>
      <c r="AF987" s="565" t="inlineStr">
        <is>
          <t>Relent</t>
        </is>
      </c>
      <c r="AG987" s="565" t="inlineStr">
        <is>
          <t>BRUNO Inc.</t>
        </is>
      </c>
    </row>
    <row r="988" ht="20.1" customFormat="1" customHeight="1" s="355" thickBot="1">
      <c r="A988" s="353" t="n"/>
      <c r="B988" s="721" t="n"/>
      <c r="C988" s="922" t="n"/>
      <c r="D988" s="922" t="n"/>
      <c r="E988" s="353" t="inlineStr">
        <is>
          <t>Relent TESTER</t>
        </is>
      </c>
      <c r="F988" s="365" t="inlineStr">
        <is>
          <t>A2705RT</t>
        </is>
      </c>
      <c r="G988" s="573" t="inlineStr">
        <is>
          <t>リレント　ハンドクリーム</t>
        </is>
      </c>
      <c r="H988" s="322" t="inlineStr">
        <is>
          <t>《Relent》Hand Cream TESTER(N.C.V)</t>
        </is>
      </c>
      <c r="I988" s="322" t="inlineStr">
        <is>
          <t>Relent Hand Cream</t>
        </is>
      </c>
      <c r="J988" s="406" t="inlineStr">
        <is>
          <t>Крем для рук</t>
        </is>
      </c>
      <c r="K988" s="358" t="inlineStr">
        <is>
          <t>hand cream</t>
        </is>
      </c>
      <c r="L988" s="358" t="n"/>
      <c r="M988" s="368" t="n"/>
      <c r="N988" s="368" t="n"/>
      <c r="O988" s="455" t="n"/>
      <c r="P988" s="1386" t="n">
        <v>398</v>
      </c>
      <c r="Q988" s="1388">
        <f>O988*P988</f>
        <v/>
      </c>
      <c r="R988" s="361" t="n">
        <v>0</v>
      </c>
      <c r="S988" s="1383">
        <f>O988*R988</f>
        <v/>
      </c>
      <c r="T988" s="1383">
        <f>Q988-S988</f>
        <v/>
      </c>
      <c r="U988" s="458">
        <f>T988/Q988</f>
        <v/>
      </c>
      <c r="V988" s="362" t="n"/>
      <c r="W988" s="362" t="n"/>
      <c r="X988" s="362" t="n"/>
      <c r="Y988" s="362" t="n"/>
      <c r="Z988" s="362" t="n"/>
      <c r="AA988" s="362" t="n"/>
      <c r="AB988" s="1393">
        <f>AB74</f>
        <v/>
      </c>
      <c r="AC988" s="1397">
        <f>ROUND(O988*AB988,3)</f>
        <v/>
      </c>
      <c r="AD988" s="575">
        <f>AD74</f>
        <v/>
      </c>
      <c r="AE988" s="565" t="inlineStr">
        <is>
          <t>ЕАЭС N RU Д-JP.НВ15.В.03805/19 от 11.12.2019 действует до 10.12.2024</t>
        </is>
      </c>
      <c r="AF988" s="565" t="inlineStr">
        <is>
          <t>RELENT</t>
        </is>
      </c>
      <c r="AG988" s="565" t="inlineStr">
        <is>
          <t>IDEA INTERNATIONAL CO., LTD</t>
        </is>
      </c>
    </row>
    <row r="989" ht="20.1" customFormat="1" customHeight="1" s="355" thickBot="1">
      <c r="A989" s="353" t="n"/>
      <c r="B989" s="721" t="n"/>
      <c r="C989" s="922" t="n"/>
      <c r="D989" s="922" t="n"/>
      <c r="E989" s="353" t="inlineStr">
        <is>
          <t>Relent SAMPLE</t>
        </is>
      </c>
      <c r="F989" s="365">
        <f>F75</f>
        <v/>
      </c>
      <c r="G989" s="573" t="n"/>
      <c r="H989" s="322" t="inlineStr">
        <is>
          <t>《Relent》Lip Cream TESTER(N.C.V)</t>
        </is>
      </c>
      <c r="I989" s="322" t="inlineStr">
        <is>
          <t>Relent Lip Cream</t>
        </is>
      </c>
      <c r="J989" s="406" t="inlineStr">
        <is>
          <t>Крем для губ «Релент»</t>
        </is>
      </c>
      <c r="K989" s="358" t="inlineStr">
        <is>
          <t>lip cream</t>
        </is>
      </c>
      <c r="L989" s="358" t="n"/>
      <c r="M989" s="368" t="n"/>
      <c r="N989" s="368" t="n"/>
      <c r="O989" s="455" t="n"/>
      <c r="P989" s="1386" t="n">
        <v>850</v>
      </c>
      <c r="Q989" s="1388">
        <f>O989*P989</f>
        <v/>
      </c>
      <c r="R989" s="361" t="n">
        <v>0</v>
      </c>
      <c r="S989" s="1383">
        <f>O989*R989</f>
        <v/>
      </c>
      <c r="T989" s="1383">
        <f>Q989-S989</f>
        <v/>
      </c>
      <c r="U989" s="458">
        <f>T989/Q989</f>
        <v/>
      </c>
      <c r="V989" s="362" t="n"/>
      <c r="W989" s="362" t="n"/>
      <c r="X989" s="362" t="n"/>
      <c r="Y989" s="362" t="n"/>
      <c r="Z989" s="362" t="n"/>
      <c r="AA989" s="362" t="n"/>
      <c r="AB989" s="1393" t="n">
        <v>0.015</v>
      </c>
      <c r="AC989" s="1384">
        <f>ROUND(O989*AB989,3)</f>
        <v/>
      </c>
      <c r="AD989" s="773">
        <f>AD75</f>
        <v/>
      </c>
      <c r="AE989" s="565">
        <f>AE75</f>
        <v/>
      </c>
      <c r="AF989" s="565">
        <f>AF75</f>
        <v/>
      </c>
      <c r="AG989" s="565">
        <f>AG75</f>
        <v/>
      </c>
    </row>
    <row r="990" hidden="1" ht="20.1" customFormat="1" customHeight="1" s="355" thickBot="1">
      <c r="A990" s="353" t="n"/>
      <c r="B990" s="721" t="n"/>
      <c r="C990" s="1385" t="n">
        <v>2100058023155</v>
      </c>
      <c r="D990" s="1385" t="n">
        <v>5802315</v>
      </c>
      <c r="E990" s="353" t="inlineStr">
        <is>
          <t>Relent SAMPLE</t>
        </is>
      </c>
      <c r="F990" s="365" t="inlineStr">
        <is>
          <t>B5357RS</t>
        </is>
      </c>
      <c r="G990" s="573" t="inlineStr">
        <is>
          <t>ﾗ･ｾﾗｰﾙ ﾄﾞﾛｩﾜｰｸﾚﾝｼﾞﾝｸﾞ(ｼｮｳ)</t>
        </is>
      </c>
      <c r="H990" s="322" t="inlineStr">
        <is>
          <t>《Relent》La Cerarl Doreor Cleansing (mini sample) (48 pieces in box) (N.C.V)</t>
        </is>
      </c>
      <c r="I990" s="322" t="inlineStr">
        <is>
          <t>La Cerarl Doreor Cleansing</t>
        </is>
      </c>
      <c r="J990" s="406" t="inlineStr">
        <is>
          <t>Демакияжный крем для лица</t>
        </is>
      </c>
      <c r="K990" s="358" t="inlineStr">
        <is>
          <t>face cleansing</t>
        </is>
      </c>
      <c r="L990" s="358" t="n"/>
      <c r="M990" s="368" t="n"/>
      <c r="N990" s="368" t="n"/>
      <c r="O990" s="455" t="n"/>
      <c r="P990" s="1386">
        <f>P127</f>
        <v/>
      </c>
      <c r="Q990" s="1388">
        <f>O990*P990</f>
        <v/>
      </c>
      <c r="R990" s="361" t="n">
        <v>0</v>
      </c>
      <c r="S990" s="1383">
        <f>O990*R990</f>
        <v/>
      </c>
      <c r="T990" s="1383">
        <f>Q990-S990</f>
        <v/>
      </c>
      <c r="U990" s="458">
        <f>T990/Q990</f>
        <v/>
      </c>
      <c r="V990" s="362" t="n"/>
      <c r="W990" s="362" t="n"/>
      <c r="X990" s="362" t="n"/>
      <c r="Y990" s="362" t="n"/>
      <c r="Z990" s="362" t="n"/>
      <c r="AA990" s="362" t="n"/>
      <c r="AB990" s="1399" t="n">
        <v>0.096</v>
      </c>
      <c r="AC990" s="1387">
        <f>ROUND(O990*AB990,3)</f>
        <v/>
      </c>
      <c r="AD990" s="575">
        <f>AD28</f>
        <v/>
      </c>
      <c r="AE990" s="565" t="inlineStr">
        <is>
          <t>ЕАЭС N RU Д-JP.РА03.В.90112/22 от 31.05.2022 действует до 29.05.2027</t>
        </is>
      </c>
      <c r="AF990" s="565" t="inlineStr">
        <is>
          <t>Relent</t>
        </is>
      </c>
      <c r="AG990" s="565" t="inlineStr">
        <is>
          <t>BRUNO Inc.</t>
        </is>
      </c>
    </row>
    <row r="991" hidden="1" ht="20.25" customFormat="1" customHeight="1" s="355" thickBot="1">
      <c r="A991" s="1203" t="n"/>
      <c r="B991" s="714" t="n"/>
      <c r="C991" s="1385" t="n">
        <v>2100058023162</v>
      </c>
      <c r="D991" s="1385" t="n">
        <v>5802316</v>
      </c>
      <c r="E991" s="353" t="inlineStr">
        <is>
          <t>Relent SAMPLE</t>
        </is>
      </c>
      <c r="F991" s="365" t="inlineStr">
        <is>
          <t>B5358RS</t>
        </is>
      </c>
      <c r="G991" s="573" t="inlineStr">
        <is>
          <t>ﾗ･ｾﾗｰﾙ ﾄﾞﾛｩﾜｰｳｫｯｼｭ(ｼｮｳ)</t>
        </is>
      </c>
      <c r="H991" s="322" t="inlineStr">
        <is>
          <t>《Relent》La Cerarl Doreor Wash (mini sample) (48 pieces in box) (N.C.V)</t>
        </is>
      </c>
      <c r="I991" s="322" t="inlineStr">
        <is>
          <t>La Ceral Doreor Wash</t>
        </is>
      </c>
      <c r="J991" s="406" t="inlineStr">
        <is>
          <t>Пенка для умывания</t>
        </is>
      </c>
      <c r="K991" s="358" t="inlineStr">
        <is>
          <t>face wash</t>
        </is>
      </c>
      <c r="L991" s="358" t="n"/>
      <c r="M991" s="368" t="n"/>
      <c r="N991" s="368" t="n"/>
      <c r="O991" s="455" t="n"/>
      <c r="P991" s="1386">
        <f>P128</f>
        <v/>
      </c>
      <c r="Q991" s="1388">
        <f>O991*P991</f>
        <v/>
      </c>
      <c r="R991" s="361" t="n">
        <v>0</v>
      </c>
      <c r="S991" s="1383">
        <f>O991*R991</f>
        <v/>
      </c>
      <c r="T991" s="1383">
        <f>Q991-S991</f>
        <v/>
      </c>
      <c r="U991" s="458">
        <f>T991/Q991</f>
        <v/>
      </c>
      <c r="V991" s="362" t="n"/>
      <c r="W991" s="362" t="n"/>
      <c r="X991" s="362" t="n"/>
      <c r="Y991" s="362" t="n"/>
      <c r="Z991" s="362" t="n"/>
      <c r="AA991" s="362" t="n"/>
      <c r="AB991" s="1399" t="n">
        <v>0.048</v>
      </c>
      <c r="AC991" s="1387">
        <f>ROUND(O991*AB991,3)</f>
        <v/>
      </c>
      <c r="AD991" s="575">
        <f>AD29</f>
        <v/>
      </c>
      <c r="AE991" s="565" t="inlineStr">
        <is>
          <t>ЕАЭС N RU Д-JP.РА03.В.90110/22 от 31.05.2022 действует до 29.05.2028</t>
        </is>
      </c>
      <c r="AF991" s="565" t="inlineStr">
        <is>
          <t>Relent</t>
        </is>
      </c>
      <c r="AG991" s="565" t="inlineStr">
        <is>
          <t>BRUNO Inc.</t>
        </is>
      </c>
    </row>
    <row r="992" hidden="1" ht="20.1" customFormat="1" customHeight="1" s="355" thickBot="1">
      <c r="A992" s="1203" t="n"/>
      <c r="B992" s="714" t="n"/>
      <c r="C992" s="1385" t="inlineStr">
        <is>
          <t>2100058023179</t>
        </is>
      </c>
      <c r="D992" s="1385" t="n">
        <v>5802317</v>
      </c>
      <c r="E992" s="353" t="inlineStr">
        <is>
          <t>Relent SAMPLE</t>
        </is>
      </c>
      <c r="F992" s="365" t="inlineStr">
        <is>
          <t>B5351RS</t>
        </is>
      </c>
      <c r="G992" s="573" t="inlineStr">
        <is>
          <t>ﾗ･ｾﾗｰﾙ VCﾗﾆｰ(ｼｮｳ)</t>
        </is>
      </c>
      <c r="H992" s="322" t="inlineStr">
        <is>
          <t>《Relent》La Cerarl VC Runny  (mini sample) (48 pieces in box) (N.C.V)</t>
        </is>
      </c>
      <c r="I992" s="322" t="inlineStr">
        <is>
          <t>La Cerarl Doreor VC Runny</t>
        </is>
      </c>
      <c r="J992" s="406" t="inlineStr">
        <is>
          <t>Лосьон с витамином С</t>
        </is>
      </c>
      <c r="K992" s="358" t="inlineStr">
        <is>
          <t>face serum</t>
        </is>
      </c>
      <c r="L992" s="358" t="n"/>
      <c r="M992" s="368" t="n"/>
      <c r="N992" s="368" t="n"/>
      <c r="O992" s="455" t="n"/>
      <c r="P992" s="1386">
        <f>P131</f>
        <v/>
      </c>
      <c r="Q992" s="1388">
        <f>O992*P992</f>
        <v/>
      </c>
      <c r="R992" s="361" t="n">
        <v>0</v>
      </c>
      <c r="S992" s="1383">
        <f>O992*R992</f>
        <v/>
      </c>
      <c r="T992" s="1383">
        <f>Q992-S992</f>
        <v/>
      </c>
      <c r="U992" s="458">
        <f>T992/Q992</f>
        <v/>
      </c>
      <c r="V992" s="362" t="n"/>
      <c r="W992" s="362" t="n"/>
      <c r="X992" s="362" t="n"/>
      <c r="Y992" s="362" t="n"/>
      <c r="Z992" s="362" t="n"/>
      <c r="AA992" s="362" t="n"/>
      <c r="AB992" s="1399" t="n">
        <v>0.096</v>
      </c>
      <c r="AC992" s="1387">
        <f>ROUND(O992*AB992,3)</f>
        <v/>
      </c>
      <c r="AD992" s="575">
        <f>AD32</f>
        <v/>
      </c>
      <c r="AE992" s="1081" t="inlineStr">
        <is>
          <t>ЕАЭС N RU Д-JP.РА12.В.00320/24 от 28.12.2024 действует до 27.12.2029</t>
        </is>
      </c>
      <c r="AF992" s="565" t="inlineStr">
        <is>
          <t>RELENT</t>
        </is>
      </c>
      <c r="AG992" s="565" t="inlineStr">
        <is>
          <t>IDEA INTERNATIONAL CO., LTD</t>
        </is>
      </c>
    </row>
    <row r="993" hidden="1" ht="20.1" customFormat="1" customHeight="1" s="355" thickBot="1">
      <c r="A993" s="1203" t="n"/>
      <c r="B993" s="714" t="n"/>
      <c r="C993" s="1385" t="inlineStr">
        <is>
          <t>2100058023186</t>
        </is>
      </c>
      <c r="D993" s="1385" t="n">
        <v>5802318</v>
      </c>
      <c r="E993" s="353" t="inlineStr">
        <is>
          <t>Relent SAMPLE</t>
        </is>
      </c>
      <c r="F993" s="365" t="inlineStr">
        <is>
          <t>B5352RS</t>
        </is>
      </c>
      <c r="G993" s="573" t="inlineStr">
        <is>
          <t>ﾗ･ｾﾗｰﾙ ﾄﾞﾛｩﾜｰﾄﾞｰﾙ(ｼｮｳ)</t>
        </is>
      </c>
      <c r="H993" s="322" t="inlineStr">
        <is>
          <t>《Relent》La Cerarl Doreor Doll (mini sample) (48 pieces in box) (N.C.V)</t>
        </is>
      </c>
      <c r="I993" s="322" t="inlineStr">
        <is>
          <t>La Cerarl Doreor Doll</t>
        </is>
      </c>
      <c r="J993" s="406" t="inlineStr">
        <is>
          <t>Увлажняющий лосьон «Ла Серарл»</t>
        </is>
      </c>
      <c r="K993" s="358" t="inlineStr">
        <is>
          <t>face serum</t>
        </is>
      </c>
      <c r="L993" s="358" t="n"/>
      <c r="M993" s="368" t="n"/>
      <c r="N993" s="368" t="n"/>
      <c r="O993" s="455" t="n"/>
      <c r="P993" s="1386">
        <f>P132</f>
        <v/>
      </c>
      <c r="Q993" s="1388">
        <f>O993*P993</f>
        <v/>
      </c>
      <c r="R993" s="361" t="n">
        <v>0</v>
      </c>
      <c r="S993" s="1383">
        <f>O993*R993</f>
        <v/>
      </c>
      <c r="T993" s="1383">
        <f>Q993-S993</f>
        <v/>
      </c>
      <c r="U993" s="458">
        <f>T993/Q993</f>
        <v/>
      </c>
      <c r="V993" s="362" t="n"/>
      <c r="W993" s="362" t="n"/>
      <c r="X993" s="362" t="n"/>
      <c r="Y993" s="362" t="n"/>
      <c r="Z993" s="362" t="n"/>
      <c r="AA993" s="362" t="n"/>
      <c r="AB993" s="1399" t="n">
        <v>0.096</v>
      </c>
      <c r="AC993" s="1387">
        <f>ROUND(O993*AB993,3)</f>
        <v/>
      </c>
      <c r="AD993" s="575">
        <f>AD33</f>
        <v/>
      </c>
      <c r="AE993" s="1081" t="inlineStr">
        <is>
          <t>ЕАЭС N RU Д-JP.РА12.В.00320/24 от 28.12.2024 действует до 27.12.2029</t>
        </is>
      </c>
      <c r="AF993" s="565" t="inlineStr">
        <is>
          <t>RELENT</t>
        </is>
      </c>
      <c r="AG993" s="565" t="inlineStr">
        <is>
          <t>IDEA INTERNATIONAL CO., LTD</t>
        </is>
      </c>
    </row>
    <row r="994" hidden="1" ht="20.1" customFormat="1" customHeight="1" s="355" thickBot="1">
      <c r="A994" s="1203" t="n"/>
      <c r="B994" s="714" t="n"/>
      <c r="C994" s="1385" t="n">
        <v>2100058023193</v>
      </c>
      <c r="D994" s="1385" t="n">
        <v>5802319</v>
      </c>
      <c r="E994" s="353" t="inlineStr">
        <is>
          <t>Relent SAMPLE</t>
        </is>
      </c>
      <c r="F994" s="365" t="inlineStr">
        <is>
          <t>В5353RS</t>
        </is>
      </c>
      <c r="G994" s="573" t="inlineStr">
        <is>
          <t>ﾗ･ｾﾗｰﾙ ﾄﾞﾛｩﾜｰﾗﾆｰ(ｼｮｳ)</t>
        </is>
      </c>
      <c r="H994" s="322" t="inlineStr">
        <is>
          <t>《Relent》La Cerarl Doreor Runny (mini sample) (48 pieces in box) (N.C.V)</t>
        </is>
      </c>
      <c r="I994" s="322" t="inlineStr">
        <is>
          <t>La Cerarl Doreor Runny</t>
        </is>
      </c>
      <c r="J994" s="406" t="inlineStr">
        <is>
          <t>Эссенция «Ла Серарл Дореор Ранни»</t>
        </is>
      </c>
      <c r="K994" s="358" t="inlineStr">
        <is>
          <t>face serum</t>
        </is>
      </c>
      <c r="L994" s="358" t="n"/>
      <c r="M994" s="368" t="n"/>
      <c r="N994" s="368" t="n"/>
      <c r="O994" s="455" t="n"/>
      <c r="P994" s="1386">
        <f>P133</f>
        <v/>
      </c>
      <c r="Q994" s="1388">
        <f>O994*P994</f>
        <v/>
      </c>
      <c r="R994" s="361" t="n">
        <v>0</v>
      </c>
      <c r="S994" s="1383">
        <f>O994*R994</f>
        <v/>
      </c>
      <c r="T994" s="1383">
        <f>Q994-S994</f>
        <v/>
      </c>
      <c r="U994" s="458">
        <f>T994/Q994</f>
        <v/>
      </c>
      <c r="V994" s="362" t="n"/>
      <c r="W994" s="362" t="n"/>
      <c r="X994" s="362" t="n"/>
      <c r="Y994" s="362" t="n"/>
      <c r="Z994" s="362" t="n"/>
      <c r="AA994" s="362" t="n"/>
      <c r="AB994" s="1399" t="n">
        <v>0.096</v>
      </c>
      <c r="AC994" s="1421">
        <f>ROUND(O994*AB994,3)</f>
        <v/>
      </c>
      <c r="AD994" s="575">
        <f>AD34</f>
        <v/>
      </c>
      <c r="AE994" s="1081" t="inlineStr">
        <is>
          <t>ЕАЭС N RU Д-JP.РА12.В.00430/24 от 28.12.2024 действует до 27.12.2029</t>
        </is>
      </c>
      <c r="AF994" s="565" t="inlineStr">
        <is>
          <t>RELENT</t>
        </is>
      </c>
      <c r="AG994" s="565" t="inlineStr">
        <is>
          <t>IDEA INTERNATIONAL CO., LTD</t>
        </is>
      </c>
    </row>
    <row r="995" hidden="1" ht="20.1" customFormat="1" customHeight="1" s="355" thickBot="1">
      <c r="A995" s="1203" t="n"/>
      <c r="B995" s="714" t="n"/>
      <c r="C995" s="1385" t="inlineStr">
        <is>
          <t>2100058023209</t>
        </is>
      </c>
      <c r="D995" s="1385" t="n">
        <v>5802320</v>
      </c>
      <c r="E995" s="353" t="inlineStr">
        <is>
          <t>Relent SAMPLE</t>
        </is>
      </c>
      <c r="F995" s="365" t="inlineStr">
        <is>
          <t>B5354RS</t>
        </is>
      </c>
      <c r="G995" s="573" t="inlineStr">
        <is>
          <t>ﾗ･ｾﾗｰﾙ ﾄﾞﾛｩﾜｰﾊﾟｯｸ(ｼｮｳ)</t>
        </is>
      </c>
      <c r="H995" s="322" t="inlineStr">
        <is>
          <t>《Relent》La Cerarl Doreor Pack (mini sample) (20 pieces in box) (N.C.V)</t>
        </is>
      </c>
      <c r="I995" s="322" t="inlineStr">
        <is>
          <t>La Cerarl Doreor Pack</t>
        </is>
      </c>
      <c r="J995" s="406" t="inlineStr">
        <is>
          <t>Маска для лица Ла Серарл Дореор</t>
        </is>
      </c>
      <c r="K995" s="358" t="inlineStr">
        <is>
          <t>face pack</t>
        </is>
      </c>
      <c r="L995" s="358" t="n"/>
      <c r="M995" s="368" t="n"/>
      <c r="N995" s="368" t="n"/>
      <c r="O995" s="455" t="n"/>
      <c r="P995" s="1386">
        <f>P135</f>
        <v/>
      </c>
      <c r="Q995" s="1388">
        <f>O995*P995</f>
        <v/>
      </c>
      <c r="R995" s="361" t="n">
        <v>0</v>
      </c>
      <c r="S995" s="1383">
        <f>O995*R995</f>
        <v/>
      </c>
      <c r="T995" s="1383">
        <f>Q995-S995</f>
        <v/>
      </c>
      <c r="U995" s="458">
        <f>T995/Q995</f>
        <v/>
      </c>
      <c r="V995" s="362" t="n"/>
      <c r="W995" s="362" t="n"/>
      <c r="X995" s="362" t="n"/>
      <c r="Y995" s="362" t="n"/>
      <c r="Z995" s="362" t="n"/>
      <c r="AA995" s="362" t="n"/>
      <c r="AB995" s="1399" t="n">
        <v>0.2</v>
      </c>
      <c r="AC995" s="1387">
        <f>ROUND(O995*AB995,3)</f>
        <v/>
      </c>
      <c r="AD995" s="575">
        <f>AD36</f>
        <v/>
      </c>
      <c r="AE995" s="565" t="inlineStr">
        <is>
          <t>ЕАЭС N RU Д-JP.РА03.В.91575/22 от 31.05.2022 действует до 30.05.2027</t>
        </is>
      </c>
      <c r="AF995" s="565" t="inlineStr">
        <is>
          <t>Relent</t>
        </is>
      </c>
      <c r="AG995" s="565" t="inlineStr">
        <is>
          <t>BRUNO Inc.</t>
        </is>
      </c>
    </row>
    <row r="996" hidden="1" ht="20.1" customFormat="1" customHeight="1" s="355" thickBot="1">
      <c r="A996" s="1203" t="n"/>
      <c r="B996" s="714" t="n"/>
      <c r="C996" s="1385" t="n">
        <v>2100058023216</v>
      </c>
      <c r="D996" s="1385" t="n">
        <v>5802321</v>
      </c>
      <c r="E996" s="353" t="inlineStr">
        <is>
          <t>Relent SAMPLE</t>
        </is>
      </c>
      <c r="F996" s="365" t="inlineStr">
        <is>
          <t>B5355RS</t>
        </is>
      </c>
      <c r="G996" s="573" t="inlineStr">
        <is>
          <t>ﾗ･ｾﾗｰﾙ ﾄﾞﾛｩﾜｰﾐﾙｸ(ｼｮｳ)</t>
        </is>
      </c>
      <c r="H996" s="322" t="inlineStr">
        <is>
          <t>《Relent》La Cerarl Doreor Milk (mini sample) (48 pieces in box) (N.C.V)</t>
        </is>
      </c>
      <c r="I996" s="322" t="inlineStr">
        <is>
          <t>La Cerarl Doreor Milk</t>
        </is>
      </c>
      <c r="J996" s="406" t="inlineStr">
        <is>
          <t>Молочко «Ла Серарл»</t>
        </is>
      </c>
      <c r="K996" s="358" t="inlineStr">
        <is>
          <t>face milk</t>
        </is>
      </c>
      <c r="L996" s="358" t="n"/>
      <c r="M996" s="368" t="n"/>
      <c r="N996" s="368" t="n"/>
      <c r="O996" s="455" t="n"/>
      <c r="P996" s="1386">
        <f>P136</f>
        <v/>
      </c>
      <c r="Q996" s="1388">
        <f>O996*P996</f>
        <v/>
      </c>
      <c r="R996" s="361" t="n">
        <v>0</v>
      </c>
      <c r="S996" s="1383">
        <f>O996*R996</f>
        <v/>
      </c>
      <c r="T996" s="1383">
        <f>Q996-S996</f>
        <v/>
      </c>
      <c r="U996" s="458">
        <f>T996/Q996</f>
        <v/>
      </c>
      <c r="V996" s="362" t="n"/>
      <c r="W996" s="362" t="n"/>
      <c r="X996" s="362" t="n"/>
      <c r="Y996" s="362" t="n"/>
      <c r="Z996" s="362" t="n"/>
      <c r="AA996" s="362" t="n"/>
      <c r="AB996" s="1399" t="n">
        <v>0.096</v>
      </c>
      <c r="AC996" s="1387">
        <f>ROUND(O996*AB996,3)</f>
        <v/>
      </c>
      <c r="AD996" s="575">
        <f>AD37</f>
        <v/>
      </c>
      <c r="AE996" s="712" t="inlineStr">
        <is>
          <t>ЕАЭС N RU Д-JP.РА12.В.00545/24 от 28.12.2024 действует до 27.12.2029</t>
        </is>
      </c>
      <c r="AF996" s="565" t="inlineStr">
        <is>
          <t>RELENT</t>
        </is>
      </c>
      <c r="AG996" s="565" t="inlineStr">
        <is>
          <t>IDEA INTERNATIONAL CO., LTD</t>
        </is>
      </c>
    </row>
    <row r="997" hidden="1" ht="20.1" customFormat="1" customHeight="1" s="355" thickBot="1">
      <c r="A997" s="1203" t="n"/>
      <c r="B997" s="714" t="n"/>
      <c r="C997" s="1385" t="n">
        <v>2100058023223</v>
      </c>
      <c r="D997" s="1385" t="n">
        <v>5802322</v>
      </c>
      <c r="E997" s="353" t="inlineStr">
        <is>
          <t>Relent SAMPLE</t>
        </is>
      </c>
      <c r="F997" s="365" t="inlineStr">
        <is>
          <t>B5356RS</t>
        </is>
      </c>
      <c r="G997" s="573" t="inlineStr">
        <is>
          <t>ﾗ･ｾﾗｰﾙ ﾄﾞﾛｩﾜｰｸﾘｰﾑ(ｼｮｳ)</t>
        </is>
      </c>
      <c r="H997" s="322" t="inlineStr">
        <is>
          <t>《Relent》La Cerarl Doreor Cream (mini sample) (48 pieces in box) (N.C.V)</t>
        </is>
      </c>
      <c r="I997" s="322" t="inlineStr">
        <is>
          <t>La Cerarl Doreor Cream</t>
        </is>
      </c>
      <c r="J997" s="406" t="inlineStr">
        <is>
          <t>Питательный крем «Ла Серарл Дореор»</t>
        </is>
      </c>
      <c r="K997" s="358" t="inlineStr">
        <is>
          <t>face cream</t>
        </is>
      </c>
      <c r="L997" s="358" t="n"/>
      <c r="M997" s="368" t="n"/>
      <c r="N997" s="368" t="n"/>
      <c r="O997" s="455" t="n"/>
      <c r="P997" s="1386">
        <f>P137</f>
        <v/>
      </c>
      <c r="Q997" s="1388">
        <f>O997*P997</f>
        <v/>
      </c>
      <c r="R997" s="361" t="n">
        <v>0</v>
      </c>
      <c r="S997" s="1383">
        <f>O997*R997</f>
        <v/>
      </c>
      <c r="T997" s="1383">
        <f>Q997-S997</f>
        <v/>
      </c>
      <c r="U997" s="458">
        <f>T997/Q997</f>
        <v/>
      </c>
      <c r="V997" s="362" t="n"/>
      <c r="W997" s="362" t="n"/>
      <c r="X997" s="362" t="n"/>
      <c r="Y997" s="362" t="n"/>
      <c r="Z997" s="362" t="n"/>
      <c r="AA997" s="362" t="n"/>
      <c r="AB997" s="1399" t="n">
        <v>0.096</v>
      </c>
      <c r="AC997" s="1387">
        <f>ROUND(O997*AB997,3)</f>
        <v/>
      </c>
      <c r="AD997" s="575">
        <f>AD38</f>
        <v/>
      </c>
      <c r="AE997" s="565" t="inlineStr">
        <is>
          <t>ЕАЭС N RU Д-JP.РА03.В.90112/22 от 31.05.2022 действует до 29.05.2027</t>
        </is>
      </c>
      <c r="AF997" s="565" t="inlineStr">
        <is>
          <t>La Cerarl</t>
        </is>
      </c>
      <c r="AG997" s="565" t="inlineStr">
        <is>
          <t>IDEA INTERNATIONAL CO., LTD</t>
        </is>
      </c>
    </row>
    <row r="998" hidden="1" ht="20.1" customFormat="1" customHeight="1" s="355" thickBot="1">
      <c r="A998" s="353" t="n"/>
      <c r="B998" s="721" t="n"/>
      <c r="C998" s="1385" t="inlineStr">
        <is>
          <t>2100058023230</t>
        </is>
      </c>
      <c r="D998" s="1385" t="n">
        <v>5802323</v>
      </c>
      <c r="E998" s="353" t="inlineStr">
        <is>
          <t>Relent SAMPLE</t>
        </is>
      </c>
      <c r="F998" s="365" t="inlineStr">
        <is>
          <t>B5359RS</t>
        </is>
      </c>
      <c r="G998" s="573" t="inlineStr">
        <is>
          <t>ﾗ･ｾﾗｰﾙ ﾄﾞﾛｩﾜｰｾﾗﾑ(ｼｮｳ)</t>
        </is>
      </c>
      <c r="H998" s="322" t="inlineStr">
        <is>
          <t>《Relent》La Cerarl Doreor serum (mini sample) (48 pieces in box) (N.C.V)</t>
        </is>
      </c>
      <c r="I998" s="322" t="inlineStr">
        <is>
          <t>La Cerarl Doreor Serum</t>
        </is>
      </c>
      <c r="J998" s="406" t="inlineStr">
        <is>
          <t>Эссенция «Ла Серарл Дореор»</t>
        </is>
      </c>
      <c r="K998" s="358" t="inlineStr">
        <is>
          <t>face serum</t>
        </is>
      </c>
      <c r="L998" s="358" t="n"/>
      <c r="M998" s="368" t="n"/>
      <c r="N998" s="368" t="n"/>
      <c r="O998" s="455" t="n"/>
      <c r="P998" s="1386">
        <f>P134</f>
        <v/>
      </c>
      <c r="Q998" s="1388">
        <f>O998*P998</f>
        <v/>
      </c>
      <c r="R998" s="361" t="n">
        <v>0</v>
      </c>
      <c r="S998" s="1383">
        <f>O998*R998</f>
        <v/>
      </c>
      <c r="T998" s="1383">
        <f>Q998-S998</f>
        <v/>
      </c>
      <c r="U998" s="458">
        <f>T998/Q998</f>
        <v/>
      </c>
      <c r="V998" s="362" t="n"/>
      <c r="W998" s="362" t="n"/>
      <c r="X998" s="362" t="n"/>
      <c r="Y998" s="362" t="n"/>
      <c r="Z998" s="362" t="n"/>
      <c r="AA998" s="362" t="n"/>
      <c r="AB998" s="1399" t="n">
        <v>0.096</v>
      </c>
      <c r="AC998" s="1384">
        <f>ROUND(O998*AB998,3)</f>
        <v/>
      </c>
      <c r="AD998" s="575">
        <f>AD35</f>
        <v/>
      </c>
      <c r="AE998" s="565" t="inlineStr">
        <is>
          <t>ДЕЛАЕМ ЕАЭС N RU Д-JP.РА01.В.71997/21 от 11.08.2021 действует до 10.08.2026</t>
        </is>
      </c>
      <c r="AF998" s="565" t="inlineStr">
        <is>
          <t>RELENT</t>
        </is>
      </c>
      <c r="AG998" s="565" t="inlineStr">
        <is>
          <t>IDEA INTERNATIONAL CO., LTD</t>
        </is>
      </c>
    </row>
    <row r="999" hidden="1" ht="20.1" customFormat="1" customHeight="1" s="355" thickBot="1">
      <c r="A999" s="353" t="n"/>
      <c r="B999" s="721" t="n"/>
      <c r="C999" s="1385" t="inlineStr">
        <is>
          <t>2100058023247</t>
        </is>
      </c>
      <c r="D999" s="1385" t="n">
        <v>5802324</v>
      </c>
      <c r="E999" s="353" t="inlineStr">
        <is>
          <t>Relent SAMPLE</t>
        </is>
      </c>
      <c r="F999" s="365" t="inlineStr">
        <is>
          <t>B3369RS</t>
        </is>
      </c>
      <c r="G999" s="573" t="inlineStr">
        <is>
          <t>ﾗ･ｾﾗｰﾙ ﾄﾞﾛｩﾜｰｺｰﾙﾄﾞ (ｼｮｳ)</t>
        </is>
      </c>
      <c r="H999" s="322" t="inlineStr">
        <is>
          <t>《Relent》La Cerarl Doreor Cold (mini sample) (48 pieces in box) (N.C.V)</t>
        </is>
      </c>
      <c r="I999" s="322" t="inlineStr">
        <is>
          <t>La Cerarl Doreor Cold</t>
        </is>
      </c>
      <c r="J999" s="406" t="inlineStr">
        <is>
          <t>Массажный крем для лица Ла Серал Дореор</t>
        </is>
      </c>
      <c r="K999" s="358" t="inlineStr">
        <is>
          <t>massage cream</t>
        </is>
      </c>
      <c r="L999" s="358" t="n"/>
      <c r="M999" s="368" t="n"/>
      <c r="N999" s="368" t="n"/>
      <c r="O999" s="455" t="n"/>
      <c r="P999" s="1386">
        <f>P129</f>
        <v/>
      </c>
      <c r="Q999" s="1388">
        <f>O999*P999</f>
        <v/>
      </c>
      <c r="R999" s="361" t="n">
        <v>0</v>
      </c>
      <c r="S999" s="1383">
        <f>O999*R999</f>
        <v/>
      </c>
      <c r="T999" s="1383">
        <f>Q999-S999</f>
        <v/>
      </c>
      <c r="U999" s="458">
        <f>T999/Q999</f>
        <v/>
      </c>
      <c r="V999" s="362" t="n"/>
      <c r="W999" s="362" t="n"/>
      <c r="X999" s="362" t="n"/>
      <c r="Y999" s="362" t="n"/>
      <c r="Z999" s="362" t="n"/>
      <c r="AA999" s="362" t="n"/>
      <c r="AB999" s="1399" t="n">
        <v>0.096</v>
      </c>
      <c r="AC999" s="1384">
        <f>ROUND(O999*AB999,3)</f>
        <v/>
      </c>
      <c r="AD999" s="575">
        <f>AD30</f>
        <v/>
      </c>
      <c r="AE999" s="565" t="inlineStr">
        <is>
          <t>ЕАЭС N RU Д-JP.РА03.В.90112/22 от 31.05.2022 действует до 29.05.2027</t>
        </is>
      </c>
      <c r="AF999" s="565" t="inlineStr">
        <is>
          <t>Relent</t>
        </is>
      </c>
      <c r="AG999" s="565" t="inlineStr">
        <is>
          <t>BRUNO Inc.</t>
        </is>
      </c>
    </row>
    <row r="1000" hidden="1" ht="20.1" customFormat="1" customHeight="1" s="355" thickBot="1">
      <c r="A1000" s="353" t="n"/>
      <c r="B1000" s="721" t="n"/>
      <c r="C1000" s="1385" t="inlineStr">
        <is>
          <t>2100058023254</t>
        </is>
      </c>
      <c r="D1000" s="1385" t="n">
        <v>5802325</v>
      </c>
      <c r="E1000" s="353" t="inlineStr">
        <is>
          <t>Relent SAMPLE</t>
        </is>
      </c>
      <c r="F1000" s="365" t="inlineStr">
        <is>
          <t>B3372RS</t>
        </is>
      </c>
      <c r="G1000" s="573" t="inlineStr">
        <is>
          <t>ﾗ･ｾﾗｰﾙ ﾄﾞﾛｩﾜｰﾌﾚｯｼｭﾅｰ (ｼｮｳ)</t>
        </is>
      </c>
      <c r="H1000" s="322" t="inlineStr">
        <is>
          <t>《Relent》La Cerarl Doreor Freshener (mini sample) (48 pieces in box) (N.C.V)</t>
        </is>
      </c>
      <c r="I1000" s="322" t="inlineStr">
        <is>
          <t>La Cerarl Doreor Freshner</t>
        </is>
      </c>
      <c r="J1000" s="406" t="inlineStr">
        <is>
          <t>Освежающий лосьон «Ла Серарл»</t>
        </is>
      </c>
      <c r="K1000" s="358" t="inlineStr">
        <is>
          <t>face lotion</t>
        </is>
      </c>
      <c r="L1000" s="358" t="n"/>
      <c r="M1000" s="368" t="n"/>
      <c r="N1000" s="368" t="n"/>
      <c r="O1000" s="455" t="n"/>
      <c r="P1000" s="1386">
        <f>P130</f>
        <v/>
      </c>
      <c r="Q1000" s="1388">
        <f>O1000*P1000</f>
        <v/>
      </c>
      <c r="R1000" s="361" t="n">
        <v>0</v>
      </c>
      <c r="S1000" s="1383">
        <f>O1000*R1000</f>
        <v/>
      </c>
      <c r="T1000" s="1383">
        <f>Q1000-S1000</f>
        <v/>
      </c>
      <c r="U1000" s="458">
        <f>T1000/Q1000</f>
        <v/>
      </c>
      <c r="V1000" s="362" t="n"/>
      <c r="W1000" s="362" t="n"/>
      <c r="X1000" s="362" t="n"/>
      <c r="Y1000" s="362" t="n"/>
      <c r="Z1000" s="362" t="n"/>
      <c r="AA1000" s="362" t="n"/>
      <c r="AB1000" s="1399" t="n">
        <v>0.096</v>
      </c>
      <c r="AC1000" s="1384">
        <f>ROUND(O1000*AB1000,3)</f>
        <v/>
      </c>
      <c r="AD1000" s="575">
        <f>AD31</f>
        <v/>
      </c>
      <c r="AE1000" s="1081" t="inlineStr">
        <is>
          <t>ЕАЭС N RU Д-JP.РА12.В.00320/24 от 28.12.2024 действует до 27.12.2029</t>
        </is>
      </c>
      <c r="AF1000" s="565" t="inlineStr">
        <is>
          <t>RELENT</t>
        </is>
      </c>
      <c r="AG1000" s="565" t="inlineStr">
        <is>
          <t>IDEA INTERNATIONAL CO., LTD</t>
        </is>
      </c>
    </row>
    <row r="1001" hidden="1" ht="20.1" customFormat="1" customHeight="1" s="355" thickBot="1">
      <c r="A1001" s="353" t="n"/>
      <c r="B1001" s="721" t="n"/>
      <c r="C1001" s="1385" t="n"/>
      <c r="D1001" s="1385" t="n">
        <v>5802493</v>
      </c>
      <c r="E1001" s="353" t="n"/>
      <c r="F1001" s="365" t="n"/>
      <c r="G1001" s="573" t="n"/>
      <c r="H1001" s="322" t="inlineStr">
        <is>
          <t>《Relent》La Cerarl Doreor Gelee SP (mini sample) (48 pieces in box) (N.C.V)</t>
        </is>
      </c>
      <c r="I1001" s="322" t="n"/>
      <c r="J1001" s="406" t="n"/>
      <c r="K1001" s="358" t="n"/>
      <c r="L1001" s="358" t="n"/>
      <c r="M1001" s="368" t="n"/>
      <c r="N1001" s="368" t="n"/>
      <c r="O1001" s="455" t="n"/>
      <c r="P1001" s="1386" t="n">
        <v>2640</v>
      </c>
      <c r="Q1001" s="1388">
        <f>O1001*P1001</f>
        <v/>
      </c>
      <c r="R1001" s="361" t="n">
        <v>0</v>
      </c>
      <c r="S1001" s="1383">
        <f>O1001*R1001</f>
        <v/>
      </c>
      <c r="T1001" s="1383">
        <f>Q1001-S1001</f>
        <v/>
      </c>
      <c r="U1001" s="458">
        <f>T1001/Q1001</f>
        <v/>
      </c>
      <c r="V1001" s="362" t="n"/>
      <c r="W1001" s="362" t="n"/>
      <c r="X1001" s="362" t="n"/>
      <c r="Y1001" s="362" t="n"/>
      <c r="Z1001" s="362" t="n"/>
      <c r="AA1001" s="362" t="n"/>
      <c r="AB1001" s="1399" t="n"/>
      <c r="AC1001" s="1384" t="n"/>
      <c r="AD1001" s="575" t="n"/>
      <c r="AE1001" s="565" t="n"/>
      <c r="AF1001" s="565" t="n"/>
      <c r="AG1001" s="565" t="n"/>
    </row>
    <row r="1002" ht="20.1" customFormat="1" customHeight="1" s="355" thickBot="1">
      <c r="A1002" s="353" t="n"/>
      <c r="B1002" s="721" t="n"/>
      <c r="C1002" s="1385" t="n"/>
      <c r="D1002" s="1385" t="n">
        <v>5802585</v>
      </c>
      <c r="E1002" s="353" t="inlineStr">
        <is>
          <t>Relent SAMPLE</t>
        </is>
      </c>
      <c r="F1002" s="365" t="n"/>
      <c r="G1002" s="573" t="n"/>
      <c r="H1002" s="322" t="inlineStr">
        <is>
          <t>《Relent》Yokibi Essence wash (mini sample) (49 pieces in box) (N.C.V)</t>
        </is>
      </c>
      <c r="I1002" s="322">
        <f>I49</f>
        <v/>
      </c>
      <c r="J1002" s="322">
        <f>J49</f>
        <v/>
      </c>
      <c r="K1002" s="358">
        <f>K49</f>
        <v/>
      </c>
      <c r="L1002" s="358" t="n"/>
      <c r="M1002" s="368" t="n"/>
      <c r="N1002" s="368" t="n"/>
      <c r="O1002" s="455" t="n"/>
      <c r="P1002" s="1386" t="n">
        <v>1980</v>
      </c>
      <c r="Q1002" s="1388">
        <f>O1002*P1002</f>
        <v/>
      </c>
      <c r="R1002" s="361" t="n">
        <v>0</v>
      </c>
      <c r="S1002" s="1383">
        <f>O1002*R1002</f>
        <v/>
      </c>
      <c r="T1002" s="1383" t="n"/>
      <c r="U1002" s="458" t="n"/>
      <c r="V1002" s="362" t="n"/>
      <c r="W1002" s="362" t="n"/>
      <c r="X1002" s="362" t="n"/>
      <c r="Y1002" s="362" t="n"/>
      <c r="Z1002" s="362" t="n"/>
      <c r="AA1002" s="362" t="n"/>
      <c r="AB1002" s="1399" t="n">
        <v>0.096</v>
      </c>
      <c r="AC1002" s="1384">
        <f>ROUND(O1002*AB1002,3)</f>
        <v/>
      </c>
      <c r="AD1002" s="575"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82" t="inlineStr">
        <is>
          <t>ЕАЭС N RU Д-JP.РА03.В.40336/25 от 07.04.2025 действует до 03.04.2030</t>
        </is>
      </c>
      <c r="AF1002" s="582" t="inlineStr">
        <is>
          <t>Relent</t>
        </is>
      </c>
      <c r="AG1002" s="582" t="inlineStr">
        <is>
          <t>BRUNO Inc.</t>
        </is>
      </c>
    </row>
    <row r="1003" hidden="1" ht="20.1" customFormat="1" customHeight="1" s="355" thickBot="1">
      <c r="A1003" s="353" t="n"/>
      <c r="B1003" s="721" t="n"/>
      <c r="C1003" s="1385" t="inlineStr">
        <is>
          <t>2100058022998</t>
        </is>
      </c>
      <c r="D1003" s="1385" t="n">
        <v>5802299</v>
      </c>
      <c r="E1003" s="353" t="inlineStr">
        <is>
          <t>Relent SAMPLE</t>
        </is>
      </c>
      <c r="F1003" s="365" t="inlineStr">
        <is>
          <t>A2800RS</t>
        </is>
      </c>
      <c r="G1003" s="573" t="inlineStr">
        <is>
          <t>YOKIBI ｴｯｾﾝｽｸﾚﾝｼﾞﾝｸﾞ(ｼｮｳ)</t>
        </is>
      </c>
      <c r="H1003" s="322" t="inlineStr">
        <is>
          <t>《Relent》YOKIBI Essence Cleansing (mini sample) (48 pieces in box) (N.C.V)</t>
        </is>
      </c>
      <c r="I1003" s="322" t="inlineStr">
        <is>
          <t>Yokibi Essence Cleansing</t>
        </is>
      </c>
      <c r="J1003" s="406" t="inlineStr">
        <is>
          <t>Демакияжный крем для лица Ёкиби</t>
        </is>
      </c>
      <c r="K1003" s="358" t="inlineStr">
        <is>
          <t>face cleansing</t>
        </is>
      </c>
      <c r="L1003" s="358" t="n"/>
      <c r="M1003" s="368" t="n"/>
      <c r="N1003" s="368" t="n"/>
      <c r="O1003" s="455" t="n"/>
      <c r="P1003" s="1386">
        <f>P117</f>
        <v/>
      </c>
      <c r="Q1003" s="1388">
        <f>O1003*P1003</f>
        <v/>
      </c>
      <c r="R1003" s="361" t="n">
        <v>0</v>
      </c>
      <c r="S1003" s="1383">
        <f>O1003*R1003</f>
        <v/>
      </c>
      <c r="T1003" s="1383">
        <f>Q1003-S1003</f>
        <v/>
      </c>
      <c r="U1003" s="458">
        <f>T1003/Q1003</f>
        <v/>
      </c>
      <c r="V1003" s="362" t="n"/>
      <c r="W1003" s="362" t="n"/>
      <c r="X1003" s="362" t="n"/>
      <c r="Y1003" s="362" t="n"/>
      <c r="Z1003" s="362" t="n"/>
      <c r="AA1003" s="362" t="n"/>
      <c r="AB1003" s="1399" t="n">
        <v>0.096</v>
      </c>
      <c r="AC1003" s="1384">
        <f>ROUND(O1003*AB1003,3)</f>
        <v/>
      </c>
      <c r="AD1003" s="575">
        <f>AD45</f>
        <v/>
      </c>
      <c r="AE1003" s="565" t="inlineStr">
        <is>
          <t>ЕАЭС N RU Д-JP.РА03.В.90112/22 от 31.05.2022 действует до 29.05.2027</t>
        </is>
      </c>
      <c r="AF1003" s="565" t="inlineStr">
        <is>
          <t>Relent</t>
        </is>
      </c>
      <c r="AG1003" s="565" t="inlineStr">
        <is>
          <t>BRUNO Inc.</t>
        </is>
      </c>
    </row>
    <row r="1004" hidden="1" ht="20.1" customFormat="1" customHeight="1" s="355" thickBot="1">
      <c r="A1004" s="1203" t="n"/>
      <c r="B1004" s="714" t="n"/>
      <c r="C1004" s="1385" t="n">
        <v>2100058023001</v>
      </c>
      <c r="D1004" s="1385" t="n">
        <v>5802300</v>
      </c>
      <c r="E1004" s="353" t="inlineStr">
        <is>
          <t>Relent SAMPLE</t>
        </is>
      </c>
      <c r="F1004" s="365" t="inlineStr">
        <is>
          <t>A2810RS</t>
        </is>
      </c>
      <c r="G1004" s="573" t="inlineStr">
        <is>
          <t>YOKIBI ｴｯｾﾝｽｺｰﾙﾄﾞ(ｼｮｳ)</t>
        </is>
      </c>
      <c r="H1004" s="322" t="inlineStr">
        <is>
          <t>《Relent》YOKIBI Essence Cold (mini sample) (48 pieces in box) (N.C.V)</t>
        </is>
      </c>
      <c r="I1004" s="322" t="inlineStr">
        <is>
          <t>Yokibi Essence Cold</t>
        </is>
      </c>
      <c r="J1004" s="406" t="inlineStr">
        <is>
          <t>Массажный крем-эссенция для лица Ёкиби</t>
        </is>
      </c>
      <c r="K1004" s="358" t="inlineStr">
        <is>
          <t>massage cream</t>
        </is>
      </c>
      <c r="L1004" s="358" t="n"/>
      <c r="M1004" s="368" t="n"/>
      <c r="N1004" s="368" t="n"/>
      <c r="O1004" s="455" t="n"/>
      <c r="P1004" s="1386">
        <f>P118</f>
        <v/>
      </c>
      <c r="Q1004" s="1388">
        <f>O1004*P1004</f>
        <v/>
      </c>
      <c r="R1004" s="361" t="n">
        <v>0</v>
      </c>
      <c r="S1004" s="1383">
        <f>O1004*R1004</f>
        <v/>
      </c>
      <c r="T1004" s="1383">
        <f>Q1004-S1004</f>
        <v/>
      </c>
      <c r="U1004" s="458">
        <f>T1004/Q1004</f>
        <v/>
      </c>
      <c r="V1004" s="362" t="n"/>
      <c r="W1004" s="362" t="n"/>
      <c r="X1004" s="362" t="n"/>
      <c r="Y1004" s="362" t="n"/>
      <c r="Z1004" s="362" t="n"/>
      <c r="AA1004" s="362" t="n"/>
      <c r="AB1004" s="1399" t="n">
        <v>0.067</v>
      </c>
      <c r="AC1004" s="1384">
        <f>ROUND(O1004*AB1004,3)</f>
        <v/>
      </c>
      <c r="AD1004" s="575">
        <f>AD47</f>
        <v/>
      </c>
      <c r="AE1004" s="565" t="inlineStr">
        <is>
          <t>ЕАЭС N RU Д-JP.РА03.В.90112/22 от 31.05.2022 действует до 29.05.2027</t>
        </is>
      </c>
      <c r="AF1004" s="565" t="inlineStr">
        <is>
          <t>Relent</t>
        </is>
      </c>
      <c r="AG1004" s="565" t="inlineStr">
        <is>
          <t>BRUNO Inc.</t>
        </is>
      </c>
    </row>
    <row r="1005" ht="20.1" customFormat="1" customHeight="1" s="355" thickBot="1">
      <c r="A1005" s="353" t="n"/>
      <c r="B1005" s="721" t="n"/>
      <c r="C1005" s="1385" t="n"/>
      <c r="D1005" s="1385" t="n"/>
      <c r="E1005" s="353" t="inlineStr">
        <is>
          <t>Relent SAMPLE</t>
        </is>
      </c>
      <c r="F1005" s="365" t="inlineStr">
        <is>
          <t>A2820RS</t>
        </is>
      </c>
      <c r="G1005" s="573" t="inlineStr">
        <is>
          <t>YOKIBI ｴｯｾﾝｽﾌﾚｯｼｭ(ｼｮｳ)</t>
        </is>
      </c>
      <c r="H1005" s="322" t="inlineStr">
        <is>
          <t>《Relent》YOKIBI Essence Fresh (mini sample) (48 pieces in box) (N.C.V)</t>
        </is>
      </c>
      <c r="I1005" s="322" t="inlineStr">
        <is>
          <t>Yokibi Essence Fresh</t>
        </is>
      </c>
      <c r="J1005" s="406" t="inlineStr">
        <is>
          <t>Освежающий лосьон-эссенция</t>
        </is>
      </c>
      <c r="K1005" s="358" t="inlineStr">
        <is>
          <t>face lotion</t>
        </is>
      </c>
      <c r="L1005" s="358" t="n"/>
      <c r="M1005" s="368" t="n"/>
      <c r="N1005" s="368" t="n"/>
      <c r="O1005" s="455" t="n"/>
      <c r="P1005" s="1386" t="n">
        <v>100</v>
      </c>
      <c r="Q1005" s="1388">
        <f>O1005*P1005</f>
        <v/>
      </c>
      <c r="R1005" s="361" t="n">
        <v>0</v>
      </c>
      <c r="S1005" s="1383">
        <f>O1005*R1005</f>
        <v/>
      </c>
      <c r="T1005" s="1383">
        <f>Q1005-S1005</f>
        <v/>
      </c>
      <c r="U1005" s="458">
        <f>T1005/Q1005</f>
        <v/>
      </c>
      <c r="V1005" s="362" t="n"/>
      <c r="W1005" s="362" t="n"/>
      <c r="X1005" s="362" t="n"/>
      <c r="Y1005" s="362" t="n"/>
      <c r="Z1005" s="362" t="n"/>
      <c r="AA1005" s="362" t="n"/>
      <c r="AB1005" s="1410" t="n">
        <v>0.001</v>
      </c>
      <c r="AC1005" s="1384">
        <f>ROUND(O1005*AB1005,3)</f>
        <v/>
      </c>
      <c r="AD1005" s="575">
        <f>AD50</f>
        <v/>
      </c>
      <c r="AE1005" s="565" t="inlineStr">
        <is>
          <t>ЕАЭС N RU Д-JP.НВ15.В.03806/19 от 11.12.2019 действует до 10.12.2024</t>
        </is>
      </c>
      <c r="AF1005" s="565" t="inlineStr">
        <is>
          <t>RELENT</t>
        </is>
      </c>
      <c r="AG1005" s="565" t="inlineStr">
        <is>
          <t>IDEA INTERNATIONAL CO., LTD</t>
        </is>
      </c>
    </row>
    <row r="1006" hidden="1" ht="20.1" customFormat="1" customHeight="1" s="355" thickBot="1">
      <c r="A1006" s="1203" t="n"/>
      <c r="B1006" s="714" t="n"/>
      <c r="C1006" s="1385" t="inlineStr">
        <is>
          <t>2100058023025</t>
        </is>
      </c>
      <c r="D1006" s="1385" t="n">
        <v>5802302</v>
      </c>
      <c r="E1006" s="353" t="inlineStr">
        <is>
          <t>Relent SAMPLE</t>
        </is>
      </c>
      <c r="F1006" s="365" t="inlineStr">
        <is>
          <t>A2830RS</t>
        </is>
      </c>
      <c r="G1006" s="573" t="inlineStr">
        <is>
          <t>YOKIBI ｴｯｾﾝｽﾛｰｼｮﾝ(ｼｮｳ)</t>
        </is>
      </c>
      <c r="H1006" s="322" t="inlineStr">
        <is>
          <t>《Relent》YOKIBI Essence Lotion (mini sample) (48 pieces in box) (N.C.V)</t>
        </is>
      </c>
      <c r="I1006" s="322" t="inlineStr">
        <is>
          <t>Yokibi Essence Lotion</t>
        </is>
      </c>
      <c r="J1006" s="406" t="inlineStr">
        <is>
          <t>Лосьон-эссенция «Ёкиби»</t>
        </is>
      </c>
      <c r="K1006" s="358" t="inlineStr">
        <is>
          <t>face lotion</t>
        </is>
      </c>
      <c r="L1006" s="358" t="n"/>
      <c r="M1006" s="368" t="n"/>
      <c r="N1006" s="368" t="n"/>
      <c r="O1006" s="455" t="n"/>
      <c r="P1006" s="1386">
        <f>P119</f>
        <v/>
      </c>
      <c r="Q1006" s="1388">
        <f>O1006*P1006</f>
        <v/>
      </c>
      <c r="R1006" s="361" t="n">
        <v>0</v>
      </c>
      <c r="S1006" s="1383">
        <f>O1006*R1006</f>
        <v/>
      </c>
      <c r="T1006" s="1383">
        <f>Q1006-S1006</f>
        <v/>
      </c>
      <c r="U1006" s="458">
        <f>T1006/Q1006</f>
        <v/>
      </c>
      <c r="V1006" s="362" t="n"/>
      <c r="W1006" s="362" t="n"/>
      <c r="X1006" s="362" t="n"/>
      <c r="Y1006" s="362" t="n"/>
      <c r="Z1006" s="362" t="n"/>
      <c r="AA1006" s="362" t="n"/>
      <c r="AB1006" s="1399" t="n">
        <v>0.048</v>
      </c>
      <c r="AC1006" s="1387">
        <f>ROUND(O1006*AB1006,3)</f>
        <v/>
      </c>
      <c r="AD1006" s="575">
        <f>AD51</f>
        <v/>
      </c>
      <c r="AE1006" s="1082" t="inlineStr">
        <is>
          <t>ЕАЭС N RU Д-JP.РА12.В.00320/24 от 28.12.2024 действует до 27.12.2029</t>
        </is>
      </c>
      <c r="AF1006" s="565" t="inlineStr">
        <is>
          <t>RELENT</t>
        </is>
      </c>
      <c r="AG1006" s="565" t="inlineStr">
        <is>
          <t>IDEA INTERNATIONAL CO., LTD</t>
        </is>
      </c>
    </row>
    <row r="1007" hidden="1" ht="20.1" customFormat="1" customHeight="1" s="355" thickBot="1">
      <c r="A1007" s="353" t="n"/>
      <c r="B1007" s="721" t="n"/>
      <c r="C1007" s="1385" t="n">
        <v>2100058023032</v>
      </c>
      <c r="D1007" s="1385" t="n">
        <v>5802303</v>
      </c>
      <c r="E1007" s="353" t="inlineStr">
        <is>
          <t>Relent SAMPLE</t>
        </is>
      </c>
      <c r="F1007" s="365" t="inlineStr">
        <is>
          <t>A3830RS</t>
        </is>
      </c>
      <c r="G1007" s="573" t="inlineStr">
        <is>
          <t>YOKIBI ｴｯｾﾝｽｼﾞｪﾙ(ｼｮｳ)</t>
        </is>
      </c>
      <c r="H1007" s="322" t="inlineStr">
        <is>
          <t>《Relent》YOKIBI Essence Gel (mini sample) (48 pieces in box) (N.C.V)</t>
        </is>
      </c>
      <c r="I1007" s="322" t="inlineStr">
        <is>
          <t>Yokibi Essence Gel</t>
        </is>
      </c>
      <c r="J1007" s="406" t="inlineStr">
        <is>
          <t>Гель-эссенция «Ёкиби»</t>
        </is>
      </c>
      <c r="K1007" s="358" t="inlineStr">
        <is>
          <t>face gel</t>
        </is>
      </c>
      <c r="L1007" s="358" t="n"/>
      <c r="M1007" s="368" t="n"/>
      <c r="N1007" s="368" t="n"/>
      <c r="O1007" s="455" t="n"/>
      <c r="P1007" s="1386">
        <f>P120</f>
        <v/>
      </c>
      <c r="Q1007" s="1388">
        <f>O1007*P1007</f>
        <v/>
      </c>
      <c r="R1007" s="361" t="n">
        <v>0</v>
      </c>
      <c r="S1007" s="1383">
        <f>O1007*R1007</f>
        <v/>
      </c>
      <c r="T1007" s="1383">
        <f>Q1007-S1007</f>
        <v/>
      </c>
      <c r="U1007" s="458">
        <f>T1007/Q1007</f>
        <v/>
      </c>
      <c r="V1007" s="362" t="n"/>
      <c r="W1007" s="362" t="n"/>
      <c r="X1007" s="362" t="n"/>
      <c r="Y1007" s="362" t="n"/>
      <c r="Z1007" s="362" t="n"/>
      <c r="AA1007" s="362" t="n"/>
      <c r="AB1007" s="1410" t="n">
        <v>0.001</v>
      </c>
      <c r="AC1007" s="1384">
        <f>ROUND(O1007*AB1007,3)</f>
        <v/>
      </c>
      <c r="AD1007" s="575">
        <f>AD52</f>
        <v/>
      </c>
      <c r="AE1007" s="565" t="inlineStr">
        <is>
          <t>делаем</t>
        </is>
      </c>
      <c r="AF1007" s="565" t="n"/>
      <c r="AG1007" s="565" t="inlineStr">
        <is>
          <t>IDEA INTERNATIONAL CO., LTD</t>
        </is>
      </c>
    </row>
    <row r="1008" hidden="1" ht="20.1" customFormat="1" customHeight="1" s="355" thickBot="1">
      <c r="A1008" s="1203" t="n"/>
      <c r="B1008" s="714" t="n"/>
      <c r="C1008" s="1385" t="n">
        <v>2100058023049</v>
      </c>
      <c r="D1008" s="1385" t="n">
        <v>5802304</v>
      </c>
      <c r="E1008" s="353" t="inlineStr">
        <is>
          <t>Relent SAMPLE</t>
        </is>
      </c>
      <c r="F1008" s="365" t="inlineStr">
        <is>
          <t>A6830RS</t>
        </is>
      </c>
      <c r="G1008" s="573" t="inlineStr">
        <is>
          <t>YOKIBI ｴｯｾﾝｽｱｲﾄﾘｰﾄﾒﾝﾄ(ｼｮｳ)</t>
        </is>
      </c>
      <c r="H1008" s="322" t="inlineStr">
        <is>
          <t>《Relent》YOKIBI Essence Eye Treatment (mini sample) (48 pieces in box) (N.C.V)</t>
        </is>
      </c>
      <c r="I1008" s="322" t="inlineStr">
        <is>
          <t>Yokibi Essence Eye Treatment</t>
        </is>
      </c>
      <c r="J1008" s="406" t="inlineStr">
        <is>
          <t>Крем-эссенция по уходу за кожей вокруг глаз «Ёкиби»</t>
        </is>
      </c>
      <c r="K1008" s="358" t="inlineStr">
        <is>
          <t>eye treatment</t>
        </is>
      </c>
      <c r="L1008" s="358" t="n"/>
      <c r="M1008" s="368" t="n"/>
      <c r="N1008" s="368" t="n"/>
      <c r="O1008" s="455" t="n"/>
      <c r="P1008" s="1386">
        <f>P121</f>
        <v/>
      </c>
      <c r="Q1008" s="1388">
        <f>O1008*P1008</f>
        <v/>
      </c>
      <c r="R1008" s="361" t="n">
        <v>0</v>
      </c>
      <c r="S1008" s="1383">
        <f>O1008*R1008</f>
        <v/>
      </c>
      <c r="T1008" s="1383">
        <f>Q1008-S1008</f>
        <v/>
      </c>
      <c r="U1008" s="458">
        <f>T1008/Q1008</f>
        <v/>
      </c>
      <c r="V1008" s="362" t="n"/>
      <c r="W1008" s="362" t="n"/>
      <c r="X1008" s="362" t="n"/>
      <c r="Y1008" s="362" t="n"/>
      <c r="Z1008" s="362" t="n"/>
      <c r="AA1008" s="362" t="n"/>
      <c r="AB1008" s="1399" t="n">
        <v>0.002</v>
      </c>
      <c r="AC1008" s="1384">
        <f>ROUND(O1008*AB1008,3)</f>
        <v/>
      </c>
      <c r="AD1008" s="575">
        <f>AD53</f>
        <v/>
      </c>
      <c r="AE1008" s="582" t="inlineStr">
        <is>
          <t xml:space="preserve">ЕАЭС N RU Д-JP.РА12.В.00044/24 от 28.12.2024  действует до 27.12.2029  </t>
        </is>
      </c>
      <c r="AF1008" s="565" t="inlineStr">
        <is>
          <t>RELENT</t>
        </is>
      </c>
      <c r="AG1008" s="565" t="inlineStr">
        <is>
          <t>IDEA INTERNATIONAL CO., LTD</t>
        </is>
      </c>
    </row>
    <row r="1009" hidden="1" ht="20.1" customFormat="1" customHeight="1" s="355" thickBot="1">
      <c r="A1009" s="1203" t="n"/>
      <c r="B1009" s="714" t="n"/>
      <c r="C1009" s="1385" t="n">
        <v>2100058023056</v>
      </c>
      <c r="D1009" s="1385" t="n">
        <v>5802305</v>
      </c>
      <c r="E1009" s="353" t="inlineStr">
        <is>
          <t>Relent SAMPLE</t>
        </is>
      </c>
      <c r="F1009" s="365" t="inlineStr">
        <is>
          <t>A8201RS</t>
        </is>
      </c>
      <c r="G1009" s="573" t="inlineStr">
        <is>
          <t>YOKIBI ｴｯｾﾝｽｴﾏﾙｼｮﾝﾘｯﾁ(ｼｮｳ)</t>
        </is>
      </c>
      <c r="H1009" s="322" t="inlineStr">
        <is>
          <t>《Relent》YOKIBI Essence Emulsion Rich (mini sample) (48 pieces in box) (N.C.V)</t>
        </is>
      </c>
      <c r="I1009" s="322" t="inlineStr">
        <is>
          <t>Yokibi Essence Emulsion Rich</t>
        </is>
      </c>
      <c r="J1009" s="406" t="inlineStr">
        <is>
          <t>Ультрапитательная эссенция «Ёкиби»</t>
        </is>
      </c>
      <c r="K1009" s="358" t="inlineStr">
        <is>
          <t>face milk</t>
        </is>
      </c>
      <c r="L1009" s="358" t="n"/>
      <c r="M1009" s="368" t="n"/>
      <c r="N1009" s="368" t="n"/>
      <c r="O1009" s="455" t="n"/>
      <c r="P1009" s="1386">
        <f>P122</f>
        <v/>
      </c>
      <c r="Q1009" s="1388">
        <f>O1009*P1009</f>
        <v/>
      </c>
      <c r="R1009" s="361" t="n">
        <v>0</v>
      </c>
      <c r="S1009" s="1383">
        <f>O1009*R1009</f>
        <v/>
      </c>
      <c r="T1009" s="1383">
        <f>Q1009-S1009</f>
        <v/>
      </c>
      <c r="U1009" s="458">
        <f>T1009/Q1009</f>
        <v/>
      </c>
      <c r="V1009" s="362" t="n"/>
      <c r="W1009" s="362" t="n"/>
      <c r="X1009" s="362" t="n"/>
      <c r="Y1009" s="362" t="n"/>
      <c r="Z1009" s="362" t="n"/>
      <c r="AA1009" s="362" t="n"/>
      <c r="AB1009" s="1399" t="n">
        <v>0.096</v>
      </c>
      <c r="AC1009" s="1387">
        <f>ROUND(O1009*AB1009,3)</f>
        <v/>
      </c>
      <c r="AD1009" s="575">
        <f>AD54</f>
        <v/>
      </c>
      <c r="AE1009" s="565" t="inlineStr">
        <is>
          <t>ДЕЛАЕМ ЕАЭС N RU Д-JP.РА01.В.71997/21 от 11.08.2021 действует до 10.08.2026</t>
        </is>
      </c>
      <c r="AF1009" s="565" t="inlineStr">
        <is>
          <t>RELENT</t>
        </is>
      </c>
      <c r="AG1009" s="565" t="inlineStr">
        <is>
          <t>IDEA INTERNATIONAL CO., LTD</t>
        </is>
      </c>
    </row>
    <row r="1010" hidden="1" ht="20.1" customFormat="1" customHeight="1" s="355" thickBot="1">
      <c r="A1010" s="1203" t="n"/>
      <c r="B1010" s="714" t="n"/>
      <c r="C1010" s="1385" t="n">
        <v>2100058023063</v>
      </c>
      <c r="D1010" s="1385" t="n">
        <v>5802306</v>
      </c>
      <c r="E1010" s="353" t="inlineStr">
        <is>
          <t>Relent SAMPLE</t>
        </is>
      </c>
      <c r="F1010" s="1476" t="inlineStr">
        <is>
          <t>A1831RS</t>
        </is>
      </c>
      <c r="G1010" s="573" t="inlineStr">
        <is>
          <t>YOKIBI ｴｯｾﾝｽｸﾘｰﾑ(ｼｮｳ)</t>
        </is>
      </c>
      <c r="H1010" s="322" t="inlineStr">
        <is>
          <t>《Relent》YOKIBI Essence Cream (mini sample) (48 pieces in box) (N.C.V)</t>
        </is>
      </c>
      <c r="I1010" s="322" t="inlineStr">
        <is>
          <t>Yokibi Essence Cream</t>
        </is>
      </c>
      <c r="J1010" s="406" t="inlineStr">
        <is>
          <t>Крем-эссенция для лица Ёкиби</t>
        </is>
      </c>
      <c r="K1010" s="358" t="inlineStr">
        <is>
          <t>face cream</t>
        </is>
      </c>
      <c r="L1010" s="358" t="n"/>
      <c r="M1010" s="368" t="n"/>
      <c r="N1010" s="368" t="n"/>
      <c r="O1010" s="455" t="n"/>
      <c r="P1010" s="1386">
        <f>P123</f>
        <v/>
      </c>
      <c r="Q1010" s="1388">
        <f>O1010*P1010</f>
        <v/>
      </c>
      <c r="R1010" s="361" t="n">
        <v>0</v>
      </c>
      <c r="S1010" s="1383">
        <f>O1010*R1010</f>
        <v/>
      </c>
      <c r="T1010" s="1383">
        <f>Q1010-S1010</f>
        <v/>
      </c>
      <c r="U1010" s="458">
        <f>T1010/Q1010</f>
        <v/>
      </c>
      <c r="V1010" s="362" t="n"/>
      <c r="W1010" s="362" t="n"/>
      <c r="X1010" s="362" t="n"/>
      <c r="Y1010" s="362" t="n"/>
      <c r="Z1010" s="362" t="n"/>
      <c r="AA1010" s="362" t="n"/>
      <c r="AB1010" s="1399" t="n">
        <v>0.048</v>
      </c>
      <c r="AC1010" s="1387">
        <f>ROUND(O1010*AB1010,3)</f>
        <v/>
      </c>
      <c r="AD1010" s="575">
        <f>AD56</f>
        <v/>
      </c>
      <c r="AE1010" s="565" t="inlineStr">
        <is>
          <t>ЕАЭС N RU Д-JP.РА03.В.90112/22 от 31.05.2022 действует до 29.05.2027</t>
        </is>
      </c>
      <c r="AF1010" s="565" t="inlineStr">
        <is>
          <t>Relent</t>
        </is>
      </c>
      <c r="AG1010" s="565" t="inlineStr">
        <is>
          <t>BRUNO Inc.</t>
        </is>
      </c>
    </row>
    <row r="1011" hidden="1" ht="20.1" customFormat="1" customHeight="1" s="355" thickBot="1">
      <c r="A1011" s="1203" t="n"/>
      <c r="B1011" s="714" t="n"/>
      <c r="C1011" s="1385" t="n">
        <v>2100058024824</v>
      </c>
      <c r="D1011" s="1385" t="n">
        <v>5802482</v>
      </c>
      <c r="E1011" s="353" t="inlineStr">
        <is>
          <t>Relent SAMPLE</t>
        </is>
      </c>
      <c r="F1011" s="1428" t="inlineStr">
        <is>
          <t>5802476S</t>
        </is>
      </c>
      <c r="G1011" s="573" t="n"/>
      <c r="H1011" s="322" t="inlineStr">
        <is>
          <t>《Relent》YOKIBI Essence pack (mini sample) (48 pieces in box) (N.C.V)</t>
        </is>
      </c>
      <c r="I1011" s="322" t="inlineStr">
        <is>
          <t>Yokibi Essence Pack</t>
        </is>
      </c>
      <c r="J1011" s="406" t="inlineStr">
        <is>
          <t>Эссенция-маска Екиби</t>
        </is>
      </c>
      <c r="K1011" s="696" t="inlineStr">
        <is>
          <t>face pack</t>
        </is>
      </c>
      <c r="L1011" s="358" t="n"/>
      <c r="M1011" s="368" t="n"/>
      <c r="N1011" s="368" t="n"/>
      <c r="O1011" s="455" t="n"/>
      <c r="P1011" s="1386">
        <f>P124</f>
        <v/>
      </c>
      <c r="Q1011" s="1388">
        <f>O1011*P1011</f>
        <v/>
      </c>
      <c r="R1011" s="361" t="n">
        <v>0</v>
      </c>
      <c r="S1011" s="1383">
        <f>O1011*R1011</f>
        <v/>
      </c>
      <c r="T1011" s="1383">
        <f>Q1011-S1011</f>
        <v/>
      </c>
      <c r="U1011" s="458">
        <f>T1011/Q1011</f>
        <v/>
      </c>
      <c r="V1011" s="362" t="n"/>
      <c r="W1011" s="362" t="n"/>
      <c r="X1011" s="362" t="n"/>
      <c r="Y1011" s="362" t="n"/>
      <c r="Z1011" s="362" t="n"/>
      <c r="AA1011" s="362" t="n"/>
      <c r="AB1011" s="1399" t="n">
        <v>0.096</v>
      </c>
      <c r="AC1011" s="1387">
        <f>ROUND(O1011*AB1011,3)</f>
        <v/>
      </c>
      <c r="AD1011" s="57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565" t="inlineStr">
        <is>
          <t>ЕАЭС N RU Д-JP.РА03.В.91575/22 от 31.05.2022 действует до 30.05.2027</t>
        </is>
      </c>
      <c r="AF1011" s="565" t="inlineStr">
        <is>
          <t>Relent</t>
        </is>
      </c>
      <c r="AG1011" s="565" t="inlineStr">
        <is>
          <t>BRUNO Inc.</t>
        </is>
      </c>
    </row>
    <row r="1012" hidden="1" ht="20.1" customFormat="1" customHeight="1" s="355" thickBot="1">
      <c r="A1012" s="1203" t="n"/>
      <c r="B1012" s="714" t="n"/>
      <c r="C1012" s="1385" t="inlineStr">
        <is>
          <t>2100058024961</t>
        </is>
      </c>
      <c r="D1012" s="1385" t="n">
        <v>5802496</v>
      </c>
      <c r="E1012" s="353" t="inlineStr">
        <is>
          <t>Relent SAMPLE</t>
        </is>
      </c>
      <c r="F1012" s="365" t="inlineStr">
        <is>
          <t>A8301RS</t>
        </is>
      </c>
      <c r="G1012" s="573" t="inlineStr">
        <is>
          <t>YOKIBI ｴｯｾﾝｽシルキームース (ｼｮｳ)</t>
        </is>
      </c>
      <c r="H1012" s="322" t="inlineStr">
        <is>
          <t>《Relent》YOKIBI Essence Silky Mousse (mini sample) (48 pieces in box) (N.C.V)</t>
        </is>
      </c>
      <c r="I1012" s="322" t="inlineStr">
        <is>
          <t>Yokibi Essence Silky Mousse</t>
        </is>
      </c>
      <c r="J1012" s="406" t="inlineStr">
        <is>
          <t>Ёкиби эссенция-маска «Шёлковый Мусс»</t>
        </is>
      </c>
      <c r="K1012" s="696" t="inlineStr">
        <is>
          <t>face milk</t>
        </is>
      </c>
      <c r="L1012" s="358" t="n"/>
      <c r="M1012" s="368" t="n"/>
      <c r="N1012" s="368" t="n"/>
      <c r="O1012" s="455" t="n"/>
      <c r="P1012" s="1386" t="n">
        <v>1920</v>
      </c>
      <c r="Q1012" s="1388">
        <f>O1012*P1012</f>
        <v/>
      </c>
      <c r="R1012" s="361" t="n">
        <v>0</v>
      </c>
      <c r="S1012" s="1383">
        <f>O1012*R1012</f>
        <v/>
      </c>
      <c r="T1012" s="1383">
        <f>Q1012-S1012</f>
        <v/>
      </c>
      <c r="U1012" s="458">
        <f>T1012/Q1012</f>
        <v/>
      </c>
      <c r="V1012" s="362" t="n"/>
      <c r="W1012" s="362" t="n"/>
      <c r="X1012" s="362" t="n"/>
      <c r="Y1012" s="362" t="n"/>
      <c r="Z1012" s="362" t="n"/>
      <c r="AA1012" s="362" t="n"/>
      <c r="AB1012" s="1399" t="n">
        <v>0.048</v>
      </c>
      <c r="AC1012" s="1387">
        <f>ROUND(O1012*AB1012,3)</f>
        <v/>
      </c>
      <c r="AD1012" s="57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565" t="inlineStr">
        <is>
          <t>ЕАЭС N RU Д-JP.РА03.В.91575/22 от 31.05.2022 действует до 30.05.2030</t>
        </is>
      </c>
      <c r="AF1012" s="565" t="inlineStr">
        <is>
          <t>Relent</t>
        </is>
      </c>
      <c r="AG1012" s="565" t="inlineStr">
        <is>
          <t>BRUNO Inc.</t>
        </is>
      </c>
    </row>
    <row r="1013" hidden="1" ht="20.1" customFormat="1" customHeight="1" s="355" thickBot="1">
      <c r="A1013" s="714" t="n"/>
      <c r="B1013" s="714" t="n"/>
      <c r="C1013" s="1429" t="n">
        <v>5802590</v>
      </c>
      <c r="D1013" s="1429" t="n"/>
      <c r="E1013" s="721" t="n"/>
      <c r="F1013" s="727" t="n"/>
      <c r="G1013" s="726" t="n"/>
      <c r="H1013" s="322" t="inlineStr">
        <is>
          <t>《Relent》YOKIBI Essence Wash (mini sample) (49 pieces in box) (N.C.V)</t>
        </is>
      </c>
      <c r="I1013" s="724" t="n"/>
      <c r="J1013" s="725" t="n"/>
      <c r="K1013" s="778" t="n"/>
      <c r="L1013" s="779" t="n"/>
      <c r="M1013" s="715" t="n"/>
      <c r="N1013" s="715" t="n"/>
      <c r="O1013" s="722" t="n"/>
      <c r="P1013" s="1431" t="n"/>
      <c r="Q1013" s="1523" t="n">
        <v>0</v>
      </c>
      <c r="R1013" s="716" t="n">
        <v>0</v>
      </c>
      <c r="S1013" s="1535">
        <f>O1013*R1013</f>
        <v/>
      </c>
      <c r="T1013" s="1535" t="n"/>
      <c r="U1013" s="717" t="n"/>
      <c r="V1013" s="718" t="n"/>
      <c r="W1013" s="718" t="n"/>
      <c r="X1013" s="718" t="n"/>
      <c r="Y1013" s="718" t="n"/>
      <c r="Z1013" s="718" t="n"/>
      <c r="AA1013" s="718" t="n"/>
      <c r="AB1013" s="1536" t="n"/>
      <c r="AC1013" s="1537" t="n"/>
      <c r="AD1013" s="678" t="n"/>
      <c r="AE1013" s="565" t="n"/>
      <c r="AF1013" s="565" t="n"/>
      <c r="AG1013" s="565" t="n"/>
    </row>
    <row r="1014" hidden="1" ht="20.1" customFormat="1" customHeight="1" s="355" thickBot="1">
      <c r="A1014" s="353" t="n"/>
      <c r="B1014" s="721" t="n"/>
      <c r="C1014" s="1385" t="inlineStr">
        <is>
          <t>2100058023070</t>
        </is>
      </c>
      <c r="D1014" s="1385" t="n">
        <v>5802307</v>
      </c>
      <c r="E1014" s="353" t="inlineStr">
        <is>
          <t>Relent SAMPLE</t>
        </is>
      </c>
      <c r="F1014" s="365" t="inlineStr">
        <is>
          <t>B2801RS</t>
        </is>
      </c>
      <c r="G1014" s="573" t="inlineStr">
        <is>
          <t>ｱｽﾃﾛｰﾍﾟ ｸﾚﾝｼﾞﾝｸﾞｸﾘｰﾑ(ｼｮｳ)</t>
        </is>
      </c>
      <c r="H1014" s="322" t="inlineStr">
        <is>
          <t>《Relent》ASTEROPE cleansing cream (mini sample) (48 pieces in box) (N.C.V)</t>
        </is>
      </c>
      <c r="I1014" s="322" t="inlineStr">
        <is>
          <t>Asterope Cleansing Cream</t>
        </is>
      </c>
      <c r="J1014" s="406" t="inlineStr">
        <is>
          <t>Демакияжный крем для лица Астеропа</t>
        </is>
      </c>
      <c r="K1014" s="358" t="inlineStr">
        <is>
          <t>face cleansing</t>
        </is>
      </c>
      <c r="L1014" s="358" t="n"/>
      <c r="M1014" s="368" t="n"/>
      <c r="N1014" s="368" t="n"/>
      <c r="O1014" s="764" t="n"/>
      <c r="P1014" s="1386">
        <f>P143</f>
        <v/>
      </c>
      <c r="Q1014" s="1388">
        <f>O1014*P1014</f>
        <v/>
      </c>
      <c r="R1014" s="361" t="n">
        <v>0</v>
      </c>
      <c r="S1014" s="1383">
        <f>O1014*R1014</f>
        <v/>
      </c>
      <c r="T1014" s="1383">
        <f>Q1014-S1014</f>
        <v/>
      </c>
      <c r="U1014" s="458">
        <f>T1014/Q1014</f>
        <v/>
      </c>
      <c r="V1014" s="362" t="n"/>
      <c r="W1014" s="362" t="n"/>
      <c r="X1014" s="362" t="n"/>
      <c r="Y1014" s="362" t="n"/>
      <c r="Z1014" s="362" t="n"/>
      <c r="AA1014" s="362" t="n"/>
      <c r="AB1014" s="1410" t="n">
        <v>0.096</v>
      </c>
      <c r="AC1014" s="1387">
        <f>ROUND(O1014*AB1014,3)</f>
        <v/>
      </c>
      <c r="AD1014" s="575">
        <f>AD60</f>
        <v/>
      </c>
      <c r="AE1014" s="565" t="inlineStr">
        <is>
          <t>ЕАЭС N RU Д-JP.РА03.В.90112/22 от 31.05.2022 действует до 29.05.2027</t>
        </is>
      </c>
      <c r="AF1014" s="565" t="inlineStr">
        <is>
          <t>Relent</t>
        </is>
      </c>
      <c r="AG1014" s="565" t="inlineStr">
        <is>
          <t>BRUNO Inc.</t>
        </is>
      </c>
    </row>
    <row r="1015" hidden="1" ht="20.1" customFormat="1" customHeight="1" s="355" thickBot="1">
      <c r="A1015" s="353" t="n"/>
      <c r="B1015" s="721" t="n"/>
      <c r="C1015" s="1385" t="n">
        <v>2100058023087</v>
      </c>
      <c r="D1015" s="1385" t="n">
        <v>5802308</v>
      </c>
      <c r="E1015" s="353" t="inlineStr">
        <is>
          <t>Relent SAMPLE</t>
        </is>
      </c>
      <c r="F1015" s="353" t="inlineStr">
        <is>
          <t>B2802RS</t>
        </is>
      </c>
      <c r="G1015" s="368" t="inlineStr">
        <is>
          <t>ｱｽﾃﾛｰﾍﾟ ｳｫｯｼﾝｸﾞｸﾘｰﾑ(ｼｮｳ)</t>
        </is>
      </c>
      <c r="H1015" s="358" t="inlineStr">
        <is>
          <t>《Relent》ASTEROPE washing cream (mini sample) (48 pieces in box) (N.C.V)</t>
        </is>
      </c>
      <c r="I1015" s="358" t="inlineStr">
        <is>
          <t>Asterope Washing Cream</t>
        </is>
      </c>
      <c r="J1015" s="595" t="inlineStr">
        <is>
          <t>Пенка для умывания Астеропа</t>
        </is>
      </c>
      <c r="K1015" s="358" t="inlineStr">
        <is>
          <t>face wash</t>
        </is>
      </c>
      <c r="L1015" s="358" t="n"/>
      <c r="M1015" s="368" t="n"/>
      <c r="N1015" s="368" t="n"/>
      <c r="O1015" s="764" t="n"/>
      <c r="P1015" s="1386">
        <f>P144</f>
        <v/>
      </c>
      <c r="Q1015" s="1388">
        <f>O1015*P1015</f>
        <v/>
      </c>
      <c r="R1015" s="361" t="n">
        <v>0</v>
      </c>
      <c r="S1015" s="1383">
        <f>O1015*R1015</f>
        <v/>
      </c>
      <c r="T1015" s="1383">
        <f>Q1015-S1015</f>
        <v/>
      </c>
      <c r="U1015" s="458">
        <f>T1015/Q1015</f>
        <v/>
      </c>
      <c r="V1015" s="362" t="n"/>
      <c r="W1015" s="362" t="n"/>
      <c r="X1015" s="362" t="n"/>
      <c r="Y1015" s="362" t="n"/>
      <c r="Z1015" s="362" t="n"/>
      <c r="AA1015" s="362" t="n"/>
      <c r="AB1015" s="1410" t="n">
        <v>0.002</v>
      </c>
      <c r="AC1015" s="1384">
        <f>ROUND(O1015*AB1015,3)</f>
        <v/>
      </c>
      <c r="AD1015" s="575">
        <f>AD61</f>
        <v/>
      </c>
      <c r="AE1015" s="565" t="inlineStr">
        <is>
          <t>ЕАЭС N RU Д-JP.РА03.В.90110/22 от 31.05.2022 действует до 29.05.2027</t>
        </is>
      </c>
      <c r="AF1015" s="565" t="inlineStr">
        <is>
          <t>Relent</t>
        </is>
      </c>
      <c r="AG1015" s="565" t="inlineStr">
        <is>
          <t>BRUNO Inc.</t>
        </is>
      </c>
    </row>
    <row r="1016" hidden="1" ht="20.1" customFormat="1" customHeight="1" s="355" thickBot="1">
      <c r="A1016" s="353" t="n"/>
      <c r="B1016" s="721" t="n"/>
      <c r="C1016" s="1385" t="n">
        <v>2100058023094</v>
      </c>
      <c r="D1016" s="1385" t="n">
        <v>5802309</v>
      </c>
      <c r="E1016" s="353" t="inlineStr">
        <is>
          <t>Relent SAMPLE</t>
        </is>
      </c>
      <c r="F1016" s="353" t="inlineStr">
        <is>
          <t>B2803RS</t>
        </is>
      </c>
      <c r="G1016" s="368" t="inlineStr">
        <is>
          <t>ｱｽﾃﾛｰﾍﾟ ｺｰﾙﾄﾞｸﾘｰﾑ(ｼｮｳ)</t>
        </is>
      </c>
      <c r="H1016" s="358" t="inlineStr">
        <is>
          <t>《Relent》ASTEROPE cold cream (mini sample) (48 pieces in box) (N.C.V)</t>
        </is>
      </c>
      <c r="I1016" s="358" t="inlineStr">
        <is>
          <t>Asterope Cold Cream</t>
        </is>
      </c>
      <c r="J1016" s="595" t="inlineStr">
        <is>
          <t>Массажный крем для лица Астеропа</t>
        </is>
      </c>
      <c r="K1016" s="358" t="inlineStr">
        <is>
          <t>massage cream</t>
        </is>
      </c>
      <c r="L1016" s="358" t="n"/>
      <c r="M1016" s="368" t="n"/>
      <c r="N1016" s="368" t="n"/>
      <c r="O1016" s="764" t="n"/>
      <c r="P1016" s="1386">
        <f>P145</f>
        <v/>
      </c>
      <c r="Q1016" s="1388">
        <f>O1016*P1016</f>
        <v/>
      </c>
      <c r="R1016" s="361" t="n">
        <v>0</v>
      </c>
      <c r="S1016" s="1383">
        <f>O1016*R1016</f>
        <v/>
      </c>
      <c r="T1016" s="1383">
        <f>Q1016-S1016</f>
        <v/>
      </c>
      <c r="U1016" s="458">
        <f>T1016/Q1016</f>
        <v/>
      </c>
      <c r="V1016" s="362" t="n"/>
      <c r="W1016" s="362" t="n"/>
      <c r="X1016" s="362" t="n"/>
      <c r="Y1016" s="362" t="n"/>
      <c r="Z1016" s="362" t="n"/>
      <c r="AA1016" s="362" t="n"/>
      <c r="AB1016" s="1410" t="n">
        <v>0.096</v>
      </c>
      <c r="AC1016" s="1387">
        <f>ROUND(O1016*AB1016,3)</f>
        <v/>
      </c>
      <c r="AD1016" s="575">
        <f>AD62</f>
        <v/>
      </c>
      <c r="AE1016" s="565" t="inlineStr">
        <is>
          <t>ЕАЭС N RU Д-JP.РА03.В.90112/22 от 31.05.2022 действует до 29.05.2027</t>
        </is>
      </c>
      <c r="AF1016" s="565" t="inlineStr">
        <is>
          <t>Relent</t>
        </is>
      </c>
      <c r="AG1016" s="565" t="inlineStr">
        <is>
          <t>BRUNO Inc.</t>
        </is>
      </c>
    </row>
    <row r="1017" hidden="1" ht="20.1" customFormat="1" customHeight="1" s="355" thickBot="1">
      <c r="A1017" s="353" t="n"/>
      <c r="B1017" s="721" t="n"/>
      <c r="C1017" s="1385" t="n">
        <v>2100058023100</v>
      </c>
      <c r="D1017" s="1385" t="n">
        <v>5802310</v>
      </c>
      <c r="E1017" s="353" t="inlineStr">
        <is>
          <t>Relent SAMPLE</t>
        </is>
      </c>
      <c r="F1017" s="353" t="inlineStr">
        <is>
          <t>B2804RS</t>
        </is>
      </c>
      <c r="G1017" s="368" t="inlineStr">
        <is>
          <t>ｱｽﾃﾛｰﾍﾟ ｽｷﾝﾌﾚｯｼｭﾅｰ(ｼｮｳ)</t>
        </is>
      </c>
      <c r="H1017" s="358" t="inlineStr">
        <is>
          <t>《Relent》ASTEROPE skin freshener (mini sample) (48 pieces in box) (N.C.V)</t>
        </is>
      </c>
      <c r="I1017" s="358" t="inlineStr">
        <is>
          <t>Asterope Skin Freshner</t>
        </is>
      </c>
      <c r="J1017" s="595" t="inlineStr">
        <is>
          <t>Освежающий лосьон Астеропа</t>
        </is>
      </c>
      <c r="K1017" s="358" t="inlineStr">
        <is>
          <t>face lotion</t>
        </is>
      </c>
      <c r="L1017" s="358" t="n"/>
      <c r="M1017" s="368" t="n"/>
      <c r="N1017" s="368" t="n"/>
      <c r="O1017" s="764" t="n"/>
      <c r="P1017" s="1386">
        <f>P146</f>
        <v/>
      </c>
      <c r="Q1017" s="1388">
        <f>O1017*P1017</f>
        <v/>
      </c>
      <c r="R1017" s="361" t="n">
        <v>0</v>
      </c>
      <c r="S1017" s="1383">
        <f>O1017*R1017</f>
        <v/>
      </c>
      <c r="T1017" s="1383">
        <f>Q1017-S1017</f>
        <v/>
      </c>
      <c r="U1017" s="458">
        <f>T1017/Q1017</f>
        <v/>
      </c>
      <c r="V1017" s="362" t="n"/>
      <c r="W1017" s="362" t="n"/>
      <c r="X1017" s="362" t="n"/>
      <c r="Y1017" s="362" t="n"/>
      <c r="Z1017" s="362" t="n"/>
      <c r="AA1017" s="362" t="n"/>
      <c r="AB1017" s="1410" t="n">
        <v>0.096</v>
      </c>
      <c r="AC1017" s="1387">
        <f>ROUND(O1017*AB1017,3)</f>
        <v/>
      </c>
      <c r="AD1017" s="575">
        <f>AD63</f>
        <v/>
      </c>
      <c r="AE1017" s="565" t="inlineStr">
        <is>
          <t>ЕАЭС N RU Д-JP.АБ47.В.16906/21 от 12.01.2021 действует до 11.01.2026</t>
        </is>
      </c>
      <c r="AF1017" s="565" t="inlineStr">
        <is>
          <t>Relent</t>
        </is>
      </c>
      <c r="AG1017" s="565" t="inlineStr">
        <is>
          <t>IDEA INTERNATIONAL CO., LTD</t>
        </is>
      </c>
    </row>
    <row r="1018" hidden="1" ht="20.1" customFormat="1" customHeight="1" s="355" thickBot="1">
      <c r="A1018" s="353" t="n"/>
      <c r="B1018" s="721" t="n"/>
      <c r="C1018" s="1385" t="n">
        <v>2100058023117</v>
      </c>
      <c r="D1018" s="1385" t="n">
        <v>5802311</v>
      </c>
      <c r="E1018" s="353" t="inlineStr">
        <is>
          <t>Relent SAMPLE</t>
        </is>
      </c>
      <c r="F1018" s="353" t="inlineStr">
        <is>
          <t>B2805RS</t>
        </is>
      </c>
      <c r="G1018" s="368" t="inlineStr">
        <is>
          <t>ｱｽﾃﾛｰﾍﾟ ｽｷﾝﾛｰｼｮﾝ(ｼｮｳ)</t>
        </is>
      </c>
      <c r="H1018" s="358" t="inlineStr">
        <is>
          <t>《Relent》ASTEROPE skin lotion (mini sample) (48 pieces in box) (N.C.V)</t>
        </is>
      </c>
      <c r="I1018" s="322" t="inlineStr">
        <is>
          <t>Asterope Skin Lotion</t>
        </is>
      </c>
      <c r="J1018" s="406" t="inlineStr">
        <is>
          <t>Лосьон для нормальной и комбинированной кожи Астеропа</t>
        </is>
      </c>
      <c r="K1018" s="358" t="inlineStr">
        <is>
          <t>face lotion</t>
        </is>
      </c>
      <c r="L1018" s="358" t="n"/>
      <c r="M1018" s="368" t="n"/>
      <c r="N1018" s="368" t="n"/>
      <c r="O1018" s="764" t="n"/>
      <c r="P1018" s="1386">
        <f>P147</f>
        <v/>
      </c>
      <c r="Q1018" s="1388">
        <f>O1018*P1018</f>
        <v/>
      </c>
      <c r="R1018" s="361" t="n">
        <v>0</v>
      </c>
      <c r="S1018" s="1383">
        <f>O1018*R1018</f>
        <v/>
      </c>
      <c r="T1018" s="1383">
        <f>Q1018-S1018</f>
        <v/>
      </c>
      <c r="U1018" s="458">
        <f>T1018/Q1018</f>
        <v/>
      </c>
      <c r="V1018" s="362" t="n"/>
      <c r="W1018" s="362" t="n"/>
      <c r="X1018" s="362" t="n"/>
      <c r="Y1018" s="362" t="n"/>
      <c r="Z1018" s="362" t="n"/>
      <c r="AA1018" s="362" t="n"/>
      <c r="AB1018" s="1410" t="n">
        <v>0.096</v>
      </c>
      <c r="AC1018" s="1387">
        <f>ROUND(O1018*AB1018,3)</f>
        <v/>
      </c>
      <c r="AD1018" s="575">
        <f>AD64</f>
        <v/>
      </c>
      <c r="AE1018" s="565" t="inlineStr">
        <is>
          <t>ЕАЭС N RU Д-JP.АБ47.В.16906/21 от 12.01.2021 действует до 11.01.2026</t>
        </is>
      </c>
      <c r="AF1018" s="565" t="inlineStr">
        <is>
          <t>Relent</t>
        </is>
      </c>
      <c r="AG1018" s="565" t="inlineStr">
        <is>
          <t>IDEA INTERNATIONAL CO., LTD</t>
        </is>
      </c>
    </row>
    <row r="1019" hidden="1" ht="20.1" customFormat="1" customHeight="1" s="355" thickBot="1">
      <c r="A1019" s="353" t="n"/>
      <c r="B1019" s="721" t="n"/>
      <c r="C1019" s="1385" t="n">
        <v>2100058023124</v>
      </c>
      <c r="D1019" s="1385" t="n">
        <v>5802312</v>
      </c>
      <c r="E1019" s="353" t="inlineStr">
        <is>
          <t>Relent SAMPLE</t>
        </is>
      </c>
      <c r="F1019" s="353" t="inlineStr">
        <is>
          <t>B2806RS</t>
        </is>
      </c>
      <c r="G1019" s="368" t="inlineStr">
        <is>
          <t>ｱｽﾃﾛｰﾍﾟ ﾓｲｽﾁｭｱﾛｰｼｮﾝ(ｼｮｳ)</t>
        </is>
      </c>
      <c r="H1019" s="358" t="inlineStr">
        <is>
          <t>《Relent》ASTEROPE moisture lotion (mini sample) (48 pieces in box) (N.C.V)</t>
        </is>
      </c>
      <c r="I1019" s="322" t="inlineStr">
        <is>
          <t>Asterope Moisture Lotion</t>
        </is>
      </c>
      <c r="J1019" s="406" t="inlineStr">
        <is>
          <t>Увлажняющий лосьон Астеропа</t>
        </is>
      </c>
      <c r="K1019" s="358" t="inlineStr">
        <is>
          <t>face lotion</t>
        </is>
      </c>
      <c r="L1019" s="358" t="n"/>
      <c r="M1019" s="368" t="n"/>
      <c r="N1019" s="368" t="n"/>
      <c r="O1019" s="764" t="n"/>
      <c r="P1019" s="1386">
        <f>P148</f>
        <v/>
      </c>
      <c r="Q1019" s="1388">
        <f>O1019*P1019</f>
        <v/>
      </c>
      <c r="R1019" s="361" t="n">
        <v>0</v>
      </c>
      <c r="S1019" s="1383">
        <f>O1019*R1019</f>
        <v/>
      </c>
      <c r="T1019" s="1383">
        <f>Q1019-S1019</f>
        <v/>
      </c>
      <c r="U1019" s="458">
        <f>T1019/Q1019</f>
        <v/>
      </c>
      <c r="V1019" s="362" t="n"/>
      <c r="W1019" s="362" t="n"/>
      <c r="X1019" s="362" t="n"/>
      <c r="Y1019" s="362" t="n"/>
      <c r="Z1019" s="362" t="n"/>
      <c r="AA1019" s="362" t="n"/>
      <c r="AB1019" s="1410" t="n">
        <v>0.096</v>
      </c>
      <c r="AC1019" s="1387">
        <f>ROUND(O1019*AB1019,3)</f>
        <v/>
      </c>
      <c r="AD1019" s="575">
        <f>AD65</f>
        <v/>
      </c>
      <c r="AE1019" s="565" t="inlineStr">
        <is>
          <t>ЕАЭС N RU Д-JP.АБ47.В.16906/21 от 12.01.2021 действует до 11.01.2026</t>
        </is>
      </c>
      <c r="AF1019" s="565" t="inlineStr">
        <is>
          <t>Relent</t>
        </is>
      </c>
      <c r="AG1019" s="565" t="inlineStr">
        <is>
          <t>IDEA INTERNATIONAL CO., LTD</t>
        </is>
      </c>
    </row>
    <row r="1020" hidden="1" ht="20.1" customFormat="1" customHeight="1" s="355" thickBot="1">
      <c r="A1020" s="353" t="n"/>
      <c r="B1020" s="721" t="n"/>
      <c r="C1020" s="1385" t="n">
        <v>2100058023131</v>
      </c>
      <c r="D1020" s="1385" t="n">
        <v>5802313</v>
      </c>
      <c r="E1020" s="353" t="inlineStr">
        <is>
          <t>Relent SAMPLE</t>
        </is>
      </c>
      <c r="F1020" s="353" t="inlineStr">
        <is>
          <t>B2807RS</t>
        </is>
      </c>
      <c r="G1020" s="368" t="inlineStr">
        <is>
          <t>ｱｽﾃﾛｰﾍﾟ ﾐﾙｸﾛｰｼｮﾝ(ｼｮｳ)</t>
        </is>
      </c>
      <c r="H1020" s="358" t="inlineStr">
        <is>
          <t>《Relent》ASTEROPE milk lotion (mini sample) (48 pieces in box) (N.C.V)</t>
        </is>
      </c>
      <c r="I1020" s="322" t="inlineStr">
        <is>
          <t>ASTEROPE milk lotion.</t>
        </is>
      </c>
      <c r="J1020" s="406" t="inlineStr">
        <is>
          <t>Питательная эмульсия для кожи лица Астеропа, марка ⁠Марка Relent</t>
        </is>
      </c>
      <c r="K1020" s="358" t="inlineStr">
        <is>
          <t>face lotion</t>
        </is>
      </c>
      <c r="L1020" s="358" t="n"/>
      <c r="M1020" s="368" t="n"/>
      <c r="N1020" s="368" t="n"/>
      <c r="O1020" s="455" t="n"/>
      <c r="P1020" s="1386">
        <f>P149</f>
        <v/>
      </c>
      <c r="Q1020" s="1388">
        <f>O1020*P1020</f>
        <v/>
      </c>
      <c r="R1020" s="361" t="n">
        <v>0</v>
      </c>
      <c r="S1020" s="1383">
        <f>O1020*R1020</f>
        <v/>
      </c>
      <c r="T1020" s="1383">
        <f>Q1020-S1020</f>
        <v/>
      </c>
      <c r="U1020" s="458">
        <f>T1020/Q1020</f>
        <v/>
      </c>
      <c r="V1020" s="362" t="n"/>
      <c r="W1020" s="362" t="n"/>
      <c r="X1020" s="362" t="n"/>
      <c r="Y1020" s="362" t="n"/>
      <c r="Z1020" s="362" t="n"/>
      <c r="AA1020" s="362" t="n"/>
      <c r="AB1020" s="1410" t="n">
        <v>0.096</v>
      </c>
      <c r="AC1020" s="1387">
        <f>ROUND(O1020*AB1020,3)</f>
        <v/>
      </c>
      <c r="AD1020" s="575">
        <f>AD66</f>
        <v/>
      </c>
      <c r="AE1020" s="565" t="inlineStr">
        <is>
          <t>ВП RU Д-JP.РА01.А.27527/24 от 01.04.2024 действует до 30.09.2024</t>
        </is>
      </c>
      <c r="AF1020" s="565" t="inlineStr">
        <is>
          <t>Relent</t>
        </is>
      </c>
      <c r="AG1020" s="565" t="inlineStr">
        <is>
          <t>BRUNO, Inc</t>
        </is>
      </c>
    </row>
    <row r="1021" hidden="1" ht="19.5" customFormat="1" customHeight="1" s="355" thickBot="1">
      <c r="A1021" s="353" t="n"/>
      <c r="B1021" s="721" t="n"/>
      <c r="C1021" s="1385" t="inlineStr">
        <is>
          <t>2100058023148</t>
        </is>
      </c>
      <c r="D1021" s="1385" t="n">
        <v>5802314</v>
      </c>
      <c r="E1021" s="353" t="inlineStr">
        <is>
          <t>Relent SAMPLE</t>
        </is>
      </c>
      <c r="F1021" s="353" t="inlineStr">
        <is>
          <t>B2808RS</t>
        </is>
      </c>
      <c r="G1021" s="368" t="inlineStr">
        <is>
          <t>ｱｽﾃﾛｰﾍﾟ ﾓｲｽﾁｭｱｸﾘｰﾑ(ｼｮｳ)</t>
        </is>
      </c>
      <c r="H1021" s="358" t="inlineStr">
        <is>
          <t>《Relent》ASTEROPE moisture cream (mini sample) (48 pieces in box) (N.C.V)</t>
        </is>
      </c>
      <c r="I1021" s="322" t="inlineStr">
        <is>
          <t>Asterope Moisture Cream</t>
        </is>
      </c>
      <c r="J1021" s="406" t="inlineStr">
        <is>
          <t>Увлажняющий крем для лица Астеропа</t>
        </is>
      </c>
      <c r="K1021" s="358" t="inlineStr">
        <is>
          <t>face cream</t>
        </is>
      </c>
      <c r="L1021" s="358" t="n"/>
      <c r="M1021" s="368" t="n"/>
      <c r="N1021" s="368" t="n"/>
      <c r="O1021" s="764" t="n"/>
      <c r="P1021" s="1386">
        <f>P150</f>
        <v/>
      </c>
      <c r="Q1021" s="1388">
        <f>O1021*P1021</f>
        <v/>
      </c>
      <c r="R1021" s="361" t="n">
        <v>0</v>
      </c>
      <c r="S1021" s="1383">
        <f>O1021*R1021</f>
        <v/>
      </c>
      <c r="T1021" s="1383">
        <f>Q1021-S1021</f>
        <v/>
      </c>
      <c r="U1021" s="458">
        <f>T1021/Q1021</f>
        <v/>
      </c>
      <c r="V1021" s="362" t="n"/>
      <c r="W1021" s="362" t="n"/>
      <c r="X1021" s="362" t="n"/>
      <c r="Y1021" s="362" t="n"/>
      <c r="Z1021" s="362" t="n"/>
      <c r="AA1021" s="362" t="n"/>
      <c r="AB1021" s="1410" t="n">
        <v>0.096</v>
      </c>
      <c r="AC1021" s="1387">
        <f>ROUND(O1021*AB1021,3)</f>
        <v/>
      </c>
      <c r="AD1021" s="575">
        <f>AD67</f>
        <v/>
      </c>
      <c r="AE1021" s="565" t="inlineStr">
        <is>
          <t>ЕАЭС N RU Д-JP.РА03.В.90112/22 от 31.05.2022 действует до 29.05.2027</t>
        </is>
      </c>
      <c r="AF1021" s="565" t="inlineStr">
        <is>
          <t>Relent</t>
        </is>
      </c>
      <c r="AG1021" s="565" t="inlineStr">
        <is>
          <t>BRUNO Inc.</t>
        </is>
      </c>
    </row>
    <row r="1022" hidden="1" ht="20.1" customFormat="1" customHeight="1" s="355" thickBot="1">
      <c r="A1022" s="1203" t="n"/>
      <c r="B1022" s="714" t="n"/>
      <c r="C1022" s="1385" t="inlineStr">
        <is>
          <t>2100058023261</t>
        </is>
      </c>
      <c r="D1022" s="1385" t="n">
        <v>5802326</v>
      </c>
      <c r="E1022" s="353" t="inlineStr">
        <is>
          <t>Relent SAMPLE</t>
        </is>
      </c>
      <c r="F1022" s="353" t="inlineStr">
        <is>
          <t>B3720RS</t>
        </is>
      </c>
      <c r="G1022" s="368" t="inlineStr">
        <is>
          <t>ﾘﾅﾚｽ ｽｷﾝﾛｰｼｮﾝ(ｼｮｳ)</t>
        </is>
      </c>
      <c r="H1022" s="358" t="inlineStr">
        <is>
          <t>《Relent》Rinales skin lotion (mini sample) (48 pieces in box) (N.C.V)</t>
        </is>
      </c>
      <c r="I1022" s="784" t="inlineStr">
        <is>
          <t>Wrinkle Lotion</t>
        </is>
      </c>
      <c r="J1022" s="784" t="inlineStr">
        <is>
          <t>Лосьон от морщин Риналес</t>
        </is>
      </c>
      <c r="K1022" s="358" t="inlineStr">
        <is>
          <t>face lotion</t>
        </is>
      </c>
      <c r="L1022" s="358" t="n"/>
      <c r="M1022" s="368" t="n"/>
      <c r="N1022" s="368" t="n"/>
      <c r="O1022" s="455" t="n"/>
      <c r="P1022" s="1386">
        <f>P139</f>
        <v/>
      </c>
      <c r="Q1022" s="1388">
        <f>O1022*P1022</f>
        <v/>
      </c>
      <c r="R1022" s="361" t="n">
        <v>0</v>
      </c>
      <c r="S1022" s="1383">
        <f>O1022*R1022</f>
        <v/>
      </c>
      <c r="T1022" s="1383">
        <f>Q1022-S1022</f>
        <v/>
      </c>
      <c r="U1022" s="458">
        <f>T1022/Q1022</f>
        <v/>
      </c>
      <c r="V1022" s="362" t="n"/>
      <c r="W1022" s="362" t="n"/>
      <c r="X1022" s="362" t="n"/>
      <c r="Y1022" s="362" t="n"/>
      <c r="Z1022" s="362" t="n"/>
      <c r="AA1022" s="362" t="n"/>
      <c r="AB1022" s="1410" t="n">
        <v>0.048</v>
      </c>
      <c r="AC1022" s="1387">
        <f>ROUND(O1022*AB1022,3)</f>
        <v/>
      </c>
      <c r="AD1022" s="575">
        <f>AD68</f>
        <v/>
      </c>
      <c r="AE1022" s="712" t="inlineStr">
        <is>
          <t>ЕАЭС N RU Д-JP.НВ15.В.03806/19 от 11.12.2019 действует до 10.12.2024</t>
        </is>
      </c>
      <c r="AF1022" s="712" t="inlineStr">
        <is>
          <t>RELENT</t>
        </is>
      </c>
      <c r="AG1022" s="767" t="inlineStr">
        <is>
          <t>IDEA INTERNATIONAL CO., LTD</t>
        </is>
      </c>
    </row>
    <row r="1023" hidden="1" ht="20.1" customFormat="1" customHeight="1" s="355" thickBot="1">
      <c r="A1023" s="1203" t="n"/>
      <c r="B1023" s="714" t="n"/>
      <c r="C1023" s="1385" t="n">
        <v>2100058023278</v>
      </c>
      <c r="D1023" s="1385" t="n">
        <v>5802327</v>
      </c>
      <c r="E1023" s="353" t="inlineStr">
        <is>
          <t>Relent SAMPLE</t>
        </is>
      </c>
      <c r="F1023" s="353" t="inlineStr">
        <is>
          <t>B3730RS</t>
        </is>
      </c>
      <c r="G1023" s="368" t="inlineStr">
        <is>
          <t>ﾘﾅﾚｽ ｴｯｾﾝｽｱﾙﾌｧ(ｼｮｳ)</t>
        </is>
      </c>
      <c r="H1023" s="696" t="inlineStr">
        <is>
          <t>《Relent》Rinales essence α  (mini sample) (48 pieces in box) (N.C.V)</t>
        </is>
      </c>
      <c r="I1023" s="322" t="inlineStr">
        <is>
          <t>Rinales Essence</t>
        </is>
      </c>
      <c r="J1023" s="406" t="inlineStr">
        <is>
          <t>Сыворотка от морщин Риналес</t>
        </is>
      </c>
      <c r="K1023" s="358" t="inlineStr">
        <is>
          <t>face essence</t>
        </is>
      </c>
      <c r="L1023" s="358" t="n"/>
      <c r="M1023" s="368" t="n"/>
      <c r="N1023" s="368" t="n"/>
      <c r="O1023" s="455" t="n"/>
      <c r="P1023" s="1386">
        <f>P140</f>
        <v/>
      </c>
      <c r="Q1023" s="1388">
        <f>O1023*P1023</f>
        <v/>
      </c>
      <c r="R1023" s="361" t="n">
        <v>0</v>
      </c>
      <c r="S1023" s="1383">
        <f>O1023*R1023</f>
        <v/>
      </c>
      <c r="T1023" s="1383">
        <f>Q1023-S1023</f>
        <v/>
      </c>
      <c r="U1023" s="458">
        <f>T1023/Q1023</f>
        <v/>
      </c>
      <c r="V1023" s="362" t="n"/>
      <c r="W1023" s="362" t="n"/>
      <c r="X1023" s="362" t="n"/>
      <c r="Y1023" s="362" t="n"/>
      <c r="Z1023" s="362" t="n"/>
      <c r="AA1023" s="362" t="n"/>
      <c r="AB1023" s="1410" t="n">
        <v>0.048</v>
      </c>
      <c r="AC1023" s="1387">
        <f>ROUND(O1023*AB1023,3)</f>
        <v/>
      </c>
      <c r="AD1023" s="575">
        <f>AD69</f>
        <v/>
      </c>
      <c r="AE1023" s="565" t="inlineStr">
        <is>
          <t>ЕАЭС N RU Д-JP.РА01.В.71997/21 от 11.08.2021 действует до 10.08.2026</t>
        </is>
      </c>
      <c r="AF1023" s="583" t="inlineStr">
        <is>
          <t>RELENT</t>
        </is>
      </c>
      <c r="AG1023" s="565" t="inlineStr">
        <is>
          <t>IDEA INTERNATIONAL CO., LTD</t>
        </is>
      </c>
    </row>
    <row r="1024" hidden="1" ht="20.1" customFormat="1" customHeight="1" s="355" thickBot="1">
      <c r="A1024" s="1203" t="n"/>
      <c r="B1024" s="714" t="n"/>
      <c r="C1024" s="1385" t="n">
        <v>2100058023285</v>
      </c>
      <c r="D1024" s="1385" t="n">
        <v>5802328</v>
      </c>
      <c r="E1024" s="353" t="inlineStr">
        <is>
          <t>Relent SAMPLE</t>
        </is>
      </c>
      <c r="F1024" s="353" t="inlineStr">
        <is>
          <t>B3740RS</t>
        </is>
      </c>
      <c r="G1024" s="368" t="inlineStr">
        <is>
          <t>ﾘﾅﾚｽ ﾐﾙｸﾛｰｼｮﾝ(ｼｮｳ)</t>
        </is>
      </c>
      <c r="H1024" s="358" t="inlineStr">
        <is>
          <t>《Relent》Rinales milk lotion  (mini sample) (48 pieces in box) (N.C.V)</t>
        </is>
      </c>
      <c r="I1024" s="322" t="inlineStr">
        <is>
          <t>Rinales Milk Lotion</t>
        </is>
      </c>
      <c r="J1024" s="406" t="inlineStr">
        <is>
          <t>Молочко против морщин «Риналес»</t>
        </is>
      </c>
      <c r="K1024" s="358" t="inlineStr">
        <is>
          <t>face milk</t>
        </is>
      </c>
      <c r="L1024" s="358" t="n"/>
      <c r="M1024" s="368" t="n"/>
      <c r="N1024" s="368" t="n"/>
      <c r="O1024" s="455" t="n"/>
      <c r="P1024" s="1386">
        <f>P141</f>
        <v/>
      </c>
      <c r="Q1024" s="1388">
        <f>O1024*P1024</f>
        <v/>
      </c>
      <c r="R1024" s="361" t="n">
        <v>0</v>
      </c>
      <c r="S1024" s="1383">
        <f>O1024*R1024</f>
        <v/>
      </c>
      <c r="T1024" s="1383">
        <f>Q1024-S1024</f>
        <v/>
      </c>
      <c r="U1024" s="458">
        <f>T1024/Q1024</f>
        <v/>
      </c>
      <c r="V1024" s="362" t="n"/>
      <c r="W1024" s="362" t="n"/>
      <c r="X1024" s="362" t="n"/>
      <c r="Y1024" s="362" t="n"/>
      <c r="Z1024" s="362" t="n"/>
      <c r="AA1024" s="362" t="n"/>
      <c r="AB1024" s="1410" t="n">
        <v>0.048</v>
      </c>
      <c r="AC1024" s="1387">
        <f>ROUND(O1024*AB1024,3)</f>
        <v/>
      </c>
      <c r="AD1024" s="575">
        <f>AD70</f>
        <v/>
      </c>
      <c r="AE1024" s="565" t="inlineStr">
        <is>
          <t>делаем</t>
        </is>
      </c>
      <c r="AF1024" s="565" t="inlineStr">
        <is>
          <t>RELENT</t>
        </is>
      </c>
      <c r="AG1024" s="565" t="inlineStr">
        <is>
          <t>IDEA INTERNATIONAL CO., LTD</t>
        </is>
      </c>
    </row>
    <row r="1025" hidden="1" ht="20.1" customFormat="1" customHeight="1" s="355" thickBot="1">
      <c r="A1025" s="1203" t="n"/>
      <c r="B1025" s="714" t="n"/>
      <c r="C1025" s="1385" t="n">
        <v>2100058023292</v>
      </c>
      <c r="D1025" s="1385" t="n">
        <v>5802329</v>
      </c>
      <c r="E1025" s="353" t="inlineStr">
        <is>
          <t>Relent SAMPLE</t>
        </is>
      </c>
      <c r="F1025" s="353" t="inlineStr">
        <is>
          <t>B3750RS</t>
        </is>
      </c>
      <c r="G1025" s="368" t="inlineStr">
        <is>
          <t>ﾘﾅﾚｽ ﾓｲｽﾁｭｱｸﾘｰﾑ(ｼｮｳ)</t>
        </is>
      </c>
      <c r="H1025" s="358" t="inlineStr">
        <is>
          <t>《Relent》Rinales moisture cream (mini sample) (48 pieces in box) (N.C.V)</t>
        </is>
      </c>
      <c r="I1025" s="322" t="inlineStr">
        <is>
          <t>Rinales Moisture Cream</t>
        </is>
      </c>
      <c r="J1025" s="406" t="inlineStr">
        <is>
          <t>Крем увлажняющий против морщин Риналес</t>
        </is>
      </c>
      <c r="K1025" s="358" t="inlineStr">
        <is>
          <t>face cream</t>
        </is>
      </c>
      <c r="L1025" s="358" t="n"/>
      <c r="M1025" s="368" t="n"/>
      <c r="N1025" s="368" t="n"/>
      <c r="O1025" s="455" t="n"/>
      <c r="P1025" s="1386">
        <f>P142</f>
        <v/>
      </c>
      <c r="Q1025" s="1388">
        <f>O1025*P1025</f>
        <v/>
      </c>
      <c r="R1025" s="361" t="n">
        <v>0</v>
      </c>
      <c r="S1025" s="1383">
        <f>O1025*R1025</f>
        <v/>
      </c>
      <c r="T1025" s="1383">
        <f>Q1025-S1025</f>
        <v/>
      </c>
      <c r="U1025" s="458">
        <f>T1025/Q1025</f>
        <v/>
      </c>
      <c r="V1025" s="362" t="n"/>
      <c r="W1025" s="362" t="n"/>
      <c r="X1025" s="362" t="n"/>
      <c r="Y1025" s="362" t="n"/>
      <c r="Z1025" s="362" t="n"/>
      <c r="AA1025" s="362" t="n"/>
      <c r="AB1025" s="1410" t="n">
        <v>0.048</v>
      </c>
      <c r="AC1025" s="1387">
        <f>ROUND(O1025*AB1025,3)</f>
        <v/>
      </c>
      <c r="AD1025" s="575">
        <f>AD71</f>
        <v/>
      </c>
      <c r="AE1025" s="565" t="inlineStr">
        <is>
          <t>ЕАЭС N RU Д-JP.РА03.В.90112/22 от 31.05.2022 действует до 29.05.2027</t>
        </is>
      </c>
      <c r="AF1025" s="565" t="inlineStr">
        <is>
          <t>Relent</t>
        </is>
      </c>
      <c r="AG1025" s="565" t="inlineStr">
        <is>
          <t>BRUNO Inc.</t>
        </is>
      </c>
    </row>
    <row r="1026" hidden="1" ht="20.1" customFormat="1" customHeight="1" s="355" thickBot="1">
      <c r="A1026" s="353" t="n"/>
      <c r="B1026" s="721" t="n"/>
      <c r="C1026" s="922" t="inlineStr">
        <is>
          <t>00003</t>
        </is>
      </c>
      <c r="D1026" s="922" t="n"/>
      <c r="E1026" s="353" t="inlineStr">
        <is>
          <t>CHANSON</t>
        </is>
      </c>
      <c r="F1026" s="353" t="n"/>
      <c r="G1026" s="368" t="n"/>
      <c r="H1026" s="358" t="inlineStr">
        <is>
          <t>CHANSON Shopping bag Size M</t>
        </is>
      </c>
      <c r="I1026" s="322" t="n"/>
      <c r="J1026" s="406" t="inlineStr">
        <is>
          <t>Пакет Шансон</t>
        </is>
      </c>
      <c r="K1026" s="358" t="inlineStr">
        <is>
          <t>paper bag</t>
        </is>
      </c>
      <c r="L1026" s="358" t="n"/>
      <c r="M1026" s="368" t="n"/>
      <c r="N1026" s="368" t="n"/>
      <c r="O1026" s="455" t="n"/>
      <c r="P1026" s="1386">
        <f>P362</f>
        <v/>
      </c>
      <c r="Q1026" s="1388">
        <f>O1026*P1026</f>
        <v/>
      </c>
      <c r="R1026" s="361" t="n">
        <v>0</v>
      </c>
      <c r="S1026" s="1383">
        <f>O1026*R1026</f>
        <v/>
      </c>
      <c r="T1026" s="1383">
        <f>Q1026-S1026</f>
        <v/>
      </c>
      <c r="U1026" s="458">
        <f>T1026/Q1026</f>
        <v/>
      </c>
      <c r="V1026" s="362" t="n"/>
      <c r="W1026" s="362" t="n"/>
      <c r="X1026" s="362" t="n"/>
      <c r="Y1026" s="362" t="n"/>
      <c r="Z1026" s="362" t="n"/>
      <c r="AA1026" s="362" t="n"/>
      <c r="AB1026" s="1438" t="n">
        <v>0.098</v>
      </c>
      <c r="AC1026" s="1384">
        <f>ROUND(O1026*AB1026,3)</f>
        <v/>
      </c>
      <c r="AD1026" s="575" t="inlineStr">
        <is>
          <t>エスプリコート</t>
        </is>
      </c>
      <c r="AE1026" s="565" t="n"/>
      <c r="AF1026" s="565" t="n"/>
      <c r="AG1026" s="565" t="n"/>
    </row>
    <row r="1027" hidden="1" ht="20.1" customFormat="1" customHeight="1" s="355" thickBot="1">
      <c r="A1027" s="353" t="n"/>
      <c r="B1027" s="721" t="n"/>
      <c r="C1027" s="1385">
        <f>C159</f>
        <v/>
      </c>
      <c r="D1027" s="1385" t="n"/>
      <c r="E1027" s="353" t="inlineStr">
        <is>
          <t>CBON TESTER</t>
        </is>
      </c>
      <c r="F1027" s="353" t="inlineStr">
        <is>
          <t>A0001803T</t>
        </is>
      </c>
      <c r="G1027" s="368" t="n"/>
      <c r="H1027" s="696" t="inlineStr">
        <is>
          <t>《CBON》 ABILITY ESSENCE LOTION TESTER (N.C.V)</t>
        </is>
      </c>
      <c r="I1027" s="322" t="inlineStr">
        <is>
          <t>Ability Essence Lotion</t>
        </is>
      </c>
      <c r="J1027" s="406" t="inlineStr">
        <is>
          <t>Лосьон-эссенция Абилити</t>
        </is>
      </c>
      <c r="K1027" s="358" t="inlineStr">
        <is>
          <t>face lotion</t>
        </is>
      </c>
      <c r="L1027" s="358" t="n"/>
      <c r="M1027" s="1203" t="n"/>
      <c r="N1027" s="1203" t="n"/>
      <c r="O1027" s="455" t="n"/>
      <c r="P1027" s="1386">
        <f>P159</f>
        <v/>
      </c>
      <c r="Q1027" s="1388">
        <f>O1027*P1027</f>
        <v/>
      </c>
      <c r="R1027" s="361" t="n">
        <v>0</v>
      </c>
      <c r="S1027" s="1383">
        <f>O1027*R1027</f>
        <v/>
      </c>
      <c r="T1027" s="1383">
        <f>Q1027-S1027</f>
        <v/>
      </c>
      <c r="U1027" s="458">
        <f>T1027/Q1027</f>
        <v/>
      </c>
      <c r="V1027" s="362" t="n"/>
      <c r="W1027" s="362" t="n"/>
      <c r="X1027" s="362" t="n"/>
      <c r="Y1027" s="362" t="n"/>
      <c r="Z1027" s="362" t="n"/>
      <c r="AA1027" s="362" t="n"/>
      <c r="AB1027" s="1438">
        <f>AB159</f>
        <v/>
      </c>
      <c r="AC1027" s="1384">
        <f>ROUND(O1027*AB1027,3)</f>
        <v/>
      </c>
      <c r="AD1027" s="575">
        <f>AD159</f>
        <v/>
      </c>
      <c r="AE1027" s="565" t="inlineStr">
        <is>
          <t>ЕАЭС N RU Д-JP.РА01.В.64697/21 от 09.08.2021 действует до 08.08.2026</t>
        </is>
      </c>
      <c r="AF1027" s="565" t="inlineStr">
        <is>
          <t>C’BON</t>
        </is>
      </c>
      <c r="AG1027" s="565" t="inlineStr">
        <is>
          <t>C'BON COSMETICS Co.,Ltd</t>
        </is>
      </c>
    </row>
    <row r="1028" hidden="1" ht="20.1" customFormat="1" customHeight="1" s="355" thickBot="1">
      <c r="A1028" s="353" t="n"/>
      <c r="B1028" s="721" t="n"/>
      <c r="C1028" s="1385">
        <f>C160</f>
        <v/>
      </c>
      <c r="D1028" s="926" t="n"/>
      <c r="E1028" s="353" t="inlineStr">
        <is>
          <t>CBON TESTER</t>
        </is>
      </c>
      <c r="F1028" s="353" t="inlineStr">
        <is>
          <t>A0001804T</t>
        </is>
      </c>
      <c r="G1028" s="368" t="n"/>
      <c r="H1028" s="358" t="inlineStr">
        <is>
          <t>《CBON》 ABILITY MOIST GEL  TESTER (N.C.V)</t>
        </is>
      </c>
      <c r="I1028" s="322" t="inlineStr">
        <is>
          <t>C'BON Ability Moist Gel</t>
        </is>
      </c>
      <c r="J1028" s="406" t="inlineStr">
        <is>
          <t>Гель увлажняющий Абилити</t>
        </is>
      </c>
      <c r="K1028" s="358" t="inlineStr">
        <is>
          <t>face gel</t>
        </is>
      </c>
      <c r="L1028" s="358" t="n"/>
      <c r="M1028" s="1203" t="n"/>
      <c r="N1028" s="1203" t="n"/>
      <c r="O1028" s="455" t="n"/>
      <c r="P1028" s="1386">
        <f>P160</f>
        <v/>
      </c>
      <c r="Q1028" s="1388">
        <f>O1028*P1028</f>
        <v/>
      </c>
      <c r="R1028" s="361" t="n">
        <v>0</v>
      </c>
      <c r="S1028" s="1383">
        <f>O1028*R1028</f>
        <v/>
      </c>
      <c r="T1028" s="1383">
        <f>Q1028-S1028</f>
        <v/>
      </c>
      <c r="U1028" s="458">
        <f>T1028/Q1028</f>
        <v/>
      </c>
      <c r="V1028" s="362" t="n"/>
      <c r="W1028" s="362" t="n"/>
      <c r="X1028" s="362" t="n"/>
      <c r="Y1028" s="362" t="n"/>
      <c r="Z1028" s="362" t="n"/>
      <c r="AA1028" s="362" t="n"/>
      <c r="AB1028" s="1410">
        <f>AB160</f>
        <v/>
      </c>
      <c r="AC1028" s="1387">
        <f>ROUND(O1028*AB1028,3)</f>
        <v/>
      </c>
      <c r="AD1028" s="575">
        <f>AD160</f>
        <v/>
      </c>
      <c r="AE1028" s="565" t="inlineStr">
        <is>
          <t>ЕАЭС N RU Д-JP.РА01.В.49606/21 от 02.08.2021 действует до 01.08.2026</t>
        </is>
      </c>
      <c r="AF1028" s="565" t="inlineStr">
        <is>
          <t>C’BON</t>
        </is>
      </c>
      <c r="AG1028" s="565" t="inlineStr">
        <is>
          <t>C'BON COSMETICS Co., Ltd</t>
        </is>
      </c>
    </row>
    <row r="1029" hidden="1" ht="20.1" customFormat="1" customHeight="1" s="355" thickBot="1">
      <c r="A1029" s="353" t="n"/>
      <c r="B1029" s="721" t="n"/>
      <c r="C1029" s="1385">
        <f>C161</f>
        <v/>
      </c>
      <c r="D1029" s="1385" t="n"/>
      <c r="E1029" s="353" t="inlineStr">
        <is>
          <t>CBON TESTER</t>
        </is>
      </c>
      <c r="F1029" s="353" t="inlineStr">
        <is>
          <t>A0001805T</t>
        </is>
      </c>
      <c r="G1029" s="368" t="n"/>
      <c r="H1029" s="696" t="inlineStr">
        <is>
          <t>《CBON》 ABILITY C LOTION  TESTER (N.C.V)</t>
        </is>
      </c>
      <c r="I1029" s="322" t="inlineStr">
        <is>
          <t>Ability C Lotion</t>
        </is>
      </c>
      <c r="J1029" s="406" t="inlineStr">
        <is>
          <t>Лосьон с витамином С Абилити</t>
        </is>
      </c>
      <c r="K1029" s="358" t="inlineStr">
        <is>
          <t>face serum</t>
        </is>
      </c>
      <c r="L1029" s="358" t="n"/>
      <c r="M1029" s="1203" t="n"/>
      <c r="N1029" s="1203" t="n"/>
      <c r="O1029" s="455" t="n"/>
      <c r="P1029" s="1386">
        <f>P161</f>
        <v/>
      </c>
      <c r="Q1029" s="1388">
        <f>O1029*P1029</f>
        <v/>
      </c>
      <c r="R1029" s="361" t="n">
        <v>0</v>
      </c>
      <c r="S1029" s="1383">
        <f>O1029*R1029</f>
        <v/>
      </c>
      <c r="T1029" s="1383">
        <f>Q1029-S1029</f>
        <v/>
      </c>
      <c r="U1029" s="458">
        <f>T1029/Q1029</f>
        <v/>
      </c>
      <c r="V1029" s="362" t="n"/>
      <c r="W1029" s="362" t="n"/>
      <c r="X1029" s="362" t="n"/>
      <c r="Y1029" s="362" t="n"/>
      <c r="Z1029" s="362" t="n"/>
      <c r="AA1029" s="362" t="n"/>
      <c r="AB1029" s="1410">
        <f>AB161</f>
        <v/>
      </c>
      <c r="AC1029" s="1387">
        <f>ROUND(O1029*AB1029,3)</f>
        <v/>
      </c>
      <c r="AD1029" s="575">
        <f>AD161</f>
        <v/>
      </c>
      <c r="AE1029" s="565" t="inlineStr">
        <is>
          <t>ЕАЭС N RU Д-JP.РА01.В.64697/21 от 09.08.2021 действует до 08.08.2026</t>
        </is>
      </c>
      <c r="AF1029" s="565" t="inlineStr">
        <is>
          <t>C’BON</t>
        </is>
      </c>
      <c r="AG1029" s="565" t="inlineStr">
        <is>
          <t>C'BON COSMETICS Co.,Ltd</t>
        </is>
      </c>
    </row>
    <row r="1030" hidden="1" ht="20.1" customFormat="1" customHeight="1" s="355" thickBot="1">
      <c r="A1030" s="353" t="n"/>
      <c r="B1030" s="721" t="n"/>
      <c r="C1030" s="1385">
        <f>C158</f>
        <v/>
      </c>
      <c r="D1030" s="1385" t="n"/>
      <c r="E1030" s="353" t="inlineStr">
        <is>
          <t>CBON TESTER</t>
        </is>
      </c>
      <c r="F1030" s="353">
        <f>F158</f>
        <v/>
      </c>
      <c r="G1030" s="368" t="n"/>
      <c r="H1030" s="696" t="inlineStr">
        <is>
          <t>《CBON》 ABILITY CLEAR WASH TESTER (N.C.V)</t>
        </is>
      </c>
      <c r="I1030" s="322">
        <f>I158</f>
        <v/>
      </c>
      <c r="J1030" s="322">
        <f>J158</f>
        <v/>
      </c>
      <c r="K1030" s="358">
        <f>K158</f>
        <v/>
      </c>
      <c r="L1030" s="358" t="n"/>
      <c r="M1030" s="1203" t="n"/>
      <c r="N1030" s="1203" t="n"/>
      <c r="O1030" s="455" t="n"/>
      <c r="P1030" s="1386">
        <f>P158</f>
        <v/>
      </c>
      <c r="Q1030" s="1388">
        <f>O1030*P1030</f>
        <v/>
      </c>
      <c r="R1030" s="361" t="n">
        <v>0</v>
      </c>
      <c r="S1030" s="1383">
        <f>O1030*R1030</f>
        <v/>
      </c>
      <c r="T1030" s="1383">
        <f>Q1030-S1030</f>
        <v/>
      </c>
      <c r="U1030" s="458">
        <f>T1030/Q1030</f>
        <v/>
      </c>
      <c r="V1030" s="362" t="n"/>
      <c r="W1030" s="362" t="n"/>
      <c r="X1030" s="362" t="n"/>
      <c r="Y1030" s="362" t="n"/>
      <c r="Z1030" s="362" t="n"/>
      <c r="AA1030" s="362" t="n"/>
      <c r="AB1030" s="1410">
        <f>AB158</f>
        <v/>
      </c>
      <c r="AC1030" s="1387">
        <f>ROUND(O1030*AB1030,3)</f>
        <v/>
      </c>
      <c r="AD1030" s="575">
        <f>AD158</f>
        <v/>
      </c>
      <c r="AE1030" s="927">
        <f>AE158</f>
        <v/>
      </c>
      <c r="AF1030" s="927">
        <f>AF158</f>
        <v/>
      </c>
      <c r="AG1030" s="927">
        <f>AG158</f>
        <v/>
      </c>
    </row>
    <row r="1031" hidden="1" ht="20.1" customFormat="1" customHeight="1" s="355" thickBot="1">
      <c r="A1031" s="353" t="n"/>
      <c r="B1031" s="721" t="n"/>
      <c r="C1031" s="1385">
        <f>C163</f>
        <v/>
      </c>
      <c r="D1031" s="1385" t="inlineStr">
        <is>
          <t>A0001116</t>
        </is>
      </c>
      <c r="E1031" s="353" t="inlineStr">
        <is>
          <t>CBON TESTER</t>
        </is>
      </c>
      <c r="F1031" s="365" t="n"/>
      <c r="G1031" s="368" t="n"/>
      <c r="H1031" s="696" t="inlineStr">
        <is>
          <t>《CBON》FACIALIST TREATMENT MASSERa TESTER</t>
        </is>
      </c>
      <c r="I1031" s="760" t="inlineStr">
        <is>
          <t xml:space="preserve">CBON FACIALIST TREATMENT MASSERa. </t>
        </is>
      </c>
      <c r="J1031" s="760" t="inlineStr">
        <is>
          <t>CBON FACIALIST TREATMENT MASSERa. Демакияжный массажный крем Фэшиалист CBON.</t>
        </is>
      </c>
      <c r="K1031" s="358">
        <f>K163</f>
        <v/>
      </c>
      <c r="L1031" s="358" t="n"/>
      <c r="M1031" s="1203" t="n"/>
      <c r="N1031" s="1203" t="n"/>
      <c r="O1031" s="455" t="n"/>
      <c r="P1031" s="1386">
        <f>P163</f>
        <v/>
      </c>
      <c r="Q1031" s="1388">
        <f>O1031*P1031</f>
        <v/>
      </c>
      <c r="R1031" s="361" t="n">
        <v>0</v>
      </c>
      <c r="S1031" s="1383">
        <f>O1031*R1031</f>
        <v/>
      </c>
      <c r="T1031" s="1383">
        <f>Q1031-S1031</f>
        <v/>
      </c>
      <c r="U1031" s="458">
        <f>T1031/Q1031</f>
        <v/>
      </c>
      <c r="V1031" s="362" t="n"/>
      <c r="W1031" s="362" t="n"/>
      <c r="X1031" s="362" t="n"/>
      <c r="Y1031" s="362" t="n"/>
      <c r="Z1031" s="362" t="n"/>
      <c r="AA1031" s="362" t="n"/>
      <c r="AB1031" s="1410">
        <f>AB163</f>
        <v/>
      </c>
      <c r="AC1031" s="1387">
        <f>ROUND(O1031*AB1031,3)</f>
        <v/>
      </c>
      <c r="AD1031" s="575">
        <f>AD163</f>
        <v/>
      </c>
      <c r="AE1031" s="565" t="inlineStr">
        <is>
          <t>письмо 1068/24 от «19» декабря 2024 г.</t>
        </is>
      </c>
      <c r="AF1031" s="565" t="inlineStr">
        <is>
          <t>CBON</t>
        </is>
      </c>
      <c r="AG1031" s="565" t="inlineStr">
        <is>
          <t>C'BON COSMETICS Co.,Ltd</t>
        </is>
      </c>
    </row>
    <row r="1032" hidden="1" ht="20.1" customFormat="1" customHeight="1" s="355" thickBot="1">
      <c r="A1032" s="353" t="n"/>
      <c r="B1032" s="721" t="n"/>
      <c r="C1032" s="1385">
        <f>C164</f>
        <v/>
      </c>
      <c r="D1032" s="1385" t="inlineStr">
        <is>
          <t>A0001117</t>
        </is>
      </c>
      <c r="E1032" s="353" t="inlineStr">
        <is>
          <t>CBON TESTER</t>
        </is>
      </c>
      <c r="F1032" s="1428" t="inlineStr">
        <is>
          <t>A0001117</t>
        </is>
      </c>
      <c r="G1032" s="368" t="n"/>
      <c r="H1032" s="696" t="inlineStr">
        <is>
          <t>《CBON》FACIALIST TREATMENT MASSERa 110g TESTER</t>
        </is>
      </c>
      <c r="I1032" s="760" t="inlineStr">
        <is>
          <t xml:space="preserve">CBON FACIALIST TREATMENT MASSERa. </t>
        </is>
      </c>
      <c r="J1032" s="760" t="inlineStr">
        <is>
          <t>CBON FACIALIST TREATMENT MASSERa. Демакияжный массажный крем Фэшиалист CBON.</t>
        </is>
      </c>
      <c r="K1032" s="358">
        <f>K164</f>
        <v/>
      </c>
      <c r="L1032" s="358" t="n"/>
      <c r="M1032" s="1203" t="n"/>
      <c r="N1032" s="1203" t="n"/>
      <c r="O1032" s="455" t="n"/>
      <c r="P1032" s="1386">
        <f>P164</f>
        <v/>
      </c>
      <c r="Q1032" s="1388">
        <f>O1032*P1032</f>
        <v/>
      </c>
      <c r="R1032" s="361" t="n">
        <v>0</v>
      </c>
      <c r="S1032" s="1383">
        <f>O1032*R1032</f>
        <v/>
      </c>
      <c r="T1032" s="1383">
        <f>Q1032-S1032</f>
        <v/>
      </c>
      <c r="U1032" s="458">
        <f>T1032/Q1032</f>
        <v/>
      </c>
      <c r="V1032" s="362" t="n"/>
      <c r="W1032" s="362" t="n"/>
      <c r="X1032" s="362" t="n"/>
      <c r="Y1032" s="362" t="n"/>
      <c r="Z1032" s="362" t="n"/>
      <c r="AA1032" s="362" t="n"/>
      <c r="AB1032" s="1410">
        <f>AB164</f>
        <v/>
      </c>
      <c r="AC1032" s="1387">
        <f>ROUND(O1032*AB1032,3)</f>
        <v/>
      </c>
      <c r="AD1032" s="575">
        <f>AD164</f>
        <v/>
      </c>
      <c r="AE1032" s="565" t="inlineStr">
        <is>
          <t>письмо 1068/24 от «19» декабря 2024 г.</t>
        </is>
      </c>
      <c r="AF1032" s="565" t="inlineStr">
        <is>
          <t>CBON</t>
        </is>
      </c>
      <c r="AG1032" s="565" t="inlineStr">
        <is>
          <t>C'BON COSMETICS Co.,Ltd</t>
        </is>
      </c>
    </row>
    <row r="1033" hidden="1" ht="20.1" customFormat="1" customHeight="1" s="355" thickBot="1">
      <c r="A1033" s="353" t="n"/>
      <c r="B1033" s="721" t="n"/>
      <c r="C1033" s="1385">
        <f>C165</f>
        <v/>
      </c>
      <c r="D1033" s="1385" t="inlineStr">
        <is>
          <t>A0001118</t>
        </is>
      </c>
      <c r="E1033" s="353" t="inlineStr">
        <is>
          <t>CBON TESTER</t>
        </is>
      </c>
      <c r="F1033" s="1428" t="inlineStr">
        <is>
          <t>A0001118</t>
        </is>
      </c>
      <c r="G1033" s="368" t="n"/>
      <c r="H1033" s="696" t="inlineStr">
        <is>
          <t xml:space="preserve">《CBON》FACIALIST TREATMENT BRIGHT MASSER TESTER </t>
        </is>
      </c>
      <c r="I1033" s="760" t="inlineStr">
        <is>
          <t xml:space="preserve">CBON FACIALIST TREATMENT BRIGHT MASSER. </t>
        </is>
      </c>
      <c r="J1033" s="760" t="inlineStr">
        <is>
          <t>CBON FACIALIST TREATMENT BRIGHT MASSER. Демакияжный массажный крем выравнивающий цвет кожи лица Фэшиалист CBON</t>
        </is>
      </c>
      <c r="K1033" s="358">
        <f>K165</f>
        <v/>
      </c>
      <c r="L1033" s="358" t="n"/>
      <c r="M1033" s="1203" t="n"/>
      <c r="N1033" s="1203" t="n"/>
      <c r="O1033" s="455" t="n"/>
      <c r="P1033" s="1386">
        <f>P165</f>
        <v/>
      </c>
      <c r="Q1033" s="1388">
        <f>O1033*P1033</f>
        <v/>
      </c>
      <c r="R1033" s="361" t="n">
        <v>0</v>
      </c>
      <c r="S1033" s="1383">
        <f>O1033*R1033</f>
        <v/>
      </c>
      <c r="T1033" s="1383">
        <f>Q1033-S1033</f>
        <v/>
      </c>
      <c r="U1033" s="458">
        <f>T1033/Q1033</f>
        <v/>
      </c>
      <c r="V1033" s="362" t="n"/>
      <c r="W1033" s="362" t="n"/>
      <c r="X1033" s="362" t="n"/>
      <c r="Y1033" s="362" t="n"/>
      <c r="Z1033" s="362" t="n"/>
      <c r="AA1033" s="362" t="n"/>
      <c r="AB1033" s="1410">
        <f>AB165</f>
        <v/>
      </c>
      <c r="AC1033" s="1387">
        <f>ROUND(O1033*AB1033,3)</f>
        <v/>
      </c>
      <c r="AD1033" s="575">
        <f>AD165</f>
        <v/>
      </c>
      <c r="AE1033" s="565" t="inlineStr">
        <is>
          <t>письмо 1068/24 от «19» декабря 2024 г.</t>
        </is>
      </c>
      <c r="AF1033" s="565" t="inlineStr">
        <is>
          <t>CBON</t>
        </is>
      </c>
      <c r="AG1033" s="565" t="inlineStr">
        <is>
          <t>C'BON COSMETICS Co.,Ltd</t>
        </is>
      </c>
    </row>
    <row r="1034" hidden="1" ht="20.1" customFormat="1" customHeight="1" s="355" thickBot="1">
      <c r="A1034" s="353" t="n"/>
      <c r="B1034" s="721" t="n"/>
      <c r="C1034" s="1385">
        <f>C166</f>
        <v/>
      </c>
      <c r="D1034" s="1385" t="inlineStr">
        <is>
          <t>A0001119</t>
        </is>
      </c>
      <c r="E1034" s="353" t="inlineStr">
        <is>
          <t>CBON TESTER</t>
        </is>
      </c>
      <c r="F1034" s="1428" t="inlineStr">
        <is>
          <t>A0001119</t>
        </is>
      </c>
      <c r="G1034" s="368" t="n"/>
      <c r="H1034" s="696" t="inlineStr">
        <is>
          <t>《CBON》FACIALIST ADVANCED RUBY MASSER TESTER</t>
        </is>
      </c>
      <c r="I1034" s="760" t="inlineStr">
        <is>
          <t xml:space="preserve">CBON FACIALIST ADVANCED RUBY MASSER. </t>
        </is>
      </c>
      <c r="J1034" s="760" t="inlineStr">
        <is>
          <t>CBON FACIALIST ADVANCED RUBY MASSER. Антивозрастной рубиновый демакияжный массажный крем Фшиалист CBON.</t>
        </is>
      </c>
      <c r="K1034" s="358">
        <f>K166</f>
        <v/>
      </c>
      <c r="L1034" s="358" t="n"/>
      <c r="M1034" s="1203" t="n"/>
      <c r="N1034" s="1203" t="n"/>
      <c r="O1034" s="455" t="n"/>
      <c r="P1034" s="1386">
        <f>P166</f>
        <v/>
      </c>
      <c r="Q1034" s="1388">
        <f>O1034*P1034</f>
        <v/>
      </c>
      <c r="R1034" s="361" t="n">
        <v>0</v>
      </c>
      <c r="S1034" s="1383">
        <f>O1034*R1034</f>
        <v/>
      </c>
      <c r="T1034" s="1383">
        <f>Q1034-S1034</f>
        <v/>
      </c>
      <c r="U1034" s="458">
        <f>T1034/Q1034</f>
        <v/>
      </c>
      <c r="V1034" s="362" t="n"/>
      <c r="W1034" s="362" t="n"/>
      <c r="X1034" s="362" t="n"/>
      <c r="Y1034" s="362" t="n"/>
      <c r="Z1034" s="362" t="n"/>
      <c r="AA1034" s="362" t="n"/>
      <c r="AB1034" s="1410">
        <f>AB166</f>
        <v/>
      </c>
      <c r="AC1034" s="1387">
        <f>ROUND(O1034*AB1034,3)</f>
        <v/>
      </c>
      <c r="AD1034" s="575">
        <f>AD166</f>
        <v/>
      </c>
      <c r="AE1034" s="565" t="inlineStr">
        <is>
          <t>письмо 1068/24 от «19» декабря 2024 г.</t>
        </is>
      </c>
      <c r="AF1034" s="565" t="inlineStr">
        <is>
          <t>CBON</t>
        </is>
      </c>
      <c r="AG1034" s="565" t="inlineStr">
        <is>
          <t>C'BON COSMETICS Co.,Ltd</t>
        </is>
      </c>
    </row>
    <row r="1035" hidden="1" ht="20.1" customFormat="1" customHeight="1" s="355" thickBot="1">
      <c r="A1035" s="353" t="n"/>
      <c r="B1035" s="721" t="n"/>
      <c r="C1035" s="1385">
        <f>C167</f>
        <v/>
      </c>
      <c r="D1035" s="1385" t="inlineStr">
        <is>
          <t>A0001121</t>
        </is>
      </c>
      <c r="E1035" s="353" t="inlineStr">
        <is>
          <t>CBON TESTER</t>
        </is>
      </c>
      <c r="F1035" s="1428" t="inlineStr">
        <is>
          <t>A0001121</t>
        </is>
      </c>
      <c r="G1035" s="368" t="n"/>
      <c r="H1035" s="696" t="inlineStr">
        <is>
          <t>《CBON》FACIALIST MOIST VEIL WASH TESTER</t>
        </is>
      </c>
      <c r="I1035" s="760" t="inlineStr">
        <is>
          <t xml:space="preserve">CBON FACIALIST MOIST VEIL WASH. </t>
        </is>
      </c>
      <c r="J1035" s="760" t="inlineStr">
        <is>
          <t>CBON FACIALIST MOIST VEIL WASH. Увлажняющая пенка Фэшиалист CBON.</t>
        </is>
      </c>
      <c r="K1035" s="358">
        <f>K167</f>
        <v/>
      </c>
      <c r="L1035" s="358" t="n"/>
      <c r="M1035" s="1203" t="n"/>
      <c r="N1035" s="1203" t="n"/>
      <c r="O1035" s="455" t="n"/>
      <c r="P1035" s="1386">
        <f>P167</f>
        <v/>
      </c>
      <c r="Q1035" s="1388">
        <f>O1035*P1035</f>
        <v/>
      </c>
      <c r="R1035" s="361" t="n">
        <v>0</v>
      </c>
      <c r="S1035" s="1383">
        <f>O1035*R1035</f>
        <v/>
      </c>
      <c r="T1035" s="1383">
        <f>Q1035-S1035</f>
        <v/>
      </c>
      <c r="U1035" s="458">
        <f>T1035/Q1035</f>
        <v/>
      </c>
      <c r="V1035" s="362" t="n"/>
      <c r="W1035" s="362" t="n"/>
      <c r="X1035" s="362" t="n"/>
      <c r="Y1035" s="362" t="n"/>
      <c r="Z1035" s="362" t="n"/>
      <c r="AA1035" s="362" t="n"/>
      <c r="AB1035" s="1410">
        <f>AB167</f>
        <v/>
      </c>
      <c r="AC1035" s="1387">
        <f>ROUND(O1035*AB1035,3)</f>
        <v/>
      </c>
      <c r="AD1035" s="575">
        <f>AD167</f>
        <v/>
      </c>
      <c r="AE1035" s="565" t="inlineStr">
        <is>
          <t>письмо 1068/24 от «19» декабря 2024 г.</t>
        </is>
      </c>
      <c r="AF1035" s="565" t="inlineStr">
        <is>
          <t>CBON</t>
        </is>
      </c>
      <c r="AG1035" s="565" t="inlineStr">
        <is>
          <t>C'BON COSMETICS Co.,Ltd</t>
        </is>
      </c>
    </row>
    <row r="1036" hidden="1" ht="20.1" customFormat="1" customHeight="1" s="355" thickBot="1">
      <c r="A1036" s="353" t="n"/>
      <c r="B1036" s="721" t="n"/>
      <c r="C1036" s="1385">
        <f>C168</f>
        <v/>
      </c>
      <c r="D1036" s="1385" t="inlineStr">
        <is>
          <t>A0001122</t>
        </is>
      </c>
      <c r="E1036" s="353" t="inlineStr">
        <is>
          <t>CBON TESTER</t>
        </is>
      </c>
      <c r="F1036" s="1428" t="inlineStr">
        <is>
          <t>A0001122</t>
        </is>
      </c>
      <c r="G1036" s="368" t="n"/>
      <c r="H1036" s="696" t="inlineStr">
        <is>
          <t>《CBON》FACIALIST CLEAR CLAY WASH TESTER</t>
        </is>
      </c>
      <c r="I1036" s="760" t="inlineStr">
        <is>
          <t xml:space="preserve">CBON FACIALIST CLEAR CLAY WASH. </t>
        </is>
      </c>
      <c r="J1036" s="760" t="inlineStr">
        <is>
          <t>CBON FACIALIST CLEAR CLAY WASH. Пенка на основе глины Фэшиалист CBON.</t>
        </is>
      </c>
      <c r="K1036" s="358">
        <f>K168</f>
        <v/>
      </c>
      <c r="L1036" s="358" t="n"/>
      <c r="M1036" s="1203" t="n"/>
      <c r="N1036" s="1203" t="n"/>
      <c r="O1036" s="455" t="n"/>
      <c r="P1036" s="1386">
        <f>P168</f>
        <v/>
      </c>
      <c r="Q1036" s="1388">
        <f>O1036*P1036</f>
        <v/>
      </c>
      <c r="R1036" s="361" t="n">
        <v>0</v>
      </c>
      <c r="S1036" s="1383">
        <f>O1036*R1036</f>
        <v/>
      </c>
      <c r="T1036" s="1383">
        <f>Q1036-S1036</f>
        <v/>
      </c>
      <c r="U1036" s="458">
        <f>T1036/Q1036</f>
        <v/>
      </c>
      <c r="V1036" s="362" t="n"/>
      <c r="W1036" s="362" t="n"/>
      <c r="X1036" s="362" t="n"/>
      <c r="Y1036" s="362" t="n"/>
      <c r="Z1036" s="362" t="n"/>
      <c r="AA1036" s="362" t="n"/>
      <c r="AB1036" s="1410">
        <f>AB168</f>
        <v/>
      </c>
      <c r="AC1036" s="1387">
        <f>ROUND(O1036*AB1036,3)</f>
        <v/>
      </c>
      <c r="AD1036" s="575">
        <f>AD168</f>
        <v/>
      </c>
      <c r="AE1036" s="565" t="inlineStr">
        <is>
          <t>письмо 1068/24 от «19» декабря 2024 г.</t>
        </is>
      </c>
      <c r="AF1036" s="565" t="inlineStr">
        <is>
          <t>CBON</t>
        </is>
      </c>
      <c r="AG1036" s="565" t="inlineStr">
        <is>
          <t>C'BON COSMETICS Co.,Ltd</t>
        </is>
      </c>
    </row>
    <row r="1037" hidden="1" ht="20.1" customFormat="1" customHeight="1" s="355" thickBot="1">
      <c r="A1037" s="353" t="n"/>
      <c r="B1037" s="721" t="n"/>
      <c r="C1037" s="1385">
        <f>C169</f>
        <v/>
      </c>
      <c r="D1037" s="1385" t="inlineStr">
        <is>
          <t>A0001123</t>
        </is>
      </c>
      <c r="E1037" s="353" t="inlineStr">
        <is>
          <t>CBON TESTER</t>
        </is>
      </c>
      <c r="F1037" s="1428" t="inlineStr">
        <is>
          <t>A0001123</t>
        </is>
      </c>
      <c r="G1037" s="368" t="n"/>
      <c r="H1037" s="696" t="inlineStr">
        <is>
          <t>《CBON》FACIALIST SHINY WHIP WASH  TESTER</t>
        </is>
      </c>
      <c r="I1037" s="760" t="inlineStr">
        <is>
          <t xml:space="preserve">CBON FACIALIST SHINY WHIP WASH. </t>
        </is>
      </c>
      <c r="J1037" s="760" t="inlineStr">
        <is>
          <t>CBON FACIALIST SHINY WHIP WASH. Шёлковая пенка-мусс Фэшиалист CBON.</t>
        </is>
      </c>
      <c r="K1037" s="358">
        <f>K169</f>
        <v/>
      </c>
      <c r="L1037" s="358" t="n"/>
      <c r="M1037" s="1203" t="n"/>
      <c r="N1037" s="1203" t="n"/>
      <c r="O1037" s="455" t="n"/>
      <c r="P1037" s="1386">
        <f>P169</f>
        <v/>
      </c>
      <c r="Q1037" s="1388">
        <f>O1037*P1037</f>
        <v/>
      </c>
      <c r="R1037" s="361" t="n">
        <v>0</v>
      </c>
      <c r="S1037" s="1383">
        <f>O1037*R1037</f>
        <v/>
      </c>
      <c r="T1037" s="1383">
        <f>Q1037-S1037</f>
        <v/>
      </c>
      <c r="U1037" s="458">
        <f>T1037/Q1037</f>
        <v/>
      </c>
      <c r="V1037" s="362" t="n"/>
      <c r="W1037" s="362" t="n"/>
      <c r="X1037" s="362" t="n"/>
      <c r="Y1037" s="362" t="n"/>
      <c r="Z1037" s="362" t="n"/>
      <c r="AA1037" s="362" t="n"/>
      <c r="AB1037" s="1410">
        <f>AB169</f>
        <v/>
      </c>
      <c r="AC1037" s="1387">
        <f>ROUND(O1037*AB1037,3)</f>
        <v/>
      </c>
      <c r="AD1037" s="575">
        <f>AD169</f>
        <v/>
      </c>
      <c r="AE1037" s="565" t="inlineStr">
        <is>
          <t>письмо 1068/24 от «19» декабря 2024 г.</t>
        </is>
      </c>
      <c r="AF1037" s="565" t="inlineStr">
        <is>
          <t>CBON</t>
        </is>
      </c>
      <c r="AG1037" s="565" t="inlineStr">
        <is>
          <t>C'BON COSMETICS Co.,Ltd</t>
        </is>
      </c>
    </row>
    <row r="1038" hidden="1" ht="20.1" customFormat="1" customHeight="1" s="355" thickBot="1">
      <c r="A1038" s="353" t="n"/>
      <c r="B1038" s="721" t="n"/>
      <c r="C1038" s="1385">
        <f>C170</f>
        <v/>
      </c>
      <c r="D1038" s="1385" t="inlineStr">
        <is>
          <t>A0001120</t>
        </is>
      </c>
      <c r="E1038" s="353" t="inlineStr">
        <is>
          <t>CBON TESTER</t>
        </is>
      </c>
      <c r="F1038" s="1428" t="inlineStr">
        <is>
          <t>A0001120</t>
        </is>
      </c>
      <c r="G1038" s="368" t="n"/>
      <c r="H1038" s="696" t="inlineStr">
        <is>
          <t>《CBON》FACIALIST REFRESHING MASSER TESTER</t>
        </is>
      </c>
      <c r="I1038" s="760" t="inlineStr">
        <is>
          <t xml:space="preserve">CBON FACIALIST REFRESHING MASSER. </t>
        </is>
      </c>
      <c r="J1038" s="760" t="inlineStr">
        <is>
          <t>CBON FACIALIST REFRESHING MASSER. Освежающий демакияжный массажный крем Фэшиалист CBON.</t>
        </is>
      </c>
      <c r="K1038" s="358">
        <f>K170</f>
        <v/>
      </c>
      <c r="L1038" s="358" t="n"/>
      <c r="M1038" s="1203" t="n"/>
      <c r="N1038" s="1203" t="n"/>
      <c r="O1038" s="455" t="n"/>
      <c r="P1038" s="1386">
        <f>P170</f>
        <v/>
      </c>
      <c r="Q1038" s="1388">
        <f>O1038*P1038</f>
        <v/>
      </c>
      <c r="R1038" s="361" t="n">
        <v>0</v>
      </c>
      <c r="S1038" s="1383">
        <f>O1038*R1038</f>
        <v/>
      </c>
      <c r="T1038" s="1383">
        <f>Q1038-S1038</f>
        <v/>
      </c>
      <c r="U1038" s="458">
        <f>T1038/Q1038</f>
        <v/>
      </c>
      <c r="V1038" s="362" t="n"/>
      <c r="W1038" s="362" t="n"/>
      <c r="X1038" s="362" t="n"/>
      <c r="Y1038" s="362" t="n"/>
      <c r="Z1038" s="362" t="n"/>
      <c r="AA1038" s="362" t="n"/>
      <c r="AB1038" s="1410">
        <f>AB170</f>
        <v/>
      </c>
      <c r="AC1038" s="1387">
        <f>ROUND(O1038*AB1038,3)</f>
        <v/>
      </c>
      <c r="AD1038" s="575">
        <f>AD170</f>
        <v/>
      </c>
      <c r="AE1038" s="565" t="inlineStr">
        <is>
          <t>письмо 1068/24 от «19» декабря 2024 г.</t>
        </is>
      </c>
      <c r="AF1038" s="565" t="inlineStr">
        <is>
          <t>CBON</t>
        </is>
      </c>
      <c r="AG1038" s="565" t="inlineStr">
        <is>
          <t>C'BON COSMETICS Co.,Ltd</t>
        </is>
      </c>
    </row>
    <row r="1039" hidden="1" ht="20.1" customFormat="1" customHeight="1" s="355" thickBot="1">
      <c r="A1039" s="353" t="n"/>
      <c r="B1039" s="721" t="n"/>
      <c r="C1039" s="1385">
        <f>C172</f>
        <v/>
      </c>
      <c r="D1039" s="1385">
        <f>D172</f>
        <v/>
      </c>
      <c r="E1039" s="353" t="inlineStr">
        <is>
          <t>CBON TESTER</t>
        </is>
      </c>
      <c r="F1039" s="365">
        <f>F172</f>
        <v/>
      </c>
      <c r="G1039" s="368" t="n"/>
      <c r="H1039" s="696" t="inlineStr">
        <is>
          <t>《CBON》FACIALIST Ferment FERMENT POWDER a 56P TESTER</t>
        </is>
      </c>
      <c r="I1039" s="358">
        <f>I172</f>
        <v/>
      </c>
      <c r="J1039" s="358">
        <f>J172</f>
        <v/>
      </c>
      <c r="K1039" s="358">
        <f>K172</f>
        <v/>
      </c>
      <c r="L1039" s="358" t="n"/>
      <c r="M1039" s="1203" t="n"/>
      <c r="N1039" s="1203" t="n"/>
      <c r="O1039" s="455" t="n"/>
      <c r="P1039" s="1386">
        <f>P171</f>
        <v/>
      </c>
      <c r="Q1039" s="1388">
        <f>O1039*P1039</f>
        <v/>
      </c>
      <c r="R1039" s="361" t="n">
        <v>0</v>
      </c>
      <c r="S1039" s="1383">
        <f>O1039*R1039</f>
        <v/>
      </c>
      <c r="T1039" s="1383">
        <f>Q1039-S1039</f>
        <v/>
      </c>
      <c r="U1039" s="458">
        <f>T1039/Q1039</f>
        <v/>
      </c>
      <c r="V1039" s="362" t="n"/>
      <c r="W1039" s="362" t="n"/>
      <c r="X1039" s="362" t="n"/>
      <c r="Y1039" s="362" t="n"/>
      <c r="Z1039" s="362" t="n"/>
      <c r="AA1039" s="362" t="n"/>
      <c r="AB1039" s="1410">
        <f>AB172</f>
        <v/>
      </c>
      <c r="AC1039" s="1387">
        <f>ROUND(O1039*AB1039,3)</f>
        <v/>
      </c>
      <c r="AD1039" s="575">
        <f>AD172</f>
        <v/>
      </c>
      <c r="AE1039" s="927">
        <f>AE172</f>
        <v/>
      </c>
      <c r="AF1039" s="927">
        <f>AF172</f>
        <v/>
      </c>
      <c r="AG1039" s="927">
        <f>AG172</f>
        <v/>
      </c>
    </row>
    <row r="1040" hidden="1" ht="20.1" customFormat="1" customHeight="1" s="355" thickBot="1">
      <c r="A1040" s="353" t="n"/>
      <c r="B1040" s="721" t="n"/>
      <c r="C1040" s="1385">
        <f>C173</f>
        <v/>
      </c>
      <c r="D1040" s="1385" t="n"/>
      <c r="E1040" s="353" t="inlineStr">
        <is>
          <t>CBON TESTER</t>
        </is>
      </c>
      <c r="F1040" s="365" t="inlineStr">
        <is>
          <t>A0001109T</t>
        </is>
      </c>
      <c r="G1040" s="368" t="n"/>
      <c r="H1040" s="696" t="inlineStr">
        <is>
          <t>《CBON》 FACIALIST TREATMENT MASSER R  TESTER (110g) (N.C.V)</t>
        </is>
      </c>
      <c r="I1040" s="358" t="inlineStr">
        <is>
          <t>Facialist Treatment Masser</t>
        </is>
      </c>
      <c r="J1040" s="595" t="inlineStr">
        <is>
          <t>Крем демакияжный массажный Фэшиалист</t>
        </is>
      </c>
      <c r="K1040" s="358" t="inlineStr">
        <is>
          <t>face cleansing</t>
        </is>
      </c>
      <c r="L1040" s="358" t="n"/>
      <c r="M1040" s="1203" t="n"/>
      <c r="N1040" s="1203" t="n"/>
      <c r="O1040" s="455" t="n"/>
      <c r="P1040" s="1386">
        <f>P174</f>
        <v/>
      </c>
      <c r="Q1040" s="1388">
        <f>O1040*P1040</f>
        <v/>
      </c>
      <c r="R1040" s="361" t="n">
        <v>0</v>
      </c>
      <c r="S1040" s="1383">
        <f>O1040*R1040</f>
        <v/>
      </c>
      <c r="T1040" s="1383">
        <f>Q1040-S1040</f>
        <v/>
      </c>
      <c r="U1040" s="458">
        <f>T1040/Q1040</f>
        <v/>
      </c>
      <c r="V1040" s="362" t="n"/>
      <c r="W1040" s="362" t="n"/>
      <c r="X1040" s="362" t="n"/>
      <c r="Y1040" s="362" t="n"/>
      <c r="Z1040" s="362" t="n"/>
      <c r="AA1040" s="362" t="inlineStr">
        <is>
          <t>8.8x8.8x7.3</t>
        </is>
      </c>
      <c r="AB1040" s="1410">
        <f>AB173</f>
        <v/>
      </c>
      <c r="AC1040" s="1387">
        <f>ROUND(O1040*AB1040,3)</f>
        <v/>
      </c>
      <c r="AD1040" s="575">
        <f>AD173</f>
        <v/>
      </c>
      <c r="AE1040" s="565" t="inlineStr">
        <is>
          <t>ЕАЭС N RU Д-JP.РА01.В.71418/21 от 11.08.2021 действует до 10.08.2026</t>
        </is>
      </c>
      <c r="AF1040" s="565" t="inlineStr">
        <is>
          <t>C’BON</t>
        </is>
      </c>
      <c r="AG1040" s="565" t="inlineStr">
        <is>
          <t>C'BON COSMETICS Co.,Ltd</t>
        </is>
      </c>
    </row>
    <row r="1041" hidden="1" ht="20.1" customFormat="1" customHeight="1" s="355" thickBot="1">
      <c r="A1041" s="353" t="n"/>
      <c r="B1041" s="721" t="n"/>
      <c r="C1041" s="1385">
        <f>C178</f>
        <v/>
      </c>
      <c r="D1041" s="1385" t="n"/>
      <c r="E1041" s="353" t="inlineStr">
        <is>
          <t>CBON TESTER</t>
        </is>
      </c>
      <c r="F1041" s="365" t="inlineStr">
        <is>
          <t>A0001103T</t>
        </is>
      </c>
      <c r="G1041" s="368" t="n"/>
      <c r="H1041" s="358" t="inlineStr">
        <is>
          <t>《CBON》 FACIALIST DUAL MOIST LOTION  TESTER (N.C.V)</t>
        </is>
      </c>
      <c r="I1041" s="358" t="inlineStr">
        <is>
          <t>Facialist Dual Moist Lotion</t>
        </is>
      </c>
      <c r="J1041" s="595" t="inlineStr">
        <is>
          <t>Лосьон двойного увлажнения на основе сквалана Фэшиалист</t>
        </is>
      </c>
      <c r="K1041" s="358" t="inlineStr">
        <is>
          <t>face lotion</t>
        </is>
      </c>
      <c r="L1041" s="358" t="n"/>
      <c r="M1041" s="1203" t="n"/>
      <c r="N1041" s="1203" t="n"/>
      <c r="O1041" s="455" t="n"/>
      <c r="P1041" s="1386">
        <f>P178</f>
        <v/>
      </c>
      <c r="Q1041" s="1388">
        <f>O1041*P1041</f>
        <v/>
      </c>
      <c r="R1041" s="361" t="n">
        <v>0</v>
      </c>
      <c r="S1041" s="1383">
        <f>O1041*R1041</f>
        <v/>
      </c>
      <c r="T1041" s="1383">
        <f>Q1041-S1041</f>
        <v/>
      </c>
      <c r="U1041" s="458">
        <f>T1041/Q1041</f>
        <v/>
      </c>
      <c r="V1041" s="362" t="n"/>
      <c r="W1041" s="362" t="n"/>
      <c r="X1041" s="362" t="n"/>
      <c r="Y1041" s="362" t="n"/>
      <c r="Z1041" s="362" t="n"/>
      <c r="AA1041" s="362" t="inlineStr">
        <is>
          <t>5.1x5.1x18.8</t>
        </is>
      </c>
      <c r="AB1041" s="1410">
        <f>AB178</f>
        <v/>
      </c>
      <c r="AC1041" s="1387">
        <f>ROUND(O1041*AB1041,3)</f>
        <v/>
      </c>
      <c r="AD1041" s="575">
        <f>AD178</f>
        <v/>
      </c>
      <c r="AE1041" s="565" t="inlineStr">
        <is>
          <t>ЕАЭС N RU Д-JP.РА01.В.64697/21 от 09.08.2021 действует до 08.08.2026</t>
        </is>
      </c>
      <c r="AF1041" s="565" t="inlineStr">
        <is>
          <t>C’BON</t>
        </is>
      </c>
      <c r="AG1041" s="565" t="inlineStr">
        <is>
          <t>C'BON COSMETICS Co.,Ltd</t>
        </is>
      </c>
    </row>
    <row r="1042" hidden="1" ht="20.1" customFormat="1" customHeight="1" s="355" thickBot="1">
      <c r="A1042" s="353" t="n"/>
      <c r="B1042" s="721" t="n"/>
      <c r="C1042" s="1385">
        <f>C180</f>
        <v/>
      </c>
      <c r="D1042" s="1385" t="n"/>
      <c r="E1042" s="353" t="inlineStr">
        <is>
          <t>CBON TESTER</t>
        </is>
      </c>
      <c r="F1042" s="365" t="inlineStr">
        <is>
          <t>A0001105T</t>
        </is>
      </c>
      <c r="G1042" s="368" t="n"/>
      <c r="H1042" s="358" t="inlineStr">
        <is>
          <t>《CBON》 FACIALIST SKIN  CONDITIONER  TESTER (N.C.V)</t>
        </is>
      </c>
      <c r="I1042" s="358" t="inlineStr">
        <is>
          <t>Facialist Skin Conditioner</t>
        </is>
      </c>
      <c r="J1042" s="595" t="inlineStr">
        <is>
          <t>Крем-эмульсия для кожи лица Фэшиалист</t>
        </is>
      </c>
      <c r="K1042" s="358" t="inlineStr">
        <is>
          <t>face milk</t>
        </is>
      </c>
      <c r="L1042" s="358" t="n"/>
      <c r="M1042" s="1203" t="n"/>
      <c r="N1042" s="1203" t="n"/>
      <c r="O1042" s="455" t="n"/>
      <c r="P1042" s="1386">
        <f>P180</f>
        <v/>
      </c>
      <c r="Q1042" s="1388">
        <f>O1042*P1042</f>
        <v/>
      </c>
      <c r="R1042" s="361" t="n">
        <v>0</v>
      </c>
      <c r="S1042" s="1383">
        <f>O1042*R1042</f>
        <v/>
      </c>
      <c r="T1042" s="1383">
        <f>Q1042-S1042</f>
        <v/>
      </c>
      <c r="U1042" s="458">
        <f>T1042/Q1042</f>
        <v/>
      </c>
      <c r="V1042" s="362" t="n"/>
      <c r="W1042" s="362" t="n"/>
      <c r="X1042" s="362" t="n"/>
      <c r="Y1042" s="362" t="n"/>
      <c r="Z1042" s="362" t="n"/>
      <c r="AA1042" s="362" t="inlineStr">
        <is>
          <t>5.1x5.1x17.1</t>
        </is>
      </c>
      <c r="AB1042" s="1410">
        <f>AB180</f>
        <v/>
      </c>
      <c r="AC1042" s="1387">
        <f>ROUND(O1042*AB1042,3)</f>
        <v/>
      </c>
      <c r="AD1042" s="575">
        <f>AD180</f>
        <v/>
      </c>
      <c r="AE1042" s="565" t="inlineStr">
        <is>
          <t>ЕАЭС N RU Д-JP.РА01.В.71418/21 от 11.08.2021 действует до 10.08.2026</t>
        </is>
      </c>
      <c r="AF1042" s="565" t="inlineStr">
        <is>
          <t>C’BON</t>
        </is>
      </c>
      <c r="AG1042" s="565" t="inlineStr">
        <is>
          <t>C'BON COSMETICS Co.,Ltd</t>
        </is>
      </c>
    </row>
    <row r="1043" hidden="1" ht="20.1" customFormat="1" customHeight="1" s="355" thickBot="1">
      <c r="A1043" s="353" t="n"/>
      <c r="B1043" s="721" t="n"/>
      <c r="C1043" s="1385">
        <f>C181</f>
        <v/>
      </c>
      <c r="D1043" s="1385" t="n"/>
      <c r="E1043" s="353" t="inlineStr">
        <is>
          <t>CBON TESTER</t>
        </is>
      </c>
      <c r="F1043" s="365" t="inlineStr">
        <is>
          <t>A0001106T</t>
        </is>
      </c>
      <c r="G1043" s="368" t="n"/>
      <c r="H1043" s="358" t="inlineStr">
        <is>
          <t>《CBON》 FACIALIST MOISTURE CREAM  TESTER (N.C.V)</t>
        </is>
      </c>
      <c r="I1043" s="358" t="inlineStr">
        <is>
          <t>Facialist Moisture Cream</t>
        </is>
      </c>
      <c r="J1043" s="595" t="inlineStr">
        <is>
          <t>Крем увлажняющий Фэшиалист</t>
        </is>
      </c>
      <c r="K1043" s="358" t="inlineStr">
        <is>
          <t>face cream</t>
        </is>
      </c>
      <c r="L1043" s="358" t="n"/>
      <c r="M1043" s="1203" t="n"/>
      <c r="N1043" s="1203" t="n"/>
      <c r="O1043" s="455" t="n"/>
      <c r="P1043" s="1386">
        <f>P181</f>
        <v/>
      </c>
      <c r="Q1043" s="1388">
        <f>O1043*P1043</f>
        <v/>
      </c>
      <c r="R1043" s="361" t="n">
        <v>0</v>
      </c>
      <c r="S1043" s="1383">
        <f>O1043*R1043</f>
        <v/>
      </c>
      <c r="T1043" s="1383">
        <f>Q1043-S1043</f>
        <v/>
      </c>
      <c r="U1043" s="458">
        <f>T1043/Q1043</f>
        <v/>
      </c>
      <c r="V1043" s="362" t="n"/>
      <c r="W1043" s="362" t="n"/>
      <c r="X1043" s="362" t="n"/>
      <c r="Y1043" s="362" t="n"/>
      <c r="Z1043" s="362" t="n"/>
      <c r="AA1043" s="362" t="n"/>
      <c r="AB1043" s="1410">
        <f>AB181</f>
        <v/>
      </c>
      <c r="AC1043" s="1387">
        <f>ROUND(O1043*AB1043,3)</f>
        <v/>
      </c>
      <c r="AD1043" s="575">
        <f>AD181</f>
        <v/>
      </c>
      <c r="AE1043" s="565" t="inlineStr">
        <is>
          <t>ЕАЭС N RU Д-JP.РА01.В.71418/21 от 11.08.2021 действует до 10.08.2026</t>
        </is>
      </c>
      <c r="AF1043" s="565" t="inlineStr">
        <is>
          <t>C’BON</t>
        </is>
      </c>
      <c r="AG1043" s="565" t="inlineStr">
        <is>
          <t>C'BON COSMETICS Co.,Ltd</t>
        </is>
      </c>
    </row>
    <row r="1044" hidden="1" ht="20.1" customFormat="1" customHeight="1" s="355" thickBot="1">
      <c r="A1044" s="353" t="n"/>
      <c r="B1044" s="721" t="n"/>
      <c r="C1044" s="1385" t="inlineStr">
        <is>
          <t>4953035040021</t>
        </is>
      </c>
      <c r="D1044" s="1385" t="n"/>
      <c r="E1044" s="353" t="inlineStr">
        <is>
          <t>CBON TESTER</t>
        </is>
      </c>
      <c r="F1044" s="353" t="inlineStr">
        <is>
          <t>WC1T</t>
        </is>
      </c>
      <c r="G1044" s="368" t="n"/>
      <c r="H1044" s="358" t="inlineStr">
        <is>
          <t>《CBON》 CLEANSING TOWEL TESTER (N.C.V)</t>
        </is>
      </c>
      <c r="I1044" s="358" t="inlineStr">
        <is>
          <t>C'Bon Wash Cloth</t>
        </is>
      </c>
      <c r="J1044" s="595" t="inlineStr">
        <is>
          <t>полотенца «для лица», с маркировкой СБОН</t>
        </is>
      </c>
      <c r="K1044" s="601">
        <f>K188</f>
        <v/>
      </c>
      <c r="L1044" s="601" t="n"/>
      <c r="M1044" s="368" t="n"/>
      <c r="N1044" s="368" t="n"/>
      <c r="O1044" s="455" t="n"/>
      <c r="P1044" s="1386">
        <f>P188</f>
        <v/>
      </c>
      <c r="Q1044" s="1388">
        <f>O1044*P1044</f>
        <v/>
      </c>
      <c r="R1044" s="361" t="n">
        <v>0</v>
      </c>
      <c r="S1044" s="1383">
        <f>O1044*R1044</f>
        <v/>
      </c>
      <c r="T1044" s="1383">
        <f>Q1044-S1044</f>
        <v/>
      </c>
      <c r="U1044" s="458">
        <f>T1044/Q1044</f>
        <v/>
      </c>
      <c r="V1044" s="362" t="n"/>
      <c r="W1044" s="362" t="n"/>
      <c r="X1044" s="362" t="n"/>
      <c r="Y1044" s="362" t="n"/>
      <c r="Z1044" s="362" t="n"/>
      <c r="AA1044" s="362" t="inlineStr">
        <is>
          <t>14x15.6x2</t>
        </is>
      </c>
      <c r="AB1044" s="1410" t="n">
        <v>0.048</v>
      </c>
      <c r="AC1044" s="1387">
        <f>ROUND(O1044*AB1044,3)</f>
        <v/>
      </c>
      <c r="AD1044" s="575" t="inlineStr">
        <is>
          <t>レーヨン：96％　ポリエステル：4％</t>
        </is>
      </c>
      <c r="AE1044" s="565" t="inlineStr">
        <is>
          <t>ЕАЭС N RU Д-JP.РА06.В.34179/22 от 09.09.2022 действует до 08.09.2027</t>
        </is>
      </c>
      <c r="AF1044" s="565" t="inlineStr">
        <is>
          <t>C’BON</t>
        </is>
      </c>
      <c r="AG1044" s="565" t="inlineStr">
        <is>
          <t>C’BON Cosmetics Co., Ltd</t>
        </is>
      </c>
    </row>
    <row r="1045" hidden="1" ht="20.1" customFormat="1" customHeight="1" s="355" thickBot="1">
      <c r="A1045" s="353" t="n"/>
      <c r="B1045" s="721" t="n"/>
      <c r="C1045" s="1385" t="n"/>
      <c r="D1045" s="1385" t="n"/>
      <c r="E1045" s="353" t="inlineStr">
        <is>
          <t>CBON　SAMPLE</t>
        </is>
      </c>
      <c r="F1045" s="353" t="n"/>
      <c r="G1045" s="368" t="n"/>
      <c r="H1045" s="696" t="inlineStr">
        <is>
          <t>《CBON》 FACIALIST DUAL MOIST LOTION  BOTTLE 10 ml (mini sample) (N.C.V)</t>
        </is>
      </c>
      <c r="I1045" s="358" t="inlineStr">
        <is>
          <t>Facialist Dual Moist Lotion</t>
        </is>
      </c>
      <c r="J1045" s="595" t="inlineStr">
        <is>
          <t>Лосьон двойного увлажнения на основе сквалана Фэшиалист</t>
        </is>
      </c>
      <c r="K1045" s="358" t="inlineStr">
        <is>
          <t>face lotion</t>
        </is>
      </c>
      <c r="L1045" s="601" t="n"/>
      <c r="M1045" s="368" t="n"/>
      <c r="N1045" s="368" t="n"/>
      <c r="O1045" s="455" t="n"/>
      <c r="P1045" s="1386" t="n">
        <v>10</v>
      </c>
      <c r="Q1045" s="1388">
        <f>O1045*P1045</f>
        <v/>
      </c>
      <c r="R1045" s="361" t="n">
        <v>0</v>
      </c>
      <c r="S1045" s="1383">
        <f>O1045*R1045</f>
        <v/>
      </c>
      <c r="T1045" s="1383">
        <f>Q1045-S1045</f>
        <v/>
      </c>
      <c r="U1045" s="458">
        <f>T1045/Q1045</f>
        <v/>
      </c>
      <c r="V1045" s="362" t="n"/>
      <c r="W1045" s="362" t="n"/>
      <c r="X1045" s="362" t="n"/>
      <c r="Y1045" s="362" t="n"/>
      <c r="Z1045" s="362" t="n"/>
      <c r="AA1045" s="362" t="n"/>
      <c r="AB1045" s="1410" t="n"/>
      <c r="AC1045" s="1387" t="n"/>
      <c r="AD1045" s="575" t="n"/>
      <c r="AE1045" s="565" t="n"/>
      <c r="AF1045" s="565" t="n"/>
      <c r="AG1045" s="565" t="n"/>
    </row>
    <row r="1046" hidden="1" ht="20.1" customFormat="1" customHeight="1" s="355" thickBot="1">
      <c r="A1046" s="353" t="n"/>
      <c r="B1046" s="721" t="n"/>
      <c r="C1046" s="1385" t="n"/>
      <c r="D1046" s="1385" t="n"/>
      <c r="E1046" s="353" t="inlineStr">
        <is>
          <t>CBON　SAMPLE</t>
        </is>
      </c>
      <c r="F1046" s="353" t="n"/>
      <c r="G1046" s="368" t="n"/>
      <c r="H1046" s="358" t="inlineStr">
        <is>
          <t>《CBON》 FACIALIST SKIN  CONDITIONER  BOTTLE 10 ml (mini sample) (N.C.V)</t>
        </is>
      </c>
      <c r="I1046" s="358" t="inlineStr">
        <is>
          <t>Facialist Skin Conditioner</t>
        </is>
      </c>
      <c r="J1046" s="595" t="inlineStr">
        <is>
          <t>Крем-эмульсия для кожи лица Фэшиалист</t>
        </is>
      </c>
      <c r="K1046" s="358" t="inlineStr">
        <is>
          <t>face milk</t>
        </is>
      </c>
      <c r="L1046" s="601" t="n"/>
      <c r="M1046" s="368" t="n"/>
      <c r="N1046" s="368" t="n"/>
      <c r="O1046" s="455" t="n"/>
      <c r="P1046" s="1386" t="n">
        <v>10</v>
      </c>
      <c r="Q1046" s="1388">
        <f>O1046*P1046</f>
        <v/>
      </c>
      <c r="R1046" s="361" t="n">
        <v>0</v>
      </c>
      <c r="S1046" s="1383">
        <f>O1046*R1046</f>
        <v/>
      </c>
      <c r="T1046" s="1383">
        <f>Q1046-S1046</f>
        <v/>
      </c>
      <c r="U1046" s="458">
        <f>T1046/Q1046</f>
        <v/>
      </c>
      <c r="V1046" s="362" t="n"/>
      <c r="W1046" s="362" t="n"/>
      <c r="X1046" s="362" t="n"/>
      <c r="Y1046" s="362" t="n"/>
      <c r="Z1046" s="362" t="n"/>
      <c r="AA1046" s="362" t="n"/>
      <c r="AB1046" s="1410" t="n"/>
      <c r="AC1046" s="1387" t="n"/>
      <c r="AD1046" s="575" t="n"/>
      <c r="AE1046" s="565" t="n"/>
      <c r="AF1046" s="565" t="n"/>
      <c r="AG1046" s="565" t="n"/>
    </row>
    <row r="1047" hidden="1" ht="20.1" customFormat="1" customHeight="1" s="355" thickBot="1">
      <c r="A1047" s="353" t="n"/>
      <c r="B1047" s="721" t="n"/>
      <c r="C1047" s="1385" t="inlineStr">
        <is>
          <t xml:space="preserve">4953035059856 </t>
        </is>
      </c>
      <c r="D1047" s="1385" t="inlineStr">
        <is>
          <t>A2200486</t>
        </is>
      </c>
      <c r="E1047" s="353" t="inlineStr">
        <is>
          <t>CBON　SAMPLE</t>
        </is>
      </c>
      <c r="F1047" s="353" t="inlineStr">
        <is>
          <t>A000574S</t>
        </is>
      </c>
      <c r="G1047" s="368" t="n"/>
      <c r="H1047" s="696" t="inlineStr">
        <is>
          <t>《CBON》 СH Essence MDa (mini sample) (N.C.V)</t>
        </is>
      </c>
      <c r="I1047" s="696" t="inlineStr">
        <is>
          <t>CH Essence CHMD</t>
        </is>
      </c>
      <c r="J1047" s="595" t="inlineStr">
        <is>
          <t>Увлажняющая сыворотка на основе 6 видов гиалуроновой кислоты CHMD</t>
        </is>
      </c>
      <c r="K1047" s="601" t="inlineStr">
        <is>
          <t>fece essence</t>
        </is>
      </c>
      <c r="L1047" s="601" t="n"/>
      <c r="M1047" s="368" t="n"/>
      <c r="N1047" s="368" t="n"/>
      <c r="O1047" s="455" t="n"/>
      <c r="P1047" s="1386" t="n">
        <v>10</v>
      </c>
      <c r="Q1047" s="1388">
        <f>O1047*P1047</f>
        <v/>
      </c>
      <c r="R1047" s="361" t="n">
        <v>0</v>
      </c>
      <c r="S1047" s="1383">
        <f>O1047*R1047</f>
        <v/>
      </c>
      <c r="T1047" s="1383">
        <f>Q1047-S1047</f>
        <v/>
      </c>
      <c r="U1047" s="458">
        <f>T1047/Q1047</f>
        <v/>
      </c>
      <c r="V1047" s="362" t="n"/>
      <c r="W1047" s="362" t="n"/>
      <c r="X1047" s="362" t="n"/>
      <c r="Y1047" s="362" t="n"/>
      <c r="Z1047" s="362" t="n"/>
      <c r="AA1047" s="362" t="n"/>
      <c r="AB1047" s="1399" t="n">
        <v>0.002</v>
      </c>
      <c r="AC1047" s="1421">
        <f>ROUND(O1047*AB1047,3)</f>
        <v/>
      </c>
      <c r="AD1047" s="575">
        <f>AD151</f>
        <v/>
      </c>
      <c r="AE1047" s="565" t="inlineStr">
        <is>
          <t>ЕАЭС N RU Д-JP.РА01.В.69528/21 от 10.08.2021 действует до 09.08.2026</t>
        </is>
      </c>
      <c r="AF1047" s="565" t="inlineStr">
        <is>
          <t>C’BON</t>
        </is>
      </c>
      <c r="AG1047" s="565" t="inlineStr">
        <is>
          <t>C'BON COSMETICS Co.,Ltd</t>
        </is>
      </c>
    </row>
    <row r="1048" hidden="1" ht="20.1" customFormat="1" customHeight="1" s="355" thickBot="1">
      <c r="A1048" s="353" t="n"/>
      <c r="B1048" s="721" t="n"/>
      <c r="C1048" s="1385" t="inlineStr">
        <is>
          <t xml:space="preserve">4953035048041 </t>
        </is>
      </c>
      <c r="D1048" s="1385" t="inlineStr">
        <is>
          <t>A2200402</t>
        </is>
      </c>
      <c r="E1048" s="353" t="inlineStr">
        <is>
          <t>CBON　SAMPLE</t>
        </is>
      </c>
      <c r="F1048" s="353" t="inlineStr">
        <is>
          <t>A000576S</t>
        </is>
      </c>
      <c r="G1048" s="368" t="n"/>
      <c r="H1048" s="696" t="inlineStr">
        <is>
          <t>《CBON》 VC ESSENCE MDS (mini sample) (N.C.V)</t>
        </is>
      </c>
      <c r="I1048" s="696" t="inlineStr">
        <is>
          <t>VC Essence VCMD</t>
        </is>
      </c>
      <c r="J1048" s="595" t="inlineStr">
        <is>
          <t>Сыворотка для лица с витамином С VCMD</t>
        </is>
      </c>
      <c r="K1048" s="601" t="inlineStr">
        <is>
          <t>fece essence</t>
        </is>
      </c>
      <c r="L1048" s="601" t="n"/>
      <c r="M1048" s="368" t="n"/>
      <c r="N1048" s="368" t="n"/>
      <c r="O1048" s="455" t="n"/>
      <c r="P1048" s="1386" t="n">
        <v>10</v>
      </c>
      <c r="Q1048" s="1388">
        <f>O1048*P1048</f>
        <v/>
      </c>
      <c r="R1048" s="361" t="n">
        <v>0</v>
      </c>
      <c r="S1048" s="1383">
        <f>O1048*R1048</f>
        <v/>
      </c>
      <c r="T1048" s="1383">
        <f>Q1048-S1048</f>
        <v/>
      </c>
      <c r="U1048" s="458">
        <f>T1048/Q1048</f>
        <v/>
      </c>
      <c r="V1048" s="362" t="n"/>
      <c r="W1048" s="362" t="n"/>
      <c r="X1048" s="362" t="n"/>
      <c r="Y1048" s="362" t="n"/>
      <c r="Z1048" s="362" t="n"/>
      <c r="AA1048" s="362" t="n"/>
      <c r="AB1048" s="1410" t="n">
        <v>0.002</v>
      </c>
      <c r="AC1048" s="1387">
        <f>ROUND(O1048*AB1048,3)</f>
        <v/>
      </c>
      <c r="AD1048" s="575">
        <f>AD152</f>
        <v/>
      </c>
      <c r="AE1048" s="565" t="inlineStr">
        <is>
          <t>ЕАЭС N RU Д-JP.РА01.В.69528/21 от 10.08.2021 действует до 09.08.2026</t>
        </is>
      </c>
      <c r="AF1048" s="565" t="inlineStr">
        <is>
          <t>C’BON</t>
        </is>
      </c>
      <c r="AG1048" s="565" t="inlineStr">
        <is>
          <t>C'BON COSMETICS Co.,Ltd</t>
        </is>
      </c>
    </row>
    <row r="1049" hidden="1" ht="20.1" customFormat="1" customHeight="1" s="355" thickBot="1">
      <c r="A1049" s="353" t="n"/>
      <c r="B1049" s="721" t="n"/>
      <c r="C1049" s="1385" t="inlineStr">
        <is>
          <t xml:space="preserve">4953035048058 </t>
        </is>
      </c>
      <c r="D1049" s="1385" t="inlineStr">
        <is>
          <t>A2200403</t>
        </is>
      </c>
      <c r="E1049" s="353" t="inlineStr">
        <is>
          <t>CBON　SAMPLE</t>
        </is>
      </c>
      <c r="F1049" s="353" t="inlineStr">
        <is>
          <t>A000577S</t>
        </is>
      </c>
      <c r="G1049" s="368" t="n"/>
      <c r="H1049" s="696" t="inlineStr">
        <is>
          <t>《CBON》 ASCENDING ESSENCE MDS (mini sample) (N.C.V)</t>
        </is>
      </c>
      <c r="I1049" s="696" t="inlineStr">
        <is>
          <t>Axending Essence AEMD</t>
        </is>
      </c>
      <c r="J1049" s="595" t="inlineStr">
        <is>
          <t>Сыворотка для чувствительной кожи лица AEMD</t>
        </is>
      </c>
      <c r="K1049" s="601" t="inlineStr">
        <is>
          <t>fece essence</t>
        </is>
      </c>
      <c r="L1049" s="601" t="n"/>
      <c r="M1049" s="368" t="n"/>
      <c r="N1049" s="368" t="n"/>
      <c r="O1049" s="455" t="n"/>
      <c r="P1049" s="1386" t="n">
        <v>10</v>
      </c>
      <c r="Q1049" s="1388">
        <f>O1049*P1049</f>
        <v/>
      </c>
      <c r="R1049" s="361" t="n">
        <v>0</v>
      </c>
      <c r="S1049" s="1383">
        <f>O1049*R1049</f>
        <v/>
      </c>
      <c r="T1049" s="1383">
        <f>Q1049-S1049</f>
        <v/>
      </c>
      <c r="U1049" s="458">
        <f>T1049/Q1049</f>
        <v/>
      </c>
      <c r="V1049" s="362" t="n"/>
      <c r="W1049" s="362" t="n"/>
      <c r="X1049" s="362" t="n"/>
      <c r="Y1049" s="362" t="n"/>
      <c r="Z1049" s="362" t="n"/>
      <c r="AA1049" s="362" t="n"/>
      <c r="AB1049" s="1410" t="n">
        <v>0.002</v>
      </c>
      <c r="AC1049" s="1387">
        <f>ROUND(O1049*AB1049,3)</f>
        <v/>
      </c>
      <c r="AD1049" s="575">
        <f>AD153</f>
        <v/>
      </c>
      <c r="AE1049" s="565" t="inlineStr">
        <is>
          <t>ЕАЭС N RU Д-JP.РА01.В.69528/21 от 10.08.2021 действует до 09.08.2026</t>
        </is>
      </c>
      <c r="AF1049" s="565" t="inlineStr">
        <is>
          <t>C’BON</t>
        </is>
      </c>
      <c r="AG1049" s="565" t="inlineStr">
        <is>
          <t>C'BON COSMETICS Co.,Ltd</t>
        </is>
      </c>
    </row>
    <row r="1050" hidden="1" ht="20.1" customFormat="1" customHeight="1" s="355" thickBot="1">
      <c r="A1050" s="353" t="n"/>
      <c r="B1050" s="721" t="n"/>
      <c r="C1050" s="1385" t="inlineStr">
        <is>
          <t xml:space="preserve">4953035049574 </t>
        </is>
      </c>
      <c r="D1050" s="1385" t="inlineStr">
        <is>
          <t>A2200418</t>
        </is>
      </c>
      <c r="E1050" s="353" t="inlineStr">
        <is>
          <t>CBON　SAMPLE</t>
        </is>
      </c>
      <c r="F1050" s="353" t="inlineStr">
        <is>
          <t>A000606S</t>
        </is>
      </c>
      <c r="G1050" s="368" t="n"/>
      <c r="H1050" s="696" t="inlineStr">
        <is>
          <t>《CBON》 ME ESSENCE MDS (mini sample) (N.C.V)</t>
        </is>
      </c>
      <c r="I1050" s="696" t="inlineStr">
        <is>
          <t>ME Essence MEMD</t>
        </is>
      </c>
      <c r="J1050" s="595" t="inlineStr">
        <is>
          <t>Антиоксидантная сыворотка MEMD</t>
        </is>
      </c>
      <c r="K1050" s="601" t="inlineStr">
        <is>
          <t>fece essence</t>
        </is>
      </c>
      <c r="L1050" s="601" t="n"/>
      <c r="M1050" s="368" t="n"/>
      <c r="N1050" s="368" t="n"/>
      <c r="O1050" s="455" t="n"/>
      <c r="P1050" s="1386" t="n">
        <v>10</v>
      </c>
      <c r="Q1050" s="1388">
        <f>O1050*P1050</f>
        <v/>
      </c>
      <c r="R1050" s="361" t="n">
        <v>0</v>
      </c>
      <c r="S1050" s="1383">
        <f>O1050*R1050</f>
        <v/>
      </c>
      <c r="T1050" s="1383">
        <f>Q1050-S1050</f>
        <v/>
      </c>
      <c r="U1050" s="458">
        <f>T1050/Q1050</f>
        <v/>
      </c>
      <c r="V1050" s="362" t="n"/>
      <c r="W1050" s="362" t="n"/>
      <c r="X1050" s="362" t="n"/>
      <c r="Y1050" s="362" t="n"/>
      <c r="Z1050" s="362" t="n"/>
      <c r="AA1050" s="362" t="n"/>
      <c r="AB1050" s="1399" t="n">
        <v>0.002</v>
      </c>
      <c r="AC1050" s="1421">
        <f>ROUND(O1050*AB1050,3)</f>
        <v/>
      </c>
      <c r="AD1050" s="575">
        <f>AD156</f>
        <v/>
      </c>
      <c r="AE1050" s="565" t="inlineStr">
        <is>
          <t>ЕАЭС N RU Д-JP.РА01.В.69528/21 от 10.08.2021 действует до 09.08.2026</t>
        </is>
      </c>
      <c r="AF1050" s="565" t="inlineStr">
        <is>
          <t>C’BON</t>
        </is>
      </c>
      <c r="AG1050" s="565" t="inlineStr">
        <is>
          <t>C'BON COSMETICS Co.,Ltd</t>
        </is>
      </c>
    </row>
    <row r="1051" hidden="1" ht="20.1" customFormat="1" customHeight="1" s="355" thickBot="1">
      <c r="A1051" s="1203" t="n"/>
      <c r="B1051" s="714" t="n"/>
      <c r="C1051" s="1385" t="n"/>
      <c r="D1051" s="1385" t="n"/>
      <c r="E1051" s="353" t="inlineStr">
        <is>
          <t>CBON　SAMPLE</t>
        </is>
      </c>
      <c r="F1051" s="1538" t="inlineStr">
        <is>
          <t>A000476S</t>
        </is>
      </c>
      <c r="G1051" s="368" t="n"/>
      <c r="H1051" s="696" t="inlineStr">
        <is>
          <t>《CBON》 ME BODY ESSENCE S1 (mini sample) (N.C.V)</t>
        </is>
      </c>
      <c r="I1051" s="929" t="inlineStr">
        <is>
          <t>ME Body Essence</t>
        </is>
      </c>
      <c r="J1051" s="595" t="inlineStr">
        <is>
          <t>Питательная эссенция для тела.</t>
        </is>
      </c>
      <c r="K1051" s="601" t="inlineStr">
        <is>
          <t>fece essence</t>
        </is>
      </c>
      <c r="L1051" s="601" t="n"/>
      <c r="M1051" s="368" t="n"/>
      <c r="N1051" s="368" t="n"/>
      <c r="O1051" s="455" t="n"/>
      <c r="P1051" s="1386" t="n">
        <v>10</v>
      </c>
      <c r="Q1051" s="1388">
        <f>O1051*P1051</f>
        <v/>
      </c>
      <c r="R1051" s="361" t="n">
        <v>0</v>
      </c>
      <c r="S1051" s="1383">
        <f>O1051*R1051</f>
        <v/>
      </c>
      <c r="T1051" s="1383">
        <f>Q1051-S1051</f>
        <v/>
      </c>
      <c r="U1051" s="458">
        <f>T1051/Q1051</f>
        <v/>
      </c>
      <c r="V1051" s="362" t="n"/>
      <c r="W1051" s="362" t="n"/>
      <c r="X1051" s="362" t="n"/>
      <c r="Y1051" s="362" t="n"/>
      <c r="Z1051" s="362" t="n"/>
      <c r="AA1051" s="362" t="n"/>
      <c r="AB1051" s="1438" t="n">
        <v>0.002</v>
      </c>
      <c r="AC1051" s="1384">
        <f>ROUND(O1051*AB1051,3)</f>
        <v/>
      </c>
      <c r="AD1051" s="575"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833" t="inlineStr">
        <is>
          <t>ЕАЭС N RU Д-JP.РА01.В.69626/21 от 10.08.2021 действует до 09.08.2026</t>
        </is>
      </c>
      <c r="AF1051" s="833" t="inlineStr">
        <is>
          <t>C’BON</t>
        </is>
      </c>
      <c r="AG1051" s="921" t="inlineStr">
        <is>
          <t>C'BON COSMETICS Co.,Ltd</t>
        </is>
      </c>
    </row>
    <row r="1052" hidden="1" ht="20.1" customFormat="1" customHeight="1" s="355" thickBot="1">
      <c r="A1052" s="353" t="n"/>
      <c r="B1052" s="721" t="n"/>
      <c r="C1052" s="1385" t="inlineStr">
        <is>
          <t xml:space="preserve">4953035049581 </t>
        </is>
      </c>
      <c r="D1052" s="1385" t="inlineStr">
        <is>
          <t>A2200419</t>
        </is>
      </c>
      <c r="E1052" s="353" t="inlineStr">
        <is>
          <t>CBON　SAMPLE</t>
        </is>
      </c>
      <c r="F1052" s="353" t="inlineStr">
        <is>
          <t>A000604S</t>
        </is>
      </c>
      <c r="G1052" s="368" t="n"/>
      <c r="H1052" s="696" t="inlineStr">
        <is>
          <t>《CBON》 SPOT DRY MD (mini sample) (N.C.V)</t>
        </is>
      </c>
      <c r="I1052" s="696" t="inlineStr">
        <is>
          <t>Spot Dry SDMD</t>
        </is>
      </c>
      <c r="J1052" s="595" t="inlineStr">
        <is>
          <t>Сыворотка ультрапитательная на основе ретинола SDMD</t>
        </is>
      </c>
      <c r="K1052" s="601" t="inlineStr">
        <is>
          <t>fece essence</t>
        </is>
      </c>
      <c r="L1052" s="601" t="n"/>
      <c r="M1052" s="368" t="n"/>
      <c r="N1052" s="368" t="n"/>
      <c r="O1052" s="455" t="n"/>
      <c r="P1052" s="1386" t="n">
        <v>10</v>
      </c>
      <c r="Q1052" s="1388">
        <f>O1052*P1052</f>
        <v/>
      </c>
      <c r="R1052" s="361" t="n">
        <v>0</v>
      </c>
      <c r="S1052" s="1383">
        <f>O1052*R1052</f>
        <v/>
      </c>
      <c r="T1052" s="1383">
        <f>Q1052-S1052</f>
        <v/>
      </c>
      <c r="U1052" s="458">
        <f>T1052/Q1052</f>
        <v/>
      </c>
      <c r="V1052" s="362" t="n"/>
      <c r="W1052" s="362" t="n"/>
      <c r="X1052" s="362" t="n"/>
      <c r="Y1052" s="362" t="n"/>
      <c r="Z1052" s="362" t="n"/>
      <c r="AA1052" s="362" t="n"/>
      <c r="AB1052" s="1399" t="n">
        <v>0.002</v>
      </c>
      <c r="AC1052" s="1421">
        <f>ROUND(O1052*AB1052,3)</f>
        <v/>
      </c>
      <c r="AD1052" s="575">
        <f>AD154</f>
        <v/>
      </c>
      <c r="AE1052" s="565" t="inlineStr">
        <is>
          <t>ЕАЭС N RU Д-JP.РА01.В.69528/21 от 10.08.2021 действует до 09.08.2026</t>
        </is>
      </c>
      <c r="AF1052" s="565" t="inlineStr">
        <is>
          <t>C’BON</t>
        </is>
      </c>
      <c r="AG1052" s="565" t="inlineStr">
        <is>
          <t>C'BON COSMETICS Co.,Ltd</t>
        </is>
      </c>
    </row>
    <row r="1053" hidden="1" ht="20.1" customFormat="1" customHeight="1" s="355" thickBot="1">
      <c r="A1053" s="353" t="n"/>
      <c r="B1053" s="721" t="n"/>
      <c r="C1053" s="1385" t="inlineStr">
        <is>
          <t xml:space="preserve">4953035050228 </t>
        </is>
      </c>
      <c r="D1053" s="1385" t="inlineStr">
        <is>
          <t>A2200428</t>
        </is>
      </c>
      <c r="E1053" s="353" t="inlineStr">
        <is>
          <t>CBON SAMPLE</t>
        </is>
      </c>
      <c r="F1053" s="353" t="inlineStr">
        <is>
          <t>A0001109S</t>
        </is>
      </c>
      <c r="G1053" s="368" t="n"/>
      <c r="H1053" s="696" t="inlineStr">
        <is>
          <t>《CBON》 FACIALIST  TREATMENT MASSER R (mini sample) (N.C.V)</t>
        </is>
      </c>
      <c r="I1053" s="696" t="inlineStr">
        <is>
          <t>Facialist Treatment Masser</t>
        </is>
      </c>
      <c r="J1053" s="595" t="inlineStr">
        <is>
          <t>Крем демакияжный массажный Фэшиалист</t>
        </is>
      </c>
      <c r="K1053" s="601" t="inlineStr">
        <is>
          <t>face cleansing</t>
        </is>
      </c>
      <c r="L1053" s="601" t="n"/>
      <c r="M1053" s="368" t="n"/>
      <c r="N1053" s="368" t="n"/>
      <c r="O1053" s="455" t="n"/>
      <c r="P1053" s="1386" t="n">
        <v>10</v>
      </c>
      <c r="Q1053" s="1388">
        <f>O1053*P1053</f>
        <v/>
      </c>
      <c r="R1053" s="361" t="n">
        <v>0</v>
      </c>
      <c r="S1053" s="1383">
        <f>O1053*R1053</f>
        <v/>
      </c>
      <c r="T1053" s="1383">
        <f>Q1053-S1053</f>
        <v/>
      </c>
      <c r="U1053" s="458">
        <f>T1053/Q1053</f>
        <v/>
      </c>
      <c r="V1053" s="362" t="n"/>
      <c r="W1053" s="362" t="n"/>
      <c r="X1053" s="362" t="n"/>
      <c r="Y1053" s="362" t="n"/>
      <c r="Z1053" s="362" t="n"/>
      <c r="AA1053" s="362" t="n"/>
      <c r="AB1053" s="1410" t="n">
        <v>0.0017</v>
      </c>
      <c r="AC1053" s="1387">
        <f>ROUND(O1053*AB1053,3)</f>
        <v/>
      </c>
      <c r="AD1053" s="575">
        <f>AD173</f>
        <v/>
      </c>
      <c r="AE1053" s="565" t="inlineStr">
        <is>
          <t>ЕАЭС N RU Д-JP.РА01.В.71418/21 от 11.08.2021 действует до 10.08.2026</t>
        </is>
      </c>
      <c r="AF1053" s="565" t="inlineStr">
        <is>
          <t>C’BON</t>
        </is>
      </c>
      <c r="AG1053" s="565" t="inlineStr">
        <is>
          <t>C'BON COSMETICS Co.,Ltd</t>
        </is>
      </c>
    </row>
    <row r="1054" hidden="1" ht="20.1" customFormat="1" customHeight="1" s="355" thickBot="1">
      <c r="A1054" s="353" t="n"/>
      <c r="B1054" s="721" t="n"/>
      <c r="C1054" s="353" t="inlineStr">
        <is>
          <t xml:space="preserve">4953035039520 </t>
        </is>
      </c>
      <c r="D1054" s="1385" t="inlineStr">
        <is>
          <t>A2200334</t>
        </is>
      </c>
      <c r="E1054" s="353" t="inlineStr">
        <is>
          <t>CBON SAMPLE</t>
        </is>
      </c>
      <c r="F1054" s="353" t="inlineStr">
        <is>
          <t>A0001103S</t>
        </is>
      </c>
      <c r="G1054" s="368" t="n"/>
      <c r="H1054" s="358" t="inlineStr">
        <is>
          <t>《CBON》 FACIALIST DUAL MOIST LOTION (mini sample) (N.C.V)</t>
        </is>
      </c>
      <c r="I1054" s="358" t="inlineStr">
        <is>
          <t>Facialist Dual Moist Lotion</t>
        </is>
      </c>
      <c r="J1054" s="595" t="inlineStr">
        <is>
          <t>Лосьон двойного увлажнения на основе сквалана Фэшиалист</t>
        </is>
      </c>
      <c r="K1054" s="601" t="inlineStr">
        <is>
          <t>face lotion</t>
        </is>
      </c>
      <c r="L1054" s="601" t="n"/>
      <c r="M1054" s="368" t="n"/>
      <c r="N1054" s="368" t="n"/>
      <c r="O1054" s="455" t="n"/>
      <c r="P1054" s="1386" t="n">
        <v>10</v>
      </c>
      <c r="Q1054" s="1388">
        <f>O1054*P1054</f>
        <v/>
      </c>
      <c r="R1054" s="361" t="n">
        <v>0</v>
      </c>
      <c r="S1054" s="1383">
        <f>O1054*R1054</f>
        <v/>
      </c>
      <c r="T1054" s="1383">
        <f>Q1054-S1054</f>
        <v/>
      </c>
      <c r="U1054" s="458">
        <f>T1054/Q1054</f>
        <v/>
      </c>
      <c r="V1054" s="362" t="n"/>
      <c r="W1054" s="362" t="n"/>
      <c r="X1054" s="362" t="n"/>
      <c r="Y1054" s="362" t="n"/>
      <c r="Z1054" s="362" t="n"/>
      <c r="AA1054" s="362" t="n"/>
      <c r="AB1054" s="1410" t="n">
        <v>0.002</v>
      </c>
      <c r="AC1054" s="1387">
        <f>ROUND(O1054*AB1054,3)</f>
        <v/>
      </c>
      <c r="AD1054" s="575">
        <f>AD178</f>
        <v/>
      </c>
      <c r="AE1054" s="565" t="inlineStr">
        <is>
          <t>ЕАЭС N RU Д-JP.РА01.В.64697/21 от 09.08.2021 действует до 08.08.2026</t>
        </is>
      </c>
      <c r="AF1054" s="565" t="inlineStr">
        <is>
          <t>C’BON</t>
        </is>
      </c>
      <c r="AG1054" s="565" t="inlineStr">
        <is>
          <t>C'BON COSMETICS Co.,Ltd</t>
        </is>
      </c>
    </row>
    <row r="1055" hidden="1" ht="20.1" customFormat="1" customHeight="1" s="355" thickBot="1">
      <c r="A1055" s="353" t="n"/>
      <c r="B1055" s="721" t="n"/>
      <c r="C1055" s="1385" t="inlineStr">
        <is>
          <t xml:space="preserve">4953035039537 </t>
        </is>
      </c>
      <c r="D1055" s="1385" t="inlineStr">
        <is>
          <t>A2200335</t>
        </is>
      </c>
      <c r="E1055" s="353" t="inlineStr">
        <is>
          <t>CBON　SAMPLE</t>
        </is>
      </c>
      <c r="F1055" s="353" t="inlineStr">
        <is>
          <t>A0001105S</t>
        </is>
      </c>
      <c r="G1055" s="368" t="n"/>
      <c r="H1055" s="358" t="inlineStr">
        <is>
          <t>《CBON》 FACIALIST SKIN  CONDITIONER (mini sample) (N.C.V)</t>
        </is>
      </c>
      <c r="I1055" s="358" t="inlineStr">
        <is>
          <t>Facialist Skin Conditioner</t>
        </is>
      </c>
      <c r="J1055" s="595" t="inlineStr">
        <is>
          <t>Крем-эмульсия для кожи лица Фэшиалист</t>
        </is>
      </c>
      <c r="K1055" s="601" t="inlineStr">
        <is>
          <t>face milk</t>
        </is>
      </c>
      <c r="L1055" s="601" t="n"/>
      <c r="M1055" s="368" t="n"/>
      <c r="N1055" s="368" t="n"/>
      <c r="O1055" s="455" t="n"/>
      <c r="P1055" s="1386" t="n">
        <v>10</v>
      </c>
      <c r="Q1055" s="1388">
        <f>O1055*P1055</f>
        <v/>
      </c>
      <c r="R1055" s="361" t="n">
        <v>0</v>
      </c>
      <c r="S1055" s="1383">
        <f>O1055*R1055</f>
        <v/>
      </c>
      <c r="T1055" s="1383">
        <f>Q1055-S1055</f>
        <v/>
      </c>
      <c r="U1055" s="458">
        <f>T1055/Q1055</f>
        <v/>
      </c>
      <c r="V1055" s="362" t="n"/>
      <c r="W1055" s="362" t="n"/>
      <c r="X1055" s="362" t="n"/>
      <c r="Y1055" s="362" t="n"/>
      <c r="Z1055" s="362" t="n"/>
      <c r="AA1055" s="362" t="n"/>
      <c r="AB1055" s="1410" t="n">
        <v>0.002</v>
      </c>
      <c r="AC1055" s="1387">
        <f>ROUND(O1055*AB1055,3)</f>
        <v/>
      </c>
      <c r="AD1055" s="575">
        <f>AD180</f>
        <v/>
      </c>
      <c r="AE1055" s="565" t="inlineStr">
        <is>
          <t>ЕАЭС N RU Д-JP.РА01.В.71418/21 от 11.08.2021 действует до 10.08.2026</t>
        </is>
      </c>
      <c r="AF1055" s="565" t="inlineStr">
        <is>
          <t>C’BON</t>
        </is>
      </c>
      <c r="AG1055" s="565" t="inlineStr">
        <is>
          <t>C'BON COSMETICS Co.,Ltd</t>
        </is>
      </c>
    </row>
    <row r="1056" hidden="1" ht="20.1" customFormat="1" customHeight="1" s="355" thickBot="1">
      <c r="A1056" s="353" t="n"/>
      <c r="B1056" s="721" t="n"/>
      <c r="C1056" s="1385" t="inlineStr">
        <is>
          <t xml:space="preserve">4953035047655 </t>
        </is>
      </c>
      <c r="D1056" s="1385" t="inlineStr">
        <is>
          <t>A2200397</t>
        </is>
      </c>
      <c r="E1056" s="353" t="inlineStr">
        <is>
          <t>CBON SAMPLE</t>
        </is>
      </c>
      <c r="F1056" s="353" t="inlineStr">
        <is>
          <t>A0001106S</t>
        </is>
      </c>
      <c r="G1056" s="368" t="n"/>
      <c r="H1056" s="358" t="inlineStr">
        <is>
          <t>《CBON》 FACIALIST MOISTURE CREAM (mini sample) (N.C.V)</t>
        </is>
      </c>
      <c r="I1056" s="358" t="inlineStr">
        <is>
          <t>Facialist Moisture Cream</t>
        </is>
      </c>
      <c r="J1056" s="595" t="inlineStr">
        <is>
          <t>Крем увлажняющий Фэшиалист</t>
        </is>
      </c>
      <c r="K1056" s="601" t="inlineStr">
        <is>
          <t>face cream</t>
        </is>
      </c>
      <c r="L1056" s="601" t="n"/>
      <c r="M1056" s="368" t="n"/>
      <c r="N1056" s="368" t="n"/>
      <c r="O1056" s="455" t="n"/>
      <c r="P1056" s="1386" t="n">
        <v>10</v>
      </c>
      <c r="Q1056" s="1388">
        <f>O1056*P1056</f>
        <v/>
      </c>
      <c r="R1056" s="361" t="n">
        <v>0</v>
      </c>
      <c r="S1056" s="1383">
        <f>O1056*R1056</f>
        <v/>
      </c>
      <c r="T1056" s="1383">
        <f>Q1056-S1056</f>
        <v/>
      </c>
      <c r="U1056" s="458">
        <f>T1056/Q1056</f>
        <v/>
      </c>
      <c r="V1056" s="362" t="n"/>
      <c r="W1056" s="362" t="n"/>
      <c r="X1056" s="362" t="n"/>
      <c r="Y1056" s="362" t="n"/>
      <c r="Z1056" s="362" t="n"/>
      <c r="AA1056" s="362" t="n"/>
      <c r="AB1056" s="1410" t="n">
        <v>0.002</v>
      </c>
      <c r="AC1056" s="1387">
        <f>ROUND(O1056*AB1056,3)</f>
        <v/>
      </c>
      <c r="AD1056" s="575">
        <f>AD181</f>
        <v/>
      </c>
      <c r="AE1056" s="565" t="inlineStr">
        <is>
          <t>ЕАЭС N RU Д-JP.РА01.В.71418/21 от 11.08.2021 действует до 10.08.2026</t>
        </is>
      </c>
      <c r="AF1056" s="565" t="inlineStr">
        <is>
          <t>C’BON</t>
        </is>
      </c>
      <c r="AG1056" s="565" t="inlineStr">
        <is>
          <t>C'BON COSMETICS Co.,Ltd</t>
        </is>
      </c>
    </row>
    <row r="1057" hidden="1" ht="20.1" customFormat="1" customHeight="1" s="355" thickBot="1">
      <c r="A1057" s="353" t="n"/>
      <c r="B1057" s="721" t="n"/>
      <c r="C1057" s="1385" t="inlineStr">
        <is>
          <t>A2200314</t>
        </is>
      </c>
      <c r="D1057" s="1385" t="n"/>
      <c r="E1057" s="353" t="inlineStr">
        <is>
          <t>CBON　SAMPLE</t>
        </is>
      </c>
      <c r="F1057" s="353" t="inlineStr">
        <is>
          <t>A0001803S</t>
        </is>
      </c>
      <c r="G1057" s="368" t="n"/>
      <c r="H1057" s="358" t="inlineStr">
        <is>
          <t xml:space="preserve">《CBON》 ABILITY ESSENCE LOTION (mini sample) (N.C.V) </t>
        </is>
      </c>
      <c r="I1057" s="358" t="inlineStr">
        <is>
          <t>Ability Essence Lotion</t>
        </is>
      </c>
      <c r="J1057" s="595" t="inlineStr">
        <is>
          <t>Лосьон-эссенция Абилити</t>
        </is>
      </c>
      <c r="K1057" s="601" t="inlineStr">
        <is>
          <t>face lotion</t>
        </is>
      </c>
      <c r="L1057" s="601" t="n"/>
      <c r="M1057" s="368" t="n"/>
      <c r="N1057" s="368" t="n"/>
      <c r="O1057" s="455" t="n"/>
      <c r="P1057" s="1386" t="n">
        <v>10</v>
      </c>
      <c r="Q1057" s="1388">
        <f>O1057*P1057</f>
        <v/>
      </c>
      <c r="R1057" s="361" t="n">
        <v>0</v>
      </c>
      <c r="S1057" s="1383">
        <f>O1057*R1057</f>
        <v/>
      </c>
      <c r="T1057" s="1383">
        <f>Q1057-S1057</f>
        <v/>
      </c>
      <c r="U1057" s="458">
        <f>T1057/Q1057</f>
        <v/>
      </c>
      <c r="V1057" s="362" t="n"/>
      <c r="W1057" s="362" t="n"/>
      <c r="X1057" s="362" t="n"/>
      <c r="Y1057" s="362" t="n"/>
      <c r="Z1057" s="362" t="n"/>
      <c r="AA1057" s="362" t="n"/>
      <c r="AB1057" s="1410" t="n">
        <v>0.001</v>
      </c>
      <c r="AC1057" s="1387">
        <f>ROUND(O1057*AB1057,3)</f>
        <v/>
      </c>
      <c r="AD1057" s="575">
        <f>AD159</f>
        <v/>
      </c>
      <c r="AE1057" s="565" t="inlineStr">
        <is>
          <t>ЕАЭС N RU Д-JP.РА01.В.64697/21 от 09.08.2021 действует до 08.08.2026</t>
        </is>
      </c>
      <c r="AF1057" s="565" t="inlineStr">
        <is>
          <t>C’BON</t>
        </is>
      </c>
      <c r="AG1057" s="565" t="inlineStr">
        <is>
          <t>C'BON COSMETICS Co.,Ltd</t>
        </is>
      </c>
    </row>
    <row r="1058" hidden="1" ht="20.1" customFormat="1" customHeight="1" s="355" thickBot="1">
      <c r="A1058" s="353" t="n"/>
      <c r="B1058" s="721" t="n"/>
      <c r="C1058" s="1385" t="inlineStr">
        <is>
          <t>A2200315</t>
        </is>
      </c>
      <c r="D1058" s="1385" t="n"/>
      <c r="E1058" s="353" t="inlineStr">
        <is>
          <t>CBON　SAMPLE</t>
        </is>
      </c>
      <c r="F1058" s="353" t="inlineStr">
        <is>
          <t>A0001804S</t>
        </is>
      </c>
      <c r="G1058" s="368" t="n"/>
      <c r="H1058" s="358" t="inlineStr">
        <is>
          <t>《CBON》 ABILITY MOIST GEL (mini sample) (N.C.V)</t>
        </is>
      </c>
      <c r="I1058" s="358" t="inlineStr">
        <is>
          <t>C'BON Ability Moist Gel</t>
        </is>
      </c>
      <c r="J1058" s="595" t="inlineStr">
        <is>
          <t>Гель увлажняющий Абилити</t>
        </is>
      </c>
      <c r="K1058" s="601" t="inlineStr">
        <is>
          <t>face gel</t>
        </is>
      </c>
      <c r="L1058" s="601" t="n"/>
      <c r="M1058" s="368" t="n"/>
      <c r="N1058" s="368" t="n"/>
      <c r="O1058" s="455" t="n"/>
      <c r="P1058" s="1386" t="n">
        <v>10</v>
      </c>
      <c r="Q1058" s="1388">
        <f>O1058*P1058</f>
        <v/>
      </c>
      <c r="R1058" s="361" t="n">
        <v>0</v>
      </c>
      <c r="S1058" s="1383">
        <f>O1058*R1058</f>
        <v/>
      </c>
      <c r="T1058" s="1383">
        <f>Q1058-S1058</f>
        <v/>
      </c>
      <c r="U1058" s="458">
        <f>T1058/Q1058</f>
        <v/>
      </c>
      <c r="V1058" s="362" t="n"/>
      <c r="W1058" s="362" t="n"/>
      <c r="X1058" s="362" t="n"/>
      <c r="Y1058" s="362" t="n"/>
      <c r="Z1058" s="362" t="n"/>
      <c r="AA1058" s="362" t="n"/>
      <c r="AB1058" s="1410" t="n">
        <v>0.001</v>
      </c>
      <c r="AC1058" s="1387">
        <f>ROUND(O1058*AB1058,3)</f>
        <v/>
      </c>
      <c r="AD1058" s="575">
        <f>AD160</f>
        <v/>
      </c>
      <c r="AE1058" s="565" t="inlineStr">
        <is>
          <t>ЕАЭС N RU Д-JP.РА01.В.49606/21 от 02.08.2021 действует до 01.08.2026</t>
        </is>
      </c>
      <c r="AF1058" s="565" t="inlineStr">
        <is>
          <t>C’BON</t>
        </is>
      </c>
      <c r="AG1058" s="565" t="inlineStr">
        <is>
          <t>C'BON COSMETICS Co., Ltd</t>
        </is>
      </c>
    </row>
    <row r="1059" hidden="1" ht="20.1" customFormat="1" customHeight="1" s="355" thickBot="1">
      <c r="A1059" s="353" t="n"/>
      <c r="B1059" s="721" t="n"/>
      <c r="C1059" s="1385" t="n"/>
      <c r="D1059" s="1385" t="n"/>
      <c r="E1059" s="353" t="inlineStr">
        <is>
          <t>CBON　SAMPLE</t>
        </is>
      </c>
      <c r="F1059" s="353" t="inlineStr">
        <is>
          <t>A0001805S</t>
        </is>
      </c>
      <c r="G1059" s="368" t="n"/>
      <c r="H1059" s="358" t="inlineStr">
        <is>
          <t>《CBON》 ABILITY C LOTION (mini sample) (N.C.V)</t>
        </is>
      </c>
      <c r="I1059" s="358" t="inlineStr">
        <is>
          <t>Ability C Lotion</t>
        </is>
      </c>
      <c r="J1059" s="595" t="inlineStr">
        <is>
          <t>Лосьон с витамином С Абилити</t>
        </is>
      </c>
      <c r="K1059" s="601" t="inlineStr">
        <is>
          <t>face serum</t>
        </is>
      </c>
      <c r="L1059" s="601" t="n"/>
      <c r="M1059" s="368" t="n"/>
      <c r="N1059" s="368" t="n"/>
      <c r="O1059" s="455" t="n"/>
      <c r="P1059" s="1386" t="n">
        <v>10</v>
      </c>
      <c r="Q1059" s="1388">
        <f>O1059*P1059</f>
        <v/>
      </c>
      <c r="R1059" s="361" t="n">
        <v>0</v>
      </c>
      <c r="S1059" s="1383">
        <f>O1059*R1059</f>
        <v/>
      </c>
      <c r="T1059" s="1383">
        <f>Q1059-S1059</f>
        <v/>
      </c>
      <c r="U1059" s="458">
        <f>T1059/Q1059</f>
        <v/>
      </c>
      <c r="V1059" s="362" t="n"/>
      <c r="W1059" s="362" t="n"/>
      <c r="X1059" s="362" t="n"/>
      <c r="Y1059" s="362" t="n"/>
      <c r="Z1059" s="362" t="n"/>
      <c r="AA1059" s="362" t="n"/>
      <c r="AB1059" s="1410" t="n">
        <v>0.001</v>
      </c>
      <c r="AC1059" s="1387">
        <f>ROUND(O1059*AB1059,3)</f>
        <v/>
      </c>
      <c r="AD1059" s="575">
        <f>AD1029</f>
        <v/>
      </c>
      <c r="AE1059" s="565" t="inlineStr">
        <is>
          <t>ЕАЭС N RU Д-JP.РА01.В.64697/21 от 09.08.2021 действует до 08.08.2026</t>
        </is>
      </c>
      <c r="AF1059" s="565" t="inlineStr">
        <is>
          <t>C’BON</t>
        </is>
      </c>
      <c r="AG1059" s="565" t="inlineStr">
        <is>
          <t>C'BON COSMETICS Co.,Ltd</t>
        </is>
      </c>
    </row>
    <row r="1060" hidden="1" ht="20.1" customFormat="1" customHeight="1" s="355" thickBot="1">
      <c r="A1060" s="353" t="n"/>
      <c r="B1060" s="721" t="n"/>
      <c r="C1060" s="1385" t="n"/>
      <c r="D1060" s="1385" t="n"/>
      <c r="E1060" s="353" t="inlineStr">
        <is>
          <t>CBON　SAMPLE</t>
        </is>
      </c>
      <c r="F1060" s="353" t="inlineStr">
        <is>
          <t>A0001806S</t>
        </is>
      </c>
      <c r="G1060" s="368" t="n"/>
      <c r="H1060" s="358" t="inlineStr">
        <is>
          <t>《CBON》 ABILITY UV PROTECT BASE  (mini sample) (N.C.V)</t>
        </is>
      </c>
      <c r="I1060" s="358" t="inlineStr">
        <is>
          <t>C'BON Ability UV Protect Base</t>
        </is>
      </c>
      <c r="J1060" s="595" t="inlineStr">
        <is>
          <t>Солнцезащитная база Абилити</t>
        </is>
      </c>
      <c r="K1060" s="601" t="inlineStr">
        <is>
          <t>sunscreen</t>
        </is>
      </c>
      <c r="L1060" s="601" t="n"/>
      <c r="M1060" s="368" t="n"/>
      <c r="N1060" s="368" t="n"/>
      <c r="O1060" s="455" t="n"/>
      <c r="P1060" s="1386" t="n">
        <v>10</v>
      </c>
      <c r="Q1060" s="1388">
        <f>O1060*P1060</f>
        <v/>
      </c>
      <c r="R1060" s="361" t="n">
        <v>0</v>
      </c>
      <c r="S1060" s="1383">
        <f>O1060*R1060</f>
        <v/>
      </c>
      <c r="T1060" s="1383">
        <f>Q1060-S1060</f>
        <v/>
      </c>
      <c r="U1060" s="458">
        <f>T1060/Q1060</f>
        <v/>
      </c>
      <c r="V1060" s="362" t="n"/>
      <c r="W1060" s="362" t="n"/>
      <c r="X1060" s="362" t="n"/>
      <c r="Y1060" s="362" t="n"/>
      <c r="Z1060" s="362" t="n"/>
      <c r="AA1060" s="362" t="n"/>
      <c r="AB1060" s="1410" t="n">
        <v>0.001</v>
      </c>
      <c r="AC1060" s="1387">
        <f>ROUND(O1060*AB1060,3)</f>
        <v/>
      </c>
      <c r="AD1060" s="575">
        <f>AD162</f>
        <v/>
      </c>
      <c r="AE1060" s="565" t="inlineStr">
        <is>
          <t>ЕАЭС N RU Д-JP.ПФ02.В.08277/19 от 05.08.2019 действует до 18.12.2023</t>
        </is>
      </c>
      <c r="AF1060" s="565" t="inlineStr">
        <is>
          <t>С'BON</t>
        </is>
      </c>
      <c r="AG1060" s="565" t="inlineStr">
        <is>
          <t>C'BON COSMETICS Co.,Ltd</t>
        </is>
      </c>
    </row>
    <row r="1061" hidden="1" ht="20.1" customFormat="1" customHeight="1" s="355" thickBot="1">
      <c r="A1061" s="353" t="n"/>
      <c r="B1061" s="721" t="n"/>
      <c r="C1061" s="1385" t="n">
        <v>4953035045040</v>
      </c>
      <c r="D1061" s="1385" t="inlineStr">
        <is>
          <t>A2200378</t>
        </is>
      </c>
      <c r="E1061" s="353" t="inlineStr">
        <is>
          <t>CBON　SAMPLE</t>
        </is>
      </c>
      <c r="F1061" s="353" t="inlineStr">
        <is>
          <t>A0001509S</t>
        </is>
      </c>
      <c r="G1061" s="368" t="n"/>
      <c r="H1061" s="358" t="inlineStr">
        <is>
          <t>《CBON》 CONCENTRATE PLUS DEEP CLEAR FOAM (mini sample) (N.C.V)</t>
        </is>
      </c>
      <c r="I1061" s="358" t="inlineStr">
        <is>
          <t>Concentrate Plus Deep Clear Foam</t>
        </is>
      </c>
      <c r="J1061" s="595" t="inlineStr">
        <is>
          <t>Пенка для глубокого очищения кожи лица Концентрат Плюс</t>
        </is>
      </c>
      <c r="K1061" s="601" t="inlineStr">
        <is>
          <t>face wash</t>
        </is>
      </c>
      <c r="L1061" s="601" t="n"/>
      <c r="M1061" s="368" t="n"/>
      <c r="N1061" s="368" t="n"/>
      <c r="O1061" s="455" t="n"/>
      <c r="P1061" s="1386" t="n">
        <v>10</v>
      </c>
      <c r="Q1061" s="1388">
        <f>O1061*P1061</f>
        <v/>
      </c>
      <c r="R1061" s="361" t="n">
        <v>0</v>
      </c>
      <c r="S1061" s="1383">
        <f>O1061*R1061</f>
        <v/>
      </c>
      <c r="T1061" s="1383">
        <f>Q1061-S1061</f>
        <v/>
      </c>
      <c r="U1061" s="458">
        <f>T1061/Q1061</f>
        <v/>
      </c>
      <c r="V1061" s="362" t="n"/>
      <c r="W1061" s="362" t="n"/>
      <c r="X1061" s="362" t="n"/>
      <c r="Y1061" s="362" t="n"/>
      <c r="Z1061" s="362" t="n"/>
      <c r="AA1061" s="362" t="n"/>
      <c r="AB1061" s="1410" t="n">
        <v>0.0022</v>
      </c>
      <c r="AC1061" s="1387">
        <f>ROUND(O1061*AB1061,3)</f>
        <v/>
      </c>
      <c r="AD1061" s="575">
        <f>AD184</f>
        <v/>
      </c>
      <c r="AE1061" s="649" t="inlineStr">
        <is>
          <t>ЕАЭС N RU Д-JP.РА01.В.64334/21 от 09.08.2021 действует до 08.08.2026</t>
        </is>
      </c>
      <c r="AF1061" s="565" t="inlineStr">
        <is>
          <t>C’BON</t>
        </is>
      </c>
      <c r="AG1061" s="574" t="inlineStr">
        <is>
          <t>C'BON COSMETICS Co.,Ltd</t>
        </is>
      </c>
    </row>
    <row r="1062" hidden="1" ht="20.1" customFormat="1" customHeight="1" s="355" thickBot="1">
      <c r="A1062" s="353" t="n"/>
      <c r="B1062" s="721" t="n"/>
      <c r="C1062" s="1385" t="inlineStr">
        <is>
          <t>A2200374</t>
        </is>
      </c>
      <c r="D1062" s="1385" t="n"/>
      <c r="E1062" s="353" t="inlineStr">
        <is>
          <t>CBON　SAMPLE</t>
        </is>
      </c>
      <c r="F1062" s="353" t="inlineStr">
        <is>
          <t>A0001506S</t>
        </is>
      </c>
      <c r="G1062" s="368" t="n"/>
      <c r="H1062" s="358" t="inlineStr">
        <is>
          <t>《CBON》 CONCENTRATE PLUS EYE TREATMENT (mini sample) (N.C.V)</t>
        </is>
      </c>
      <c r="I1062" s="358" t="inlineStr">
        <is>
          <t>CONCENTRATE EYE TREATMENT</t>
        </is>
      </c>
      <c r="J1062" s="595" t="inlineStr">
        <is>
          <t>Крем для глаз Концентрат</t>
        </is>
      </c>
      <c r="K1062" s="601" t="inlineStr">
        <is>
          <t>eye treatmrnt</t>
        </is>
      </c>
      <c r="L1062" s="601" t="n"/>
      <c r="M1062" s="368" t="n"/>
      <c r="N1062" s="368" t="n"/>
      <c r="O1062" s="455" t="n"/>
      <c r="P1062" s="1386" t="n">
        <v>10</v>
      </c>
      <c r="Q1062" s="1388">
        <f>O1062*P1062</f>
        <v/>
      </c>
      <c r="R1062" s="361" t="n">
        <v>0</v>
      </c>
      <c r="S1062" s="1383">
        <f>O1062*R1062</f>
        <v/>
      </c>
      <c r="T1062" s="1383">
        <f>Q1062-S1062</f>
        <v/>
      </c>
      <c r="U1062" s="458">
        <f>T1062/Q1062</f>
        <v/>
      </c>
      <c r="V1062" s="362" t="n"/>
      <c r="W1062" s="362" t="n"/>
      <c r="X1062" s="362" t="n"/>
      <c r="Y1062" s="362" t="n"/>
      <c r="Z1062" s="362" t="n"/>
      <c r="AA1062" s="362" t="n"/>
      <c r="AB1062" s="1438" t="n">
        <v>0.0022</v>
      </c>
      <c r="AC1062" s="1384">
        <f>ROUND(O1062*AB1062,3)</f>
        <v/>
      </c>
      <c r="AD1062" s="575">
        <f>AD186</f>
        <v/>
      </c>
      <c r="AE1062" s="649" t="inlineStr">
        <is>
          <t>ЕАЭС N RU Д-JP.РА01.В.66878/21 от 09.08.2021 действует до 08.08.2026</t>
        </is>
      </c>
      <c r="AF1062" s="565" t="inlineStr">
        <is>
          <t>C’BON</t>
        </is>
      </c>
      <c r="AG1062" s="574" t="inlineStr">
        <is>
          <t>C'BON COSMETICS Co., Ltd</t>
        </is>
      </c>
    </row>
    <row r="1063" hidden="1" ht="19.5" customFormat="1" customHeight="1" s="355" thickBot="1">
      <c r="A1063" s="353" t="n"/>
      <c r="B1063" s="721" t="n"/>
      <c r="C1063" s="1385">
        <f>C206</f>
        <v/>
      </c>
      <c r="D1063" s="1385" t="n"/>
      <c r="E1063" s="353" t="inlineStr">
        <is>
          <t>CBON TESTER</t>
        </is>
      </c>
      <c r="F1063" s="1539" t="inlineStr">
        <is>
          <t>A0002301T</t>
        </is>
      </c>
      <c r="G1063" s="368" t="n"/>
      <c r="H1063" s="322" t="inlineStr">
        <is>
          <t>《CBON》 ETOWAL CLARITY UV ESSENCE SPF35/PA+++ 35ml</t>
        </is>
      </c>
      <c r="I1063" s="322" t="inlineStr">
        <is>
          <t>C'BON ETOWAL CLARITY UV ESSENCE SPF 35/PA+++</t>
        </is>
      </c>
      <c r="J1063" s="322" t="inlineStr">
        <is>
          <t>Эссенция-база под макияж с солнцезащитным эффектом SPF 35/PA +++ Этуаль</t>
        </is>
      </c>
      <c r="K1063" s="322" t="inlineStr">
        <is>
          <t>sunscreen</t>
        </is>
      </c>
      <c r="L1063" s="601" t="n"/>
      <c r="M1063" s="368" t="n"/>
      <c r="N1063" s="368" t="n"/>
      <c r="O1063" s="455" t="n"/>
      <c r="P1063" s="1386">
        <f>P206</f>
        <v/>
      </c>
      <c r="Q1063" s="1388">
        <f>O1063*P1063</f>
        <v/>
      </c>
      <c r="R1063" s="361" t="n">
        <v>0</v>
      </c>
      <c r="S1063" s="1383">
        <f>O1063*R1063</f>
        <v/>
      </c>
      <c r="T1063" s="1383">
        <f>Q1063-S1063</f>
        <v/>
      </c>
      <c r="U1063" s="458">
        <f>T1063/Q1063</f>
        <v/>
      </c>
      <c r="V1063" s="362" t="n"/>
      <c r="W1063" s="362" t="n"/>
      <c r="X1063" s="362" t="n"/>
      <c r="Y1063" s="362" t="n"/>
      <c r="Z1063" s="362" t="n"/>
      <c r="AA1063" s="362" t="n"/>
      <c r="AB1063" s="1438">
        <f>AB206</f>
        <v/>
      </c>
      <c r="AC1063" s="1384">
        <f>ROUND(O1063*AB1063,3)</f>
        <v/>
      </c>
      <c r="AD1063" s="575">
        <f>AD206</f>
        <v/>
      </c>
      <c r="AE1063" s="1090" t="inlineStr">
        <is>
          <t>письмо № 531/25 от 25.07.2025 г</t>
        </is>
      </c>
      <c r="AF1063" s="1114" t="inlineStr">
        <is>
          <t>C’BON Cosmetics</t>
        </is>
      </c>
      <c r="AG1063" s="1115" t="inlineStr">
        <is>
          <t>C'BON Co., Ltd.</t>
        </is>
      </c>
    </row>
    <row r="1064" hidden="1" ht="20.1" customFormat="1" customHeight="1" s="355" thickBot="1">
      <c r="A1064" s="353" t="n"/>
      <c r="B1064" s="721" t="n"/>
      <c r="C1064" s="1385">
        <f>C207</f>
        <v/>
      </c>
      <c r="D1064" s="1385" t="n"/>
      <c r="E1064" s="353" t="inlineStr">
        <is>
          <t>CBON TESTER</t>
        </is>
      </c>
      <c r="F1064" s="1539" t="inlineStr">
        <is>
          <t>A0002303T</t>
        </is>
      </c>
      <c r="G1064" s="368" t="n"/>
      <c r="H1064" s="322" t="inlineStr">
        <is>
          <t>《CBON》 ETOWAL SEAMLESS GLOW BB SPF45/PA+++ 35g（Ochre）</t>
        </is>
      </c>
      <c r="I1064" s="322" t="inlineStr">
        <is>
          <t>C'BON ETOWAL SEAMLESS GLOW BB SPF45/PA+++（Ochre</t>
        </is>
      </c>
      <c r="J1064" s="322" t="inlineStr">
        <is>
          <t>Тональныый-крем Этуаль с солнцезащитным эффектом SPF 45/PA +++ Этуаль тон: Охра</t>
        </is>
      </c>
      <c r="K1064" s="322" t="inlineStr">
        <is>
          <t>treatment foundation</t>
        </is>
      </c>
      <c r="L1064" s="601" t="n"/>
      <c r="M1064" s="368" t="n"/>
      <c r="N1064" s="368" t="n"/>
      <c r="O1064" s="455" t="n"/>
      <c r="P1064" s="1386">
        <f>P207</f>
        <v/>
      </c>
      <c r="Q1064" s="1388">
        <f>O1064*P1064</f>
        <v/>
      </c>
      <c r="R1064" s="361" t="n">
        <v>0</v>
      </c>
      <c r="S1064" s="1383">
        <f>O1064*R1064</f>
        <v/>
      </c>
      <c r="T1064" s="1383">
        <f>Q1064-S1064</f>
        <v/>
      </c>
      <c r="U1064" s="458">
        <f>T1064/Q1064</f>
        <v/>
      </c>
      <c r="V1064" s="362" t="n"/>
      <c r="W1064" s="362" t="n"/>
      <c r="X1064" s="362" t="n"/>
      <c r="Y1064" s="362" t="n"/>
      <c r="Z1064" s="362" t="n"/>
      <c r="AA1064" s="362" t="n"/>
      <c r="AB1064" s="1438">
        <f>AB207</f>
        <v/>
      </c>
      <c r="AC1064" s="1384">
        <f>ROUND(O1064*AB1064,3)</f>
        <v/>
      </c>
      <c r="AD1064" s="575">
        <f>AD207</f>
        <v/>
      </c>
      <c r="AE1064" s="1090" t="inlineStr">
        <is>
          <t>письмо № 531/25 от 25.07.2025 г</t>
        </is>
      </c>
      <c r="AF1064" s="1114" t="inlineStr">
        <is>
          <t>C’BON Cosmetics</t>
        </is>
      </c>
      <c r="AG1064" s="1115" t="inlineStr">
        <is>
          <t>C'BON Co., Ltd.</t>
        </is>
      </c>
    </row>
    <row r="1065" hidden="1" ht="20.1" customFormat="1" customHeight="1" s="355" thickBot="1">
      <c r="A1065" s="353" t="n"/>
      <c r="B1065" s="721" t="n"/>
      <c r="C1065" s="1385">
        <f>C208</f>
        <v/>
      </c>
      <c r="D1065" s="1385" t="n"/>
      <c r="E1065" s="353" t="inlineStr">
        <is>
          <t>CBON TESTER</t>
        </is>
      </c>
      <c r="F1065" s="1539" t="inlineStr">
        <is>
          <t>A0002302T</t>
        </is>
      </c>
      <c r="G1065" s="368" t="n"/>
      <c r="H1065" s="322" t="inlineStr">
        <is>
          <t>《CBON》 ETOWAL SEAMLESS GLOW BB SPF45/PA+++ 35g（Light Ochre）</t>
        </is>
      </c>
      <c r="I1065" s="322" t="inlineStr">
        <is>
          <t>C'BON ETOWAL SEAMLESS GLOW BB SPF45/PA+++（Light Ochre）</t>
        </is>
      </c>
      <c r="J1065" s="322" t="inlineStr">
        <is>
          <t>Тональный-крем Этуаль с солнцезащитным эффектом SPF 45/PA +++ Этуаль тон: Светлая Охра</t>
        </is>
      </c>
      <c r="K1065" s="322" t="inlineStr">
        <is>
          <t>treatment foundation</t>
        </is>
      </c>
      <c r="L1065" s="601" t="n"/>
      <c r="M1065" s="368" t="n"/>
      <c r="N1065" s="368" t="n"/>
      <c r="O1065" s="455" t="n"/>
      <c r="P1065" s="1386">
        <f>P208</f>
        <v/>
      </c>
      <c r="Q1065" s="1388">
        <f>O1065*P1065</f>
        <v/>
      </c>
      <c r="R1065" s="361" t="n">
        <v>0</v>
      </c>
      <c r="S1065" s="1383">
        <f>O1065*R1065</f>
        <v/>
      </c>
      <c r="T1065" s="1383">
        <f>Q1065-S1065</f>
        <v/>
      </c>
      <c r="U1065" s="458">
        <f>T1065/Q1065</f>
        <v/>
      </c>
      <c r="V1065" s="362" t="n"/>
      <c r="W1065" s="362" t="n"/>
      <c r="X1065" s="362" t="n"/>
      <c r="Y1065" s="362" t="n"/>
      <c r="Z1065" s="362" t="n"/>
      <c r="AA1065" s="362" t="n"/>
      <c r="AB1065" s="1438">
        <f>AB208</f>
        <v/>
      </c>
      <c r="AC1065" s="1384">
        <f>ROUND(O1065*AB1065,3)</f>
        <v/>
      </c>
      <c r="AD1065" s="575">
        <f>AD208</f>
        <v/>
      </c>
      <c r="AE1065" s="1090" t="inlineStr">
        <is>
          <t>письмо № 531/25 от 25.07.2025 г</t>
        </is>
      </c>
      <c r="AF1065" s="1114" t="inlineStr">
        <is>
          <t>C’BON Cosmetics</t>
        </is>
      </c>
      <c r="AG1065" s="1115" t="inlineStr">
        <is>
          <t>C'BON Co., Ltd.</t>
        </is>
      </c>
    </row>
    <row r="1066" hidden="1" ht="20.1" customFormat="1" customHeight="1" s="355" thickBot="1">
      <c r="A1066" s="353" t="n"/>
      <c r="B1066" s="721" t="n"/>
      <c r="C1066" s="1385">
        <f>C209</f>
        <v/>
      </c>
      <c r="D1066" s="1385" t="n"/>
      <c r="E1066" s="353" t="inlineStr">
        <is>
          <t>CBON TESTER</t>
        </is>
      </c>
      <c r="F1066" s="1539" t="inlineStr">
        <is>
          <t>A0002304T</t>
        </is>
      </c>
      <c r="G1066" s="368" t="n"/>
      <c r="H1066" s="322" t="inlineStr">
        <is>
          <t>《CBON》 ETOWAL SILKY LUCENT POWDER 35g</t>
        </is>
      </c>
      <c r="I1066" s="322" t="inlineStr">
        <is>
          <t>C'BON ETOWAL SILKY LUCENT POWDER</t>
        </is>
      </c>
      <c r="J1066" s="322" t="inlineStr">
        <is>
          <t>Рассыпчатая пудра с эффектом Сияния, без запаха</t>
        </is>
      </c>
      <c r="K1066" s="322" t="inlineStr">
        <is>
          <t>face powder</t>
        </is>
      </c>
      <c r="L1066" s="601" t="n"/>
      <c r="M1066" s="368" t="n"/>
      <c r="N1066" s="368" t="n"/>
      <c r="O1066" s="455" t="n"/>
      <c r="P1066" s="1386">
        <f>P209</f>
        <v/>
      </c>
      <c r="Q1066" s="1388">
        <f>O1066*P1066</f>
        <v/>
      </c>
      <c r="R1066" s="361" t="n">
        <v>0</v>
      </c>
      <c r="S1066" s="1383">
        <f>O1066*R1066</f>
        <v/>
      </c>
      <c r="T1066" s="1383">
        <f>Q1066-S1066</f>
        <v/>
      </c>
      <c r="U1066" s="458">
        <f>T1066/Q1066</f>
        <v/>
      </c>
      <c r="V1066" s="362" t="n"/>
      <c r="W1066" s="362" t="n"/>
      <c r="X1066" s="362" t="n"/>
      <c r="Y1066" s="362" t="n"/>
      <c r="Z1066" s="362" t="n"/>
      <c r="AA1066" s="362" t="n"/>
      <c r="AB1066" s="1438">
        <f>AB209</f>
        <v/>
      </c>
      <c r="AC1066" s="1384">
        <f>ROUND(O1066*AB1066,3)</f>
        <v/>
      </c>
      <c r="AD1066" s="575">
        <f>AD209</f>
        <v/>
      </c>
      <c r="AE1066" s="1090" t="inlineStr">
        <is>
          <t>письмо № 531/25 от 25.07.2025 г</t>
        </is>
      </c>
      <c r="AF1066" s="1114" t="inlineStr">
        <is>
          <t>C’BON Cosmetics</t>
        </is>
      </c>
      <c r="AG1066" s="1115" t="inlineStr">
        <is>
          <t>C'BON Co., Ltd.</t>
        </is>
      </c>
    </row>
    <row r="1067" hidden="1" ht="20.1" customFormat="1" customHeight="1" s="355" thickBot="1">
      <c r="A1067" s="353" t="n"/>
      <c r="B1067" s="721" t="n"/>
      <c r="C1067" s="1385">
        <f>C210</f>
        <v/>
      </c>
      <c r="D1067" s="1385" t="n"/>
      <c r="E1067" s="353" t="inlineStr">
        <is>
          <t>CBON TESTER</t>
        </is>
      </c>
      <c r="F1067" s="353" t="n">
        <v>1708</v>
      </c>
      <c r="G1067" s="368" t="n"/>
      <c r="H1067" s="322" t="inlineStr">
        <is>
          <t>《CBON》 AC4 KODOU　ESSENCE LOTION 90ml</t>
        </is>
      </c>
      <c r="I1067" s="322" t="inlineStr">
        <is>
          <t>НЕ ОТПРАВЛЯЛИ ТЕСТЕРЫ</t>
        </is>
      </c>
      <c r="J1067" s="322" t="inlineStr">
        <is>
          <t>НЕ ОТПРАВЛЯЛИ ТЕСТЕРЫ</t>
        </is>
      </c>
      <c r="K1067" s="322" t="inlineStr">
        <is>
          <t>face lotion</t>
        </is>
      </c>
      <c r="L1067" s="601" t="n"/>
      <c r="M1067" s="368" t="n"/>
      <c r="N1067" s="368" t="n"/>
      <c r="O1067" s="455" t="n"/>
      <c r="P1067" s="1386">
        <f>P210</f>
        <v/>
      </c>
      <c r="Q1067" s="1388">
        <f>O1067*P1067</f>
        <v/>
      </c>
      <c r="R1067" s="361" t="n">
        <v>0</v>
      </c>
      <c r="S1067" s="1383">
        <f>O1067*R1067</f>
        <v/>
      </c>
      <c r="T1067" s="1383">
        <f>Q1067-S1067</f>
        <v/>
      </c>
      <c r="U1067" s="458">
        <f>T1067/Q1067</f>
        <v/>
      </c>
      <c r="V1067" s="362" t="n"/>
      <c r="W1067" s="362" t="n"/>
      <c r="X1067" s="362" t="n"/>
      <c r="Y1067" s="362" t="n"/>
      <c r="Z1067" s="362" t="n"/>
      <c r="AA1067" s="362" t="n"/>
      <c r="AB1067" s="1438">
        <f>AB210</f>
        <v/>
      </c>
      <c r="AC1067" s="1384">
        <f>ROUND(O1067*AB1067,3)</f>
        <v/>
      </c>
      <c r="AD1067" s="575">
        <f>AD210</f>
        <v/>
      </c>
      <c r="AE1067" s="649">
        <f>AE210</f>
        <v/>
      </c>
      <c r="AF1067" s="565">
        <f>AF210</f>
        <v/>
      </c>
      <c r="AG1067" s="574">
        <f>AG210</f>
        <v/>
      </c>
    </row>
    <row r="1068" hidden="1" ht="20.1" customFormat="1" customHeight="1" s="355" thickBot="1">
      <c r="A1068" s="353" t="n"/>
      <c r="B1068" s="721" t="n"/>
      <c r="C1068" s="1385">
        <f>C211</f>
        <v/>
      </c>
      <c r="D1068" s="1385" t="n"/>
      <c r="E1068" s="353" t="inlineStr">
        <is>
          <t>CBON TESTER</t>
        </is>
      </c>
      <c r="F1068" s="353" t="n">
        <v>1709</v>
      </c>
      <c r="G1068" s="368" t="n"/>
      <c r="H1068" s="322" t="inlineStr">
        <is>
          <t>《CBON》 AC4 KODOU　VITAL SERUM 35ml</t>
        </is>
      </c>
      <c r="I1068" s="322" t="inlineStr">
        <is>
          <t>НЕ ОТПРАВЛЯЛИ ТЕСТЕРЫ</t>
        </is>
      </c>
      <c r="J1068" s="322" t="inlineStr">
        <is>
          <t>НЕ ОТПРАВЛЯЛИ ТЕСТЕРЫ</t>
        </is>
      </c>
      <c r="K1068" s="322" t="inlineStr">
        <is>
          <t>face serum</t>
        </is>
      </c>
      <c r="L1068" s="601" t="n"/>
      <c r="M1068" s="368" t="n"/>
      <c r="N1068" s="368" t="n"/>
      <c r="O1068" s="455" t="n"/>
      <c r="P1068" s="1386">
        <f>P211</f>
        <v/>
      </c>
      <c r="Q1068" s="1388">
        <f>O1068*P1068</f>
        <v/>
      </c>
      <c r="R1068" s="361" t="n">
        <v>0</v>
      </c>
      <c r="S1068" s="1383">
        <f>O1068*R1068</f>
        <v/>
      </c>
      <c r="T1068" s="1383">
        <f>Q1068-S1068</f>
        <v/>
      </c>
      <c r="U1068" s="458">
        <f>T1068/Q1068</f>
        <v/>
      </c>
      <c r="V1068" s="362" t="n"/>
      <c r="W1068" s="362" t="n"/>
      <c r="X1068" s="362" t="n"/>
      <c r="Y1068" s="362" t="n"/>
      <c r="Z1068" s="362" t="n"/>
      <c r="AA1068" s="362" t="n"/>
      <c r="AB1068" s="1438">
        <f>AB211</f>
        <v/>
      </c>
      <c r="AC1068" s="1384">
        <f>ROUND(O1068*AB1068,3)</f>
        <v/>
      </c>
      <c r="AD1068" s="575">
        <f>AD211</f>
        <v/>
      </c>
      <c r="AE1068" s="649">
        <f>AE211</f>
        <v/>
      </c>
      <c r="AF1068" s="565">
        <f>AF211</f>
        <v/>
      </c>
      <c r="AG1068" s="574">
        <f>AG211</f>
        <v/>
      </c>
    </row>
    <row r="1069" hidden="1" ht="20.1" customFormat="1" customHeight="1" s="355" thickBot="1">
      <c r="A1069" s="353" t="n"/>
      <c r="B1069" s="721" t="n"/>
      <c r="C1069" s="1385">
        <f>C212</f>
        <v/>
      </c>
      <c r="D1069" s="1385" t="n"/>
      <c r="E1069" s="353" t="inlineStr">
        <is>
          <t>CBON TESTER</t>
        </is>
      </c>
      <c r="F1069" s="353" t="n">
        <v>1710</v>
      </c>
      <c r="G1069" s="368" t="n"/>
      <c r="H1069" s="322" t="inlineStr">
        <is>
          <t>《CBON》 AC4 KODOU　MOISTURE CREAM 30g</t>
        </is>
      </c>
      <c r="I1069" s="322" t="inlineStr">
        <is>
          <t>НЕ ОТПРАВЛЯЛИ ТЕСТЕРЫ</t>
        </is>
      </c>
      <c r="J1069" s="322" t="inlineStr">
        <is>
          <t>НЕ ОТПРАВЛЯЛИ ТЕСТЕРЫ</t>
        </is>
      </c>
      <c r="K1069" s="322" t="inlineStr">
        <is>
          <t>face cream</t>
        </is>
      </c>
      <c r="L1069" s="601" t="n"/>
      <c r="M1069" s="368" t="n"/>
      <c r="N1069" s="368" t="n"/>
      <c r="O1069" s="455" t="n"/>
      <c r="P1069" s="1386">
        <f>P212</f>
        <v/>
      </c>
      <c r="Q1069" s="1388">
        <f>O1069*P1069</f>
        <v/>
      </c>
      <c r="R1069" s="361" t="n">
        <v>0</v>
      </c>
      <c r="S1069" s="1383">
        <f>O1069*R1069</f>
        <v/>
      </c>
      <c r="T1069" s="1383">
        <f>Q1069-S1069</f>
        <v/>
      </c>
      <c r="U1069" s="458">
        <f>T1069/Q1069</f>
        <v/>
      </c>
      <c r="V1069" s="362" t="n"/>
      <c r="W1069" s="362" t="n"/>
      <c r="X1069" s="362" t="n"/>
      <c r="Y1069" s="362" t="n"/>
      <c r="Z1069" s="362" t="n"/>
      <c r="AA1069" s="362" t="n"/>
      <c r="AB1069" s="1438">
        <f>AB212</f>
        <v/>
      </c>
      <c r="AC1069" s="1384">
        <f>ROUND(O1069*AB1069,3)</f>
        <v/>
      </c>
      <c r="AD1069" s="575">
        <f>AD212</f>
        <v/>
      </c>
      <c r="AE1069" s="565">
        <f>AE212</f>
        <v/>
      </c>
      <c r="AF1069" s="565">
        <f>AF212</f>
        <v/>
      </c>
      <c r="AG1069" s="565">
        <f>AG212</f>
        <v/>
      </c>
    </row>
    <row r="1070" hidden="1" ht="20.1" customFormat="1" customHeight="1" s="355" thickBot="1">
      <c r="A1070" s="353" t="n"/>
      <c r="B1070" s="721" t="n"/>
      <c r="C1070" s="1385">
        <f>C213</f>
        <v/>
      </c>
      <c r="D1070" s="1385" t="n"/>
      <c r="E1070" s="353" t="inlineStr">
        <is>
          <t>CBON TESTER</t>
        </is>
      </c>
      <c r="F1070" s="353" t="n">
        <v>1354</v>
      </c>
      <c r="G1070" s="368" t="n"/>
      <c r="H1070" s="322" t="inlineStr">
        <is>
          <t>《CBON》 FOCUS MASQUERADE EFFECTOR 15g</t>
        </is>
      </c>
      <c r="I1070" s="322" t="inlineStr">
        <is>
          <t>НЕ ОТПРАВЛЯЛИ ТЕСТЕРЫ</t>
        </is>
      </c>
      <c r="J1070" s="322" t="inlineStr">
        <is>
          <t>НЕ ОТПРАВЛЯЛИ ТЕСТЕРЫ</t>
        </is>
      </c>
      <c r="K1070" s="322" t="inlineStr">
        <is>
          <t>eye cream</t>
        </is>
      </c>
      <c r="L1070" s="601" t="n"/>
      <c r="M1070" s="368" t="n"/>
      <c r="N1070" s="368" t="n"/>
      <c r="O1070" s="455" t="n"/>
      <c r="P1070" s="1386">
        <f>P213</f>
        <v/>
      </c>
      <c r="Q1070" s="1388">
        <f>O1070*P1070</f>
        <v/>
      </c>
      <c r="R1070" s="361" t="n">
        <v>0</v>
      </c>
      <c r="S1070" s="1383">
        <f>O1070*R1070</f>
        <v/>
      </c>
      <c r="T1070" s="1383">
        <f>Q1070-S1070</f>
        <v/>
      </c>
      <c r="U1070" s="458">
        <f>T1070/Q1070</f>
        <v/>
      </c>
      <c r="V1070" s="362" t="n"/>
      <c r="W1070" s="362" t="n"/>
      <c r="X1070" s="362" t="n"/>
      <c r="Y1070" s="362" t="n"/>
      <c r="Z1070" s="362" t="n"/>
      <c r="AA1070" s="362" t="n"/>
      <c r="AB1070" s="1438">
        <f>AB213</f>
        <v/>
      </c>
      <c r="AC1070" s="1384">
        <f>ROUND(O1070*AB1070,3)</f>
        <v/>
      </c>
      <c r="AD1070" s="575">
        <f>AD213</f>
        <v/>
      </c>
      <c r="AE1070" s="565">
        <f>AE213</f>
        <v/>
      </c>
      <c r="AF1070" s="565">
        <f>AF213</f>
        <v/>
      </c>
      <c r="AG1070" s="565">
        <f>AG213</f>
        <v/>
      </c>
    </row>
    <row r="1071" hidden="1" ht="20.1" customFormat="1" customHeight="1" s="355" thickBot="1">
      <c r="A1071" s="353" t="n"/>
      <c r="B1071" s="721" t="n"/>
      <c r="C1071" s="1385">
        <f>C214</f>
        <v/>
      </c>
      <c r="D1071" s="1385" t="n"/>
      <c r="E1071" s="353" t="inlineStr">
        <is>
          <t>CBON TESTER</t>
        </is>
      </c>
      <c r="F1071" s="353" t="n">
        <v>1355</v>
      </c>
      <c r="G1071" s="368" t="n"/>
      <c r="H1071" s="322" t="inlineStr">
        <is>
          <t>《CBON》 FOCUS ALL DAY PERFECT VEIL 35g</t>
        </is>
      </c>
      <c r="I1071" s="322" t="inlineStr">
        <is>
          <t>НЕ ОТПРАВЛЯЛИ ТЕСТЕРЫ</t>
        </is>
      </c>
      <c r="J1071" s="322" t="inlineStr">
        <is>
          <t>НЕ ОТПРАВЛЯЛИ ТЕСТЕРЫ</t>
        </is>
      </c>
      <c r="K1071" s="322" t="inlineStr">
        <is>
          <t>face serum</t>
        </is>
      </c>
      <c r="L1071" s="601" t="n"/>
      <c r="M1071" s="368" t="n"/>
      <c r="N1071" s="368" t="n"/>
      <c r="O1071" s="455" t="n"/>
      <c r="P1071" s="1386">
        <f>P214</f>
        <v/>
      </c>
      <c r="Q1071" s="1388">
        <f>O1071*P1071</f>
        <v/>
      </c>
      <c r="R1071" s="361" t="n">
        <v>0</v>
      </c>
      <c r="S1071" s="1383">
        <f>O1071*R1071</f>
        <v/>
      </c>
      <c r="T1071" s="1383">
        <f>Q1071-S1071</f>
        <v/>
      </c>
      <c r="U1071" s="458">
        <f>T1071/Q1071</f>
        <v/>
      </c>
      <c r="V1071" s="362" t="n"/>
      <c r="W1071" s="362" t="n"/>
      <c r="X1071" s="362" t="n"/>
      <c r="Y1071" s="362" t="n"/>
      <c r="Z1071" s="362" t="n"/>
      <c r="AA1071" s="362" t="n"/>
      <c r="AB1071" s="1438">
        <f>AB214</f>
        <v/>
      </c>
      <c r="AC1071" s="1384">
        <f>ROUND(O1071*AB1071,3)</f>
        <v/>
      </c>
      <c r="AD1071" s="575">
        <f>AD214</f>
        <v/>
      </c>
      <c r="AE1071" s="565">
        <f>AE214</f>
        <v/>
      </c>
      <c r="AF1071" s="565">
        <f>AF214</f>
        <v/>
      </c>
      <c r="AG1071" s="565">
        <f>AG214</f>
        <v/>
      </c>
    </row>
    <row r="1072" hidden="1" ht="20.1" customFormat="1" customHeight="1" s="355" thickBot="1">
      <c r="A1072" s="353" t="n"/>
      <c r="B1072" s="721" t="n"/>
      <c r="C1072" s="1385">
        <f>C233</f>
        <v/>
      </c>
      <c r="D1072" s="1385" t="n"/>
      <c r="E1072" s="353" t="inlineStr">
        <is>
          <t>Quality 1st SAMPLE</t>
        </is>
      </c>
      <c r="F1072" s="353" t="inlineStr">
        <is>
          <t>QF0032S</t>
        </is>
      </c>
      <c r="G1072" s="368" t="n"/>
      <c r="H1072" s="696" t="inlineStr">
        <is>
          <t>《Quality 1st》ALL　IN　ONE　SHEET　MASK　THE　BEST  EX TESTER(N.C.V)</t>
        </is>
      </c>
      <c r="I1072" s="696" t="inlineStr">
        <is>
          <t>All in one sheet mask The Best</t>
        </is>
      </c>
      <c r="J1072" s="697" t="inlineStr">
        <is>
          <t>Антивозрастная ультрапитательная маска «Всё в одном» The Best</t>
        </is>
      </c>
      <c r="K1072" s="601" t="inlineStr">
        <is>
          <t>face pack</t>
        </is>
      </c>
      <c r="L1072" s="601" t="n"/>
      <c r="M1072" s="1203" t="n">
        <v>144</v>
      </c>
      <c r="N1072" s="1203" t="n">
        <v>144</v>
      </c>
      <c r="O1072" s="455" t="n"/>
      <c r="P1072" s="1386" t="n">
        <v>1350</v>
      </c>
      <c r="Q1072" s="1388">
        <f>O1072*P1072</f>
        <v/>
      </c>
      <c r="R1072" s="361" t="n">
        <v>0</v>
      </c>
      <c r="S1072" s="1383">
        <f>O1072*R1072</f>
        <v/>
      </c>
      <c r="T1072" s="1383">
        <f>Q1072-S1072</f>
        <v/>
      </c>
      <c r="U1072" s="458">
        <f>T1072/Q1072</f>
        <v/>
      </c>
      <c r="V1072" s="362" t="n">
        <v>0.046</v>
      </c>
      <c r="W1072" s="362" t="n">
        <v>15.024</v>
      </c>
      <c r="X1072" s="362">
        <f>O1072/M1072</f>
        <v/>
      </c>
      <c r="Y1072" s="362">
        <f>V1072*X1072</f>
        <v/>
      </c>
      <c r="Z1072" s="362">
        <f>W1072*X1072</f>
        <v/>
      </c>
      <c r="AA1072" s="362" t="n"/>
      <c r="AB1072" s="1438">
        <f>AB233</f>
        <v/>
      </c>
      <c r="AC1072" s="1384">
        <f>ROUND(O1072*AB1072,3)</f>
        <v/>
      </c>
      <c r="AD1072" s="575"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565" t="inlineStr">
        <is>
          <t>ЕАЭС N RU Д-JP.РА01.В.66259/22 от 08.02.2022 действует до 06.02.2027</t>
        </is>
      </c>
      <c r="AF1072" s="565" t="inlineStr">
        <is>
          <t>Quality First</t>
        </is>
      </c>
      <c r="AG1072" s="565" t="inlineStr">
        <is>
          <t>Quality First Co., Ltd</t>
        </is>
      </c>
    </row>
    <row r="1073" hidden="1" ht="20.1" customFormat="1" customHeight="1" s="355" thickBot="1">
      <c r="A1073" s="353" t="n"/>
      <c r="B1073" s="721" t="n"/>
      <c r="C1073" s="1385" t="n"/>
      <c r="D1073" s="1385" t="n"/>
      <c r="E1073" s="353" t="inlineStr">
        <is>
          <t>Quality 1st SAMPLE</t>
        </is>
      </c>
      <c r="F1073" s="353" t="inlineStr">
        <is>
          <t>QF0102S</t>
        </is>
      </c>
      <c r="G1073" s="368" t="n"/>
      <c r="H1073" s="696" t="inlineStr">
        <is>
          <t>《Quality 1st》QUEEN'S PREMIUM MASK WHITE  TESTER(N.C.V)</t>
        </is>
      </c>
      <c r="I1073" s="696" t="inlineStr">
        <is>
          <t>Queen’s Premium Mask WHITE</t>
        </is>
      </c>
      <c r="J1073" s="697" t="inlineStr">
        <is>
          <t>Выравнивающая цвет кожи лица плацентарная маска «Королева Вайт»</t>
        </is>
      </c>
      <c r="K1073" s="601" t="inlineStr">
        <is>
          <t>face pack</t>
        </is>
      </c>
      <c r="L1073" s="601" t="n"/>
      <c r="M1073" s="1203" t="n">
        <v>48</v>
      </c>
      <c r="N1073" s="1203" t="n">
        <v>48</v>
      </c>
      <c r="O1073" s="455" t="n"/>
      <c r="P1073" s="1386" t="n">
        <v>400</v>
      </c>
      <c r="Q1073" s="1388">
        <f>O1073*P1073</f>
        <v/>
      </c>
      <c r="R1073" s="361" t="n">
        <v>0</v>
      </c>
      <c r="S1073" s="1383">
        <f>O1073*R1073</f>
        <v/>
      </c>
      <c r="T1073" s="1383">
        <f>Q1073-S1073</f>
        <v/>
      </c>
      <c r="U1073" s="458">
        <f>T1073/Q1073</f>
        <v/>
      </c>
      <c r="V1073" s="362" t="n">
        <v>0.041</v>
      </c>
      <c r="W1073" s="362" t="n">
        <v>10.8</v>
      </c>
      <c r="X1073" s="362">
        <f>O1073/M1073</f>
        <v/>
      </c>
      <c r="Y1073" s="362">
        <f>V1073*X1073</f>
        <v/>
      </c>
      <c r="Z1073" s="362">
        <f>W1073*X1073</f>
        <v/>
      </c>
      <c r="AA1073" s="362" t="n"/>
      <c r="AB1073" s="1438" t="n">
        <v>0.203</v>
      </c>
      <c r="AC1073" s="1384">
        <f>ROUND(O1073*AB1073,3)</f>
        <v/>
      </c>
      <c r="AD1073" s="575">
        <f>AD242</f>
        <v/>
      </c>
      <c r="AE1073" s="565" t="inlineStr">
        <is>
          <t>ЕАЭС N RU Д-JP.РА01.В.66259/22 от 08.02.2022 действует до 06.02.2027</t>
        </is>
      </c>
      <c r="AF1073" s="565" t="inlineStr">
        <is>
          <t>Quality First</t>
        </is>
      </c>
      <c r="AG1073" s="565" t="inlineStr">
        <is>
          <t>Quality First Co., Ltd</t>
        </is>
      </c>
    </row>
    <row r="1074" hidden="1" ht="20.1" customFormat="1" customHeight="1" s="355" thickBot="1">
      <c r="A1074" s="353" t="n"/>
      <c r="B1074" s="721" t="n"/>
      <c r="C1074" s="1385" t="n"/>
      <c r="D1074" s="1385" t="n"/>
      <c r="E1074" s="353" t="inlineStr">
        <is>
          <t>Quality 1st SAMPLE</t>
        </is>
      </c>
      <c r="F1074" s="353" t="inlineStr">
        <is>
          <t>QF0101S</t>
        </is>
      </c>
      <c r="G1074" s="368" t="n"/>
      <c r="H1074" s="696" t="inlineStr">
        <is>
          <t>《Quality 1st》QUEEN'S PREMIUM MASK RED TESTER(N.C.V)</t>
        </is>
      </c>
      <c r="I1074" s="696" t="inlineStr">
        <is>
          <t>Queen’s Premium Mask RED</t>
        </is>
      </c>
      <c r="J1074" s="697" t="inlineStr">
        <is>
          <t>Ультраувлажняющая антивозрастная премиальная маска «Королева Рэд»</t>
        </is>
      </c>
      <c r="K1074" s="601" t="inlineStr">
        <is>
          <t>face pack</t>
        </is>
      </c>
      <c r="L1074" s="601" t="n"/>
      <c r="M1074" s="1203" t="n">
        <v>48</v>
      </c>
      <c r="N1074" s="1203" t="n">
        <v>48</v>
      </c>
      <c r="O1074" s="455" t="n"/>
      <c r="P1074" s="1386">
        <f>P241</f>
        <v/>
      </c>
      <c r="Q1074" s="1388">
        <f>O1074*P1074</f>
        <v/>
      </c>
      <c r="R1074" s="361" t="n">
        <v>0</v>
      </c>
      <c r="S1074" s="1383">
        <f>O1074*R1074</f>
        <v/>
      </c>
      <c r="T1074" s="1383">
        <f>Q1074-S1074</f>
        <v/>
      </c>
      <c r="U1074" s="458">
        <f>T1074/Q1074</f>
        <v/>
      </c>
      <c r="V1074" s="362" t="n">
        <v>0.041</v>
      </c>
      <c r="W1074" s="362" t="n">
        <v>10.8</v>
      </c>
      <c r="X1074" s="362">
        <f>O1074/M1074</f>
        <v/>
      </c>
      <c r="Y1074" s="362">
        <f>V1074*X1074</f>
        <v/>
      </c>
      <c r="Z1074" s="362">
        <f>W1074*X1074</f>
        <v/>
      </c>
      <c r="AA1074" s="362" t="n"/>
      <c r="AB1074" s="1438" t="n">
        <v>0.203</v>
      </c>
      <c r="AC1074" s="1384">
        <f>ROUND(O1074*AB1074,3)</f>
        <v/>
      </c>
      <c r="AD1074" s="575"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565" t="inlineStr">
        <is>
          <t>ЕАЭС N RU Д-JP.РА01.В.66259/22 от 08.02.2022 действует до 06.02.2027</t>
        </is>
      </c>
      <c r="AF1074" s="565" t="inlineStr">
        <is>
          <t>Quality First</t>
        </is>
      </c>
      <c r="AG1074" s="565" t="inlineStr">
        <is>
          <t>Quality First Co., Ltd</t>
        </is>
      </c>
    </row>
    <row r="1075" hidden="1" ht="48" customFormat="1" customHeight="1" s="355" thickBot="1">
      <c r="A1075" s="353" t="n"/>
      <c r="B1075" s="721" t="n"/>
      <c r="C1075" s="1385" t="n"/>
      <c r="D1075" s="1385" t="n"/>
      <c r="E1075" s="353" t="inlineStr">
        <is>
          <t>Quality 1st SAMPLE</t>
        </is>
      </c>
      <c r="F1075" s="353" t="inlineStr">
        <is>
          <t>LE01</t>
        </is>
      </c>
      <c r="G1075" s="368" t="n"/>
      <c r="H1075" s="696" t="inlineStr">
        <is>
          <t>LON-EX eyelush serum TESTER(N.C.V)</t>
        </is>
      </c>
      <c r="I1075" s="696" t="inlineStr">
        <is>
          <t>LON-EX eyelush serum</t>
        </is>
      </c>
      <c r="J1075" s="697" t="inlineStr">
        <is>
          <t>Серум для роста ресниц</t>
        </is>
      </c>
      <c r="K1075" s="703" t="inlineStr">
        <is>
          <t>eyelush serum</t>
        </is>
      </c>
      <c r="L1075" s="601" t="n"/>
      <c r="M1075" s="368" t="n"/>
      <c r="N1075" s="368" t="n"/>
      <c r="O1075" s="455" t="n"/>
      <c r="P1075" s="1386" t="n">
        <v>3700</v>
      </c>
      <c r="Q1075" s="1388">
        <f>O1075*P1075</f>
        <v/>
      </c>
      <c r="R1075" s="361" t="n">
        <v>0</v>
      </c>
      <c r="S1075" s="1383">
        <f>O1075*R1075</f>
        <v/>
      </c>
      <c r="T1075" s="1383">
        <f>Q1075-S1075</f>
        <v/>
      </c>
      <c r="U1075" s="458">
        <f>T1075/Q1075</f>
        <v/>
      </c>
      <c r="V1075" s="362" t="n"/>
      <c r="W1075" s="362" t="n"/>
      <c r="X1075" s="362" t="n"/>
      <c r="Y1075" s="362" t="n"/>
      <c r="Z1075" s="362" t="n"/>
      <c r="AA1075" s="362" t="n"/>
      <c r="AB1075" s="1438" t="n">
        <v>0.013</v>
      </c>
      <c r="AC1075" s="1384">
        <f>ROUND(O1075*AB1075,3)</f>
        <v/>
      </c>
      <c r="AD1075" s="575"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565" t="inlineStr">
        <is>
          <t>ЕАЭС N RU Д-JP.РА02.В.76839/23 от 27.03.2023 действует до 26.03.2028</t>
        </is>
      </c>
      <c r="AF1075" s="565" t="n"/>
      <c r="AG1075" s="565" t="inlineStr">
        <is>
          <t>FINE CHEMETICS CO., LTD</t>
        </is>
      </c>
    </row>
    <row r="1076" hidden="1" ht="70.5" customFormat="1" customHeight="1" s="355" thickBot="1">
      <c r="A1076" s="353" t="n"/>
      <c r="B1076" s="721" t="n"/>
      <c r="C1076" s="1385" t="n">
        <v>4560401461573</v>
      </c>
      <c r="D1076" s="1385" t="n"/>
      <c r="E1076" s="353" t="inlineStr">
        <is>
          <t>Quality 1st TESTER</t>
        </is>
      </c>
      <c r="F1076" s="353" t="n"/>
      <c r="G1076" s="368" t="n"/>
      <c r="H1076" s="696" t="inlineStr">
        <is>
          <t>QUALITY 1st THE DERMA MASK 30</t>
        </is>
      </c>
      <c r="I1076" s="696" t="inlineStr">
        <is>
          <t xml:space="preserve">QUALITY 1st THE DERMA MASK. </t>
        </is>
      </c>
      <c r="J1076" s="697" t="inlineStr">
        <is>
          <t xml:space="preserve">Маска для дермы Quality 1st. 30 шт. </t>
        </is>
      </c>
      <c r="K1076" s="703" t="inlineStr">
        <is>
          <t>face mask</t>
        </is>
      </c>
      <c r="L1076" s="601" t="n"/>
      <c r="M1076" s="368" t="n"/>
      <c r="N1076" s="368" t="n"/>
      <c r="O1076" s="455" t="n"/>
      <c r="P1076" s="1386">
        <f>P250</f>
        <v/>
      </c>
      <c r="Q1076" s="1388">
        <f>O1076*P1076</f>
        <v/>
      </c>
      <c r="R1076" s="361" t="n">
        <v>0</v>
      </c>
      <c r="S1076" s="1383">
        <f>O1076*R1076</f>
        <v/>
      </c>
      <c r="T1076" s="1383">
        <f>Q1076-S1076</f>
        <v/>
      </c>
      <c r="U1076" s="458">
        <f>T1076/Q1076</f>
        <v/>
      </c>
      <c r="V1076" s="362" t="n"/>
      <c r="W1076" s="362" t="n"/>
      <c r="X1076" s="362" t="n"/>
      <c r="Y1076" s="362" t="n"/>
      <c r="Z1076" s="362" t="n"/>
      <c r="AA1076" s="362" t="n"/>
      <c r="AB1076" s="1438">
        <f>AB250</f>
        <v/>
      </c>
      <c r="AC1076" s="1384">
        <f>ROUND(O1076*AB1076,3)</f>
        <v/>
      </c>
      <c r="AD1076" s="575">
        <f>AD250</f>
        <v/>
      </c>
      <c r="AE1076" s="565" t="n"/>
      <c r="AF1076" s="565" t="n"/>
      <c r="AG1076" s="565" t="n"/>
    </row>
    <row r="1077" hidden="1" ht="38.25" customFormat="1" customHeight="1" s="355" thickBot="1">
      <c r="A1077" s="353" t="n"/>
      <c r="B1077" s="721" t="n"/>
      <c r="C1077" s="1385" t="n">
        <v>4560401461627</v>
      </c>
      <c r="D1077" s="1385" t="n"/>
      <c r="E1077" s="353" t="inlineStr">
        <is>
          <t>Quality 1st TESTER</t>
        </is>
      </c>
      <c r="F1077" s="353" t="n"/>
      <c r="G1077" s="368" t="n"/>
      <c r="H1077" s="696" t="inlineStr">
        <is>
          <t>QUALITY 1st THE DERMA MASK 7</t>
        </is>
      </c>
      <c r="I1077" s="696" t="inlineStr">
        <is>
          <t xml:space="preserve">QUALITY 1st THE DERMA MASK. </t>
        </is>
      </c>
      <c r="J1077" s="697" t="inlineStr">
        <is>
          <t>Маска для дермы Quality 1st. 7 шт.</t>
        </is>
      </c>
      <c r="K1077" s="703" t="inlineStr">
        <is>
          <t>face mask</t>
        </is>
      </c>
      <c r="L1077" s="601" t="n"/>
      <c r="M1077" s="368" t="n"/>
      <c r="N1077" s="368" t="n"/>
      <c r="O1077" s="764" t="n"/>
      <c r="P1077" s="1386">
        <f>P251</f>
        <v/>
      </c>
      <c r="Q1077" s="1388">
        <f>O1077*P1077</f>
        <v/>
      </c>
      <c r="R1077" s="361" t="n">
        <v>0</v>
      </c>
      <c r="S1077" s="1383">
        <f>O1077*R1077</f>
        <v/>
      </c>
      <c r="T1077" s="1383">
        <f>Q1077-S1077</f>
        <v/>
      </c>
      <c r="U1077" s="458">
        <f>T1077/Q1077</f>
        <v/>
      </c>
      <c r="V1077" s="362" t="n"/>
      <c r="W1077" s="362" t="n"/>
      <c r="X1077" s="362" t="n"/>
      <c r="Y1077" s="362" t="n"/>
      <c r="Z1077" s="362" t="n"/>
      <c r="AA1077" s="362" t="n"/>
      <c r="AB1077" s="1410">
        <f>AB251</f>
        <v/>
      </c>
      <c r="AC1077" s="1384">
        <f>ROUND(O1077*AB1077,3)</f>
        <v/>
      </c>
      <c r="AD1077" s="575">
        <f>AD251</f>
        <v/>
      </c>
      <c r="AE1077" s="565" t="n"/>
      <c r="AF1077" s="565" t="inlineStr">
        <is>
          <t>Quality First</t>
        </is>
      </c>
      <c r="AG1077" s="565" t="inlineStr">
        <is>
          <t xml:space="preserve">Kowa Co., Ltd. </t>
        </is>
      </c>
    </row>
    <row r="1078" hidden="1" ht="46.5" customFormat="1" customHeight="1" s="355" thickBot="1">
      <c r="A1078" s="353" t="n"/>
      <c r="B1078" s="721" t="n"/>
      <c r="C1078" s="1385" t="n">
        <v>4560401461610</v>
      </c>
      <c r="D1078" s="1385" t="n"/>
      <c r="E1078" s="353" t="inlineStr">
        <is>
          <t>Quality 1st TESTER</t>
        </is>
      </c>
      <c r="F1078" s="353" t="n"/>
      <c r="G1078" s="368" t="n"/>
      <c r="H1078" s="696" t="inlineStr">
        <is>
          <t>QUALITY 1st THE DERMA BEST VC100 +RETINOL 20</t>
        </is>
      </c>
      <c r="I1078" s="696" t="inlineStr">
        <is>
          <t xml:space="preserve">QUALITY 1st THE DERMA BEST.   VC100+RETINOL. </t>
        </is>
      </c>
      <c r="J1078" s="697" t="inlineStr">
        <is>
          <t>Омолаживающая маска БЭСТ для дермы с витамином С 100 + Ретинол. Quality 1st. 20 шт.</t>
        </is>
      </c>
      <c r="K1078" s="703" t="inlineStr">
        <is>
          <t>face mask</t>
        </is>
      </c>
      <c r="L1078" s="601" t="n"/>
      <c r="M1078" s="368" t="n"/>
      <c r="N1078" s="368" t="n"/>
      <c r="O1078" s="455" t="n"/>
      <c r="P1078" s="1386">
        <f>P252</f>
        <v/>
      </c>
      <c r="Q1078" s="1388">
        <f>O1078*P1078</f>
        <v/>
      </c>
      <c r="R1078" s="361" t="n">
        <v>0</v>
      </c>
      <c r="S1078" s="1383">
        <f>O1078*R1078</f>
        <v/>
      </c>
      <c r="T1078" s="1383">
        <f>Q1078-S1078</f>
        <v/>
      </c>
      <c r="U1078" s="458">
        <f>T1078/Q1078</f>
        <v/>
      </c>
      <c r="V1078" s="362" t="n"/>
      <c r="W1078" s="362" t="n"/>
      <c r="X1078" s="362" t="n"/>
      <c r="Y1078" s="362" t="n"/>
      <c r="Z1078" s="362" t="n"/>
      <c r="AA1078" s="362" t="n"/>
      <c r="AB1078" s="1438">
        <f>AB252</f>
        <v/>
      </c>
      <c r="AC1078" s="1384">
        <f>ROUND(O1078*AB1078,3)</f>
        <v/>
      </c>
      <c r="AD1078" s="575">
        <f>AD252</f>
        <v/>
      </c>
      <c r="AE1078" s="565" t="n"/>
      <c r="AF1078" s="565" t="n"/>
      <c r="AG1078" s="565" t="n"/>
    </row>
    <row r="1079" hidden="1" ht="19.5" customFormat="1" customHeight="1" s="355" thickBot="1">
      <c r="A1079" s="353" t="n"/>
      <c r="B1079" s="721" t="n"/>
      <c r="C1079" s="1385" t="n">
        <v>4560401461665</v>
      </c>
      <c r="D1079" s="1385" t="n"/>
      <c r="E1079" s="353" t="inlineStr">
        <is>
          <t>Quality 1st TESTER</t>
        </is>
      </c>
      <c r="F1079" s="353" t="n"/>
      <c r="G1079" s="368" t="n"/>
      <c r="H1079" s="696" t="inlineStr">
        <is>
          <t>QUALITY 1st THE DERMA BEST VC100 +RETINOL 5</t>
        </is>
      </c>
      <c r="I1079" s="696" t="inlineStr">
        <is>
          <t xml:space="preserve">QUALITY 1st THE DERMA BEST VC100 +RETINOL 5. </t>
        </is>
      </c>
      <c r="J1079" s="697" t="inlineStr">
        <is>
          <t xml:space="preserve">Омолаживающая маска БЭСТ для дермы с витамином С 100 + Ретинол QUALITY 1st. 5 шт. </t>
        </is>
      </c>
      <c r="K1079" s="703" t="inlineStr">
        <is>
          <t>face mask</t>
        </is>
      </c>
      <c r="L1079" s="601" t="n"/>
      <c r="M1079" s="368" t="n"/>
      <c r="N1079" s="368" t="n"/>
      <c r="O1079" s="764" t="n"/>
      <c r="P1079" s="1386">
        <f>P253</f>
        <v/>
      </c>
      <c r="Q1079" s="1388">
        <f>O1079*P1079</f>
        <v/>
      </c>
      <c r="R1079" s="361" t="n">
        <v>0</v>
      </c>
      <c r="S1079" s="1383">
        <f>O1079*R1079</f>
        <v/>
      </c>
      <c r="T1079" s="1383">
        <f>Q1079-S1079</f>
        <v/>
      </c>
      <c r="U1079" s="458">
        <f>T1079/Q1079</f>
        <v/>
      </c>
      <c r="V1079" s="362" t="n"/>
      <c r="W1079" s="362" t="n"/>
      <c r="X1079" s="362" t="n"/>
      <c r="Y1079" s="362" t="n"/>
      <c r="Z1079" s="362" t="n"/>
      <c r="AA1079" s="362" t="n"/>
      <c r="AB1079" s="1410">
        <f>AB253</f>
        <v/>
      </c>
      <c r="AC1079" s="1384">
        <f>ROUND(O1079*AB1079,3)</f>
        <v/>
      </c>
      <c r="AD1079" s="575">
        <f>AD253</f>
        <v/>
      </c>
      <c r="AE1079" s="565" t="n"/>
      <c r="AF1079" s="565" t="inlineStr">
        <is>
          <t>Quality First</t>
        </is>
      </c>
      <c r="AG1079" s="565" t="inlineStr">
        <is>
          <t xml:space="preserve">Kowa Co., Ltd. </t>
        </is>
      </c>
    </row>
    <row r="1080" hidden="1" ht="25.5" customFormat="1" customHeight="1" s="355" thickBot="1">
      <c r="A1080" s="353" t="n"/>
      <c r="B1080" s="721" t="n"/>
      <c r="C1080" s="1385" t="n">
        <v>4560401461580</v>
      </c>
      <c r="D1080" s="1385" t="n"/>
      <c r="E1080" s="353" t="inlineStr">
        <is>
          <t>Quality 1st TESTER</t>
        </is>
      </c>
      <c r="F1080" s="353" t="n"/>
      <c r="G1080" s="368" t="n"/>
      <c r="H1080" s="696" t="inlineStr">
        <is>
          <t>QUALITY 1st THE DERMA SENSITIVE 30</t>
        </is>
      </c>
      <c r="I1080" s="696" t="inlineStr">
        <is>
          <t xml:space="preserve">QUALITY 1st THE DERMA SENSITIVE. </t>
        </is>
      </c>
      <c r="J1080" s="697" t="inlineStr">
        <is>
          <t xml:space="preserve">Маска для чувствительной дермы Quality 1 st. 30 шт. </t>
        </is>
      </c>
      <c r="K1080" s="703" t="inlineStr">
        <is>
          <t>face mask</t>
        </is>
      </c>
      <c r="L1080" s="601" t="n"/>
      <c r="M1080" s="368" t="n"/>
      <c r="N1080" s="368" t="n"/>
      <c r="O1080" s="455" t="n"/>
      <c r="P1080" s="1386">
        <f>P254</f>
        <v/>
      </c>
      <c r="Q1080" s="1388">
        <f>O1080*P1080</f>
        <v/>
      </c>
      <c r="R1080" s="361" t="n">
        <v>0</v>
      </c>
      <c r="S1080" s="1383">
        <f>O1080*R1080</f>
        <v/>
      </c>
      <c r="T1080" s="1383">
        <f>Q1080-S1080</f>
        <v/>
      </c>
      <c r="U1080" s="458">
        <f>T1080/Q1080</f>
        <v/>
      </c>
      <c r="V1080" s="362" t="n"/>
      <c r="W1080" s="362" t="n"/>
      <c r="X1080" s="362" t="n"/>
      <c r="Y1080" s="362" t="n"/>
      <c r="Z1080" s="362" t="n"/>
      <c r="AA1080" s="362" t="n"/>
      <c r="AB1080" s="1438">
        <f>AB254</f>
        <v/>
      </c>
      <c r="AC1080" s="1384">
        <f>ROUND(O1080*AB1080,3)</f>
        <v/>
      </c>
      <c r="AD1080" s="575">
        <f>AD254</f>
        <v/>
      </c>
      <c r="AE1080" s="565" t="n"/>
      <c r="AF1080" s="565" t="n"/>
      <c r="AG1080" s="565" t="n"/>
    </row>
    <row r="1081" hidden="1" ht="19.5" customFormat="1" customHeight="1" s="355" thickBot="1">
      <c r="A1081" s="353" t="n"/>
      <c r="B1081" s="721" t="n"/>
      <c r="C1081" s="1385" t="n">
        <v>4560401461634</v>
      </c>
      <c r="D1081" s="1385" t="n"/>
      <c r="E1081" s="353" t="inlineStr">
        <is>
          <t>Quality 1st TESTER</t>
        </is>
      </c>
      <c r="F1081" s="353" t="n"/>
      <c r="G1081" s="368" t="n"/>
      <c r="H1081" s="696" t="inlineStr">
        <is>
          <t>QUALITY 1st THE DERMA SENSITIVE 7</t>
        </is>
      </c>
      <c r="I1081" s="696" t="inlineStr">
        <is>
          <t xml:space="preserve">QUALITY 1st THE DERMA SENSITIVE. </t>
        </is>
      </c>
      <c r="J1081" s="697" t="inlineStr">
        <is>
          <t xml:space="preserve">Маска для чувствительной дермы Quality 1 st. 7 шт. </t>
        </is>
      </c>
      <c r="K1081" s="703" t="inlineStr">
        <is>
          <t>face mask</t>
        </is>
      </c>
      <c r="L1081" s="601" t="n"/>
      <c r="M1081" s="368" t="n"/>
      <c r="N1081" s="368" t="n"/>
      <c r="O1081" s="764" t="n"/>
      <c r="P1081" s="1386">
        <f>P255</f>
        <v/>
      </c>
      <c r="Q1081" s="1388">
        <f>O1081*P1081</f>
        <v/>
      </c>
      <c r="R1081" s="361" t="n">
        <v>0</v>
      </c>
      <c r="S1081" s="1383">
        <f>O1081*R1081</f>
        <v/>
      </c>
      <c r="T1081" s="1383">
        <f>Q1081-S1081</f>
        <v/>
      </c>
      <c r="U1081" s="458">
        <f>T1081/Q1081</f>
        <v/>
      </c>
      <c r="V1081" s="362" t="n"/>
      <c r="W1081" s="362" t="n"/>
      <c r="X1081" s="362" t="n"/>
      <c r="Y1081" s="362" t="n"/>
      <c r="Z1081" s="362" t="n"/>
      <c r="AA1081" s="362" t="n"/>
      <c r="AB1081" s="1410">
        <f>AB255</f>
        <v/>
      </c>
      <c r="AC1081" s="1384">
        <f>ROUND(O1081*AB1081,3)</f>
        <v/>
      </c>
      <c r="AD1081" s="575">
        <f>AD255</f>
        <v/>
      </c>
      <c r="AE1081" s="565" t="n"/>
      <c r="AF1081" s="565" t="inlineStr">
        <is>
          <t>Quality First</t>
        </is>
      </c>
      <c r="AG1081" s="565" t="inlineStr">
        <is>
          <t xml:space="preserve">Kowa Co., Ltd. </t>
        </is>
      </c>
    </row>
    <row r="1082" hidden="1" ht="26.25" customFormat="1" customHeight="1" s="355" thickBot="1">
      <c r="A1082" s="353" t="n"/>
      <c r="B1082" s="721" t="n"/>
      <c r="C1082" s="1385" t="n">
        <v>4560401461603</v>
      </c>
      <c r="D1082" s="1385" t="n"/>
      <c r="E1082" s="353" t="inlineStr">
        <is>
          <t>Quality 1st TESTER</t>
        </is>
      </c>
      <c r="F1082" s="353" t="n"/>
      <c r="G1082" s="368" t="n"/>
      <c r="H1082" s="696" t="inlineStr">
        <is>
          <t>QUALITY 1st THE DERMA GALACTOMYCES 30</t>
        </is>
      </c>
      <c r="I1082" s="696" t="inlineStr">
        <is>
          <t xml:space="preserve">QUALITY 1st THE DERMA GALACTOMYCES. </t>
        </is>
      </c>
      <c r="J1082" s="697" t="inlineStr">
        <is>
          <t>Маска с галактомисисом для дермы Quality 1st. 30 шт.</t>
        </is>
      </c>
      <c r="K1082" s="703" t="inlineStr">
        <is>
          <t>face mask</t>
        </is>
      </c>
      <c r="L1082" s="601" t="n"/>
      <c r="M1082" s="368" t="n"/>
      <c r="N1082" s="368" t="n"/>
      <c r="O1082" s="455" t="n"/>
      <c r="P1082" s="1386">
        <f>P256</f>
        <v/>
      </c>
      <c r="Q1082" s="1388">
        <f>O1082*P1082</f>
        <v/>
      </c>
      <c r="R1082" s="361" t="n">
        <v>0</v>
      </c>
      <c r="S1082" s="1383">
        <f>O1082*R1082</f>
        <v/>
      </c>
      <c r="T1082" s="1383">
        <f>Q1082-S1082</f>
        <v/>
      </c>
      <c r="U1082" s="458">
        <f>T1082/Q1082</f>
        <v/>
      </c>
      <c r="V1082" s="362" t="n"/>
      <c r="W1082" s="362" t="n"/>
      <c r="X1082" s="362" t="n"/>
      <c r="Y1082" s="362" t="n"/>
      <c r="Z1082" s="362" t="n"/>
      <c r="AA1082" s="362" t="n"/>
      <c r="AB1082" s="1438">
        <f>AB256</f>
        <v/>
      </c>
      <c r="AC1082" s="1384">
        <f>ROUND(O1082*AB1082,3)</f>
        <v/>
      </c>
      <c r="AD1082" s="575">
        <f>AD256</f>
        <v/>
      </c>
      <c r="AE1082" s="565" t="n"/>
      <c r="AF1082" s="565" t="n"/>
      <c r="AG1082" s="565" t="n"/>
    </row>
    <row r="1083" hidden="1" ht="19.5" customFormat="1" customHeight="1" s="355" thickBot="1">
      <c r="A1083" s="353" t="n"/>
      <c r="B1083" s="721" t="n"/>
      <c r="C1083" s="1385" t="n">
        <v>4560401461658</v>
      </c>
      <c r="D1083" s="1385" t="n"/>
      <c r="E1083" s="353" t="inlineStr">
        <is>
          <t>Quality 1st TESTER</t>
        </is>
      </c>
      <c r="F1083" s="353" t="n"/>
      <c r="G1083" s="368" t="n"/>
      <c r="H1083" s="696" t="inlineStr">
        <is>
          <t>QUALITY 1st THE DERMA GALACTOMYCES 7</t>
        </is>
      </c>
      <c r="I1083" s="696" t="inlineStr">
        <is>
          <t xml:space="preserve">QUALITY 1st THE DERMA GALACTOMYCES. </t>
        </is>
      </c>
      <c r="J1083" s="697" t="inlineStr">
        <is>
          <t>Маска с галактомисисом для дермы Quality 1st. 7 шт.</t>
        </is>
      </c>
      <c r="K1083" s="703" t="inlineStr">
        <is>
          <t>face mask</t>
        </is>
      </c>
      <c r="L1083" s="601" t="n"/>
      <c r="M1083" s="368" t="n"/>
      <c r="N1083" s="368" t="n"/>
      <c r="O1083" s="764" t="n"/>
      <c r="P1083" s="1386">
        <f>P257</f>
        <v/>
      </c>
      <c r="Q1083" s="1388">
        <f>O1083*P1083</f>
        <v/>
      </c>
      <c r="R1083" s="361" t="n">
        <v>0</v>
      </c>
      <c r="S1083" s="1383">
        <f>O1083*R1083</f>
        <v/>
      </c>
      <c r="T1083" s="1383">
        <f>Q1083-S1083</f>
        <v/>
      </c>
      <c r="U1083" s="458">
        <f>T1083/Q1083</f>
        <v/>
      </c>
      <c r="V1083" s="362" t="n"/>
      <c r="W1083" s="362" t="n"/>
      <c r="X1083" s="362" t="n"/>
      <c r="Y1083" s="362" t="n"/>
      <c r="Z1083" s="362" t="n"/>
      <c r="AA1083" s="362" t="n"/>
      <c r="AB1083" s="1410">
        <f>AB257</f>
        <v/>
      </c>
      <c r="AC1083" s="1384">
        <f>ROUND(O1083*AB1083,3)</f>
        <v/>
      </c>
      <c r="AD1083" s="575">
        <f>AD257</f>
        <v/>
      </c>
      <c r="AE1083" s="565" t="n"/>
      <c r="AF1083" s="565" t="inlineStr">
        <is>
          <t>Quality First</t>
        </is>
      </c>
      <c r="AG1083" s="565" t="inlineStr">
        <is>
          <t xml:space="preserve">Kowa Co., Ltd. </t>
        </is>
      </c>
    </row>
    <row r="1084" hidden="1" ht="46.5" customFormat="1" customHeight="1" s="355" thickBot="1">
      <c r="A1084" s="353" t="n"/>
      <c r="B1084" s="721" t="n"/>
      <c r="C1084" s="1385" t="n">
        <v>4560401461597</v>
      </c>
      <c r="D1084" s="1385" t="n"/>
      <c r="E1084" s="353" t="inlineStr">
        <is>
          <t>Quality 1st TESTER</t>
        </is>
      </c>
      <c r="F1084" s="353" t="n"/>
      <c r="G1084" s="368" t="n"/>
      <c r="H1084" s="696" t="inlineStr">
        <is>
          <t>QUALITY 1st THE DERMA VC100　30</t>
        </is>
      </c>
      <c r="I1084" s="696" t="inlineStr">
        <is>
          <t xml:space="preserve">QUALITY 1st THE DERMA VC100. </t>
        </is>
      </c>
      <c r="J1084" s="697" t="inlineStr">
        <is>
          <t xml:space="preserve">Маска витамином С для дермы VC100 Quality 1st. 30 шт. </t>
        </is>
      </c>
      <c r="K1084" s="703" t="inlineStr">
        <is>
          <t>face mask</t>
        </is>
      </c>
      <c r="L1084" s="601" t="n"/>
      <c r="M1084" s="368" t="n"/>
      <c r="N1084" s="368" t="n"/>
      <c r="O1084" s="455" t="n"/>
      <c r="P1084" s="1386">
        <f>P258</f>
        <v/>
      </c>
      <c r="Q1084" s="1388">
        <f>O1084*P1084</f>
        <v/>
      </c>
      <c r="R1084" s="361" t="n">
        <v>0</v>
      </c>
      <c r="S1084" s="1383">
        <f>O1084*R1084</f>
        <v/>
      </c>
      <c r="T1084" s="1383">
        <f>Q1084-S1084</f>
        <v/>
      </c>
      <c r="U1084" s="458">
        <f>T1084/Q1084</f>
        <v/>
      </c>
      <c r="V1084" s="362" t="n"/>
      <c r="W1084" s="362" t="n"/>
      <c r="X1084" s="362" t="n"/>
      <c r="Y1084" s="362" t="n"/>
      <c r="Z1084" s="362" t="n"/>
      <c r="AA1084" s="362" t="n"/>
      <c r="AB1084" s="1438">
        <f>AB258</f>
        <v/>
      </c>
      <c r="AC1084" s="1384">
        <f>ROUND(O1084*AB1084,3)</f>
        <v/>
      </c>
      <c r="AD1084" s="575">
        <f>AD258</f>
        <v/>
      </c>
      <c r="AE1084" s="565" t="n"/>
      <c r="AF1084" s="565" t="n"/>
      <c r="AG1084" s="565" t="n"/>
    </row>
    <row r="1085" hidden="1" ht="20.1" customFormat="1" customHeight="1" s="355" thickBot="1">
      <c r="A1085" s="353" t="n"/>
      <c r="B1085" s="721" t="n"/>
      <c r="C1085" s="1385" t="n">
        <v>4560401461641</v>
      </c>
      <c r="D1085" s="1385" t="n"/>
      <c r="E1085" s="353" t="inlineStr">
        <is>
          <t>Quality 1st TESTER</t>
        </is>
      </c>
      <c r="F1085" s="353" t="n"/>
      <c r="G1085" s="368" t="n"/>
      <c r="H1085" s="696" t="inlineStr">
        <is>
          <t>QUALITY 1st THE DERMA VC100　7</t>
        </is>
      </c>
      <c r="I1085" s="696" t="inlineStr">
        <is>
          <t xml:space="preserve">QUALITY 1st THE DERMA VC100. </t>
        </is>
      </c>
      <c r="J1085" s="697" t="inlineStr">
        <is>
          <t xml:space="preserve">Маска витамином С для дермы VC100 Quality 1st. 7 шт. </t>
        </is>
      </c>
      <c r="K1085" s="703" t="inlineStr">
        <is>
          <t>face mask</t>
        </is>
      </c>
      <c r="L1085" s="601" t="n"/>
      <c r="M1085" s="368" t="n"/>
      <c r="N1085" s="368" t="n"/>
      <c r="O1085" s="764" t="n"/>
      <c r="P1085" s="1386">
        <f>P259</f>
        <v/>
      </c>
      <c r="Q1085" s="1388">
        <f>O1085*P1085</f>
        <v/>
      </c>
      <c r="R1085" s="361" t="n">
        <v>0</v>
      </c>
      <c r="S1085" s="1383">
        <f>O1085*R1085</f>
        <v/>
      </c>
      <c r="T1085" s="1383">
        <f>Q1085-S1085</f>
        <v/>
      </c>
      <c r="U1085" s="458">
        <f>T1085/Q1085</f>
        <v/>
      </c>
      <c r="V1085" s="362" t="n"/>
      <c r="W1085" s="362" t="n"/>
      <c r="X1085" s="362" t="n"/>
      <c r="Y1085" s="362" t="n"/>
      <c r="Z1085" s="362" t="n"/>
      <c r="AA1085" s="362" t="n"/>
      <c r="AB1085" s="1410">
        <f>AB259</f>
        <v/>
      </c>
      <c r="AC1085" s="1384">
        <f>ROUND(O1085*AB1085,3)</f>
        <v/>
      </c>
      <c r="AD1085" s="575">
        <f>AD259</f>
        <v/>
      </c>
      <c r="AE1085" s="565" t="n"/>
      <c r="AF1085" s="565" t="inlineStr">
        <is>
          <t>Quality First</t>
        </is>
      </c>
      <c r="AG1085" s="565" t="inlineStr">
        <is>
          <t xml:space="preserve">Kowa Co., Ltd. </t>
        </is>
      </c>
    </row>
    <row r="1086" hidden="1" ht="30" customFormat="1" customHeight="1" s="355" thickBot="1">
      <c r="A1086" s="353" t="n"/>
      <c r="B1086" s="721" t="n"/>
      <c r="C1086" s="1385" t="n">
        <v>4560401461436</v>
      </c>
      <c r="D1086" s="1385" t="n"/>
      <c r="E1086" s="353" t="inlineStr">
        <is>
          <t>Quality 1st TESTER</t>
        </is>
      </c>
      <c r="F1086" s="353" t="n"/>
      <c r="G1086" s="368" t="n"/>
      <c r="H1086" s="696" t="inlineStr">
        <is>
          <t>QUALITY 1st DERMA LASER SUPER VC 100</t>
        </is>
      </c>
      <c r="I1086" s="696" t="inlineStr">
        <is>
          <t xml:space="preserve">QUALITY 1st DERMA LASER SUPER VC 100. </t>
        </is>
      </c>
      <c r="J1086" s="697" t="inlineStr">
        <is>
          <t>Маска дерма лазер с супер витамином С  Quality 1st VC100. 30 шт.</t>
        </is>
      </c>
      <c r="K1086" s="703" t="inlineStr">
        <is>
          <t>face mask</t>
        </is>
      </c>
      <c r="L1086" s="601" t="n"/>
      <c r="M1086" s="368" t="n"/>
      <c r="N1086" s="368" t="n"/>
      <c r="O1086" s="455" t="n"/>
      <c r="P1086" s="1386">
        <f>P260</f>
        <v/>
      </c>
      <c r="Q1086" s="1388">
        <f>O1086*P1086</f>
        <v/>
      </c>
      <c r="R1086" s="361" t="n">
        <v>0</v>
      </c>
      <c r="S1086" s="1383">
        <f>O1086*R1086</f>
        <v/>
      </c>
      <c r="T1086" s="1383">
        <f>Q1086-S1086</f>
        <v/>
      </c>
      <c r="U1086" s="458">
        <f>T1086/Q1086</f>
        <v/>
      </c>
      <c r="V1086" s="362" t="n"/>
      <c r="W1086" s="362" t="n"/>
      <c r="X1086" s="362" t="n"/>
      <c r="Y1086" s="362" t="n"/>
      <c r="Z1086" s="362" t="n"/>
      <c r="AA1086" s="362" t="n"/>
      <c r="AB1086" s="1438">
        <f>AB260</f>
        <v/>
      </c>
      <c r="AC1086" s="1384">
        <f>ROUND(O1086*AB1086,3)</f>
        <v/>
      </c>
      <c r="AD1086" s="575">
        <f>AD260</f>
        <v/>
      </c>
      <c r="AE1086" s="565" t="n"/>
      <c r="AF1086" s="565" t="inlineStr">
        <is>
          <t>Quality First</t>
        </is>
      </c>
      <c r="AG1086" s="565" t="inlineStr">
        <is>
          <t xml:space="preserve">Kowa Co., Ltd. </t>
        </is>
      </c>
    </row>
    <row r="1087" hidden="1" ht="29.25" customFormat="1" customHeight="1" s="355" thickBot="1">
      <c r="A1087" s="353" t="n"/>
      <c r="B1087" s="721" t="n"/>
      <c r="C1087" s="1385" t="n">
        <v>4560401461443</v>
      </c>
      <c r="D1087" s="1385" t="n"/>
      <c r="E1087" s="353" t="inlineStr">
        <is>
          <t>Quality 1st TESTER</t>
        </is>
      </c>
      <c r="F1087" s="353" t="n"/>
      <c r="G1087" s="368" t="n"/>
      <c r="H1087" s="696" t="inlineStr">
        <is>
          <t>QUALITY 1st DERMA LASER SUPER TEATREE100</t>
        </is>
      </c>
      <c r="I1087" s="696" t="inlineStr">
        <is>
          <t>QUALITY 1st DERMA LASER SUPER TEATREE100.</t>
        </is>
      </c>
      <c r="J1087" s="697" t="inlineStr">
        <is>
          <t>Маска дерма лазер с маслом чайного дерева Tea Tree 100. 30 шт.</t>
        </is>
      </c>
      <c r="K1087" s="703" t="inlineStr">
        <is>
          <t>face mask</t>
        </is>
      </c>
      <c r="L1087" s="601" t="n"/>
      <c r="M1087" s="368" t="n"/>
      <c r="N1087" s="368" t="n"/>
      <c r="O1087" s="764" t="n"/>
      <c r="P1087" s="1386">
        <f>P261</f>
        <v/>
      </c>
      <c r="Q1087" s="1388">
        <f>O1087*P1087</f>
        <v/>
      </c>
      <c r="R1087" s="361" t="n">
        <v>0</v>
      </c>
      <c r="S1087" s="1383">
        <f>O1087*R1087</f>
        <v/>
      </c>
      <c r="T1087" s="1383">
        <f>Q1087-S1087</f>
        <v/>
      </c>
      <c r="U1087" s="458">
        <f>T1087/Q1087</f>
        <v/>
      </c>
      <c r="V1087" s="362" t="n"/>
      <c r="W1087" s="362" t="n"/>
      <c r="X1087" s="362" t="n"/>
      <c r="Y1087" s="362" t="n"/>
      <c r="Z1087" s="362" t="n"/>
      <c r="AA1087" s="362" t="n"/>
      <c r="AB1087" s="1410">
        <f>AB261</f>
        <v/>
      </c>
      <c r="AC1087" s="1384">
        <f>ROUND(O1087*AB1087,3)</f>
        <v/>
      </c>
      <c r="AD1087" s="575">
        <f>AD261</f>
        <v/>
      </c>
      <c r="AE1087" s="565" t="n"/>
      <c r="AF1087" s="565" t="n"/>
      <c r="AG1087" s="565" t="n"/>
    </row>
    <row r="1088" hidden="1" ht="20.1" customFormat="1" customHeight="1" s="355" thickBot="1">
      <c r="A1088" s="353" t="n"/>
      <c r="B1088" s="721" t="n"/>
      <c r="C1088" s="1385" t="n">
        <v>4560401461498</v>
      </c>
      <c r="D1088" s="1385" t="n"/>
      <c r="E1088" s="353" t="inlineStr">
        <is>
          <t>Quality 1st TESTER</t>
        </is>
      </c>
      <c r="F1088" s="353" t="n"/>
      <c r="G1088" s="368" t="n"/>
      <c r="H1088" s="696" t="inlineStr">
        <is>
          <t>QUALITY 1st DERMA LASER SUPER NMN+NIACINAMIDE</t>
        </is>
      </c>
      <c r="I1088" s="696" t="inlineStr">
        <is>
          <t xml:space="preserve">QUALITY 1st DERMA LASER SUPER NMN 100. </t>
        </is>
      </c>
      <c r="J1088" s="697" t="inlineStr">
        <is>
          <t>Маска с никотинамидом мононуклеатидом NMN 100 дерма лазер Quality 1st.</t>
        </is>
      </c>
      <c r="K1088" s="703" t="inlineStr">
        <is>
          <t>face mask</t>
        </is>
      </c>
      <c r="L1088" s="601" t="n"/>
      <c r="M1088" s="368" t="n"/>
      <c r="N1088" s="368" t="n"/>
      <c r="O1088" s="764" t="n"/>
      <c r="P1088" s="1386">
        <f>P262</f>
        <v/>
      </c>
      <c r="Q1088" s="1388">
        <f>O1088*P1088</f>
        <v/>
      </c>
      <c r="R1088" s="361" t="n">
        <v>0</v>
      </c>
      <c r="S1088" s="1383">
        <f>O1088*R1088</f>
        <v/>
      </c>
      <c r="T1088" s="1383">
        <f>Q1088-S1088</f>
        <v/>
      </c>
      <c r="U1088" s="458">
        <f>T1088/Q1088</f>
        <v/>
      </c>
      <c r="V1088" s="362" t="n"/>
      <c r="W1088" s="362" t="n"/>
      <c r="X1088" s="362" t="n"/>
      <c r="Y1088" s="362" t="n"/>
      <c r="Z1088" s="362" t="n"/>
      <c r="AA1088" s="362" t="n"/>
      <c r="AB1088" s="1410">
        <f>AB262</f>
        <v/>
      </c>
      <c r="AC1088" s="1384">
        <f>ROUND(O1088*AB1088,3)</f>
        <v/>
      </c>
      <c r="AD1088" s="575">
        <f>AD262</f>
        <v/>
      </c>
      <c r="AE1088" s="565" t="n"/>
      <c r="AF1088" s="565" t="inlineStr">
        <is>
          <t>Quality First</t>
        </is>
      </c>
      <c r="AG1088" s="565" t="inlineStr">
        <is>
          <t>Shin Factory Co.,Ltd.</t>
        </is>
      </c>
    </row>
    <row r="1089" hidden="1" ht="20.1" customFormat="1" customHeight="1" s="355" thickBot="1">
      <c r="A1089" s="353" t="n"/>
      <c r="B1089" s="721" t="n"/>
      <c r="C1089" s="1385" t="n">
        <v>4560401461504</v>
      </c>
      <c r="D1089" s="1385" t="n"/>
      <c r="E1089" s="353" t="inlineStr">
        <is>
          <t>Quality 1st TESTER</t>
        </is>
      </c>
      <c r="F1089" s="353" t="n"/>
      <c r="G1089" s="368" t="n"/>
      <c r="H1089" s="696" t="inlineStr">
        <is>
          <t>QUALITY 1st DERMA LASER SUPER CERAMIDE 100</t>
        </is>
      </c>
      <c r="I1089" s="696" t="inlineStr">
        <is>
          <t xml:space="preserve">QUALITY 1st DERMA LASER SUPER CERAMIDE 100. </t>
        </is>
      </c>
      <c r="J1089" s="697" t="inlineStr">
        <is>
          <t xml:space="preserve">Маска дерма лазер с церамидами церамид 100 Quality 1st.  7 шт. </t>
        </is>
      </c>
      <c r="K1089" s="703" t="inlineStr">
        <is>
          <t>face mask</t>
        </is>
      </c>
      <c r="L1089" s="601" t="n"/>
      <c r="M1089" s="368" t="n"/>
      <c r="N1089" s="368" t="n"/>
      <c r="O1089" s="764" t="n"/>
      <c r="P1089" s="1386">
        <f>P263</f>
        <v/>
      </c>
      <c r="Q1089" s="1388">
        <f>O1089*P1089</f>
        <v/>
      </c>
      <c r="R1089" s="361" t="n">
        <v>0</v>
      </c>
      <c r="S1089" s="1383">
        <f>O1089*R1089</f>
        <v/>
      </c>
      <c r="T1089" s="1383">
        <f>Q1089-S1089</f>
        <v/>
      </c>
      <c r="U1089" s="458">
        <f>T1089/Q1089</f>
        <v/>
      </c>
      <c r="V1089" s="362" t="n"/>
      <c r="W1089" s="362" t="n"/>
      <c r="X1089" s="362" t="n"/>
      <c r="Y1089" s="362" t="n"/>
      <c r="Z1089" s="362" t="n"/>
      <c r="AA1089" s="362" t="n"/>
      <c r="AB1089" s="1410">
        <f>AB263</f>
        <v/>
      </c>
      <c r="AC1089" s="1384">
        <f>ROUND(O1089*AB1089,3)</f>
        <v/>
      </c>
      <c r="AD1089" s="575">
        <f>AD263</f>
        <v/>
      </c>
      <c r="AE1089" s="565" t="n"/>
      <c r="AF1089" s="565" t="n"/>
      <c r="AG1089" s="565" t="n"/>
    </row>
    <row r="1090" hidden="1" ht="20.1" customFormat="1" customHeight="1" s="355" thickBot="1">
      <c r="A1090" s="353" t="n"/>
      <c r="B1090" s="721" t="n"/>
      <c r="C1090" s="1385" t="n">
        <v>4560401461481</v>
      </c>
      <c r="D1090" s="1385" t="n"/>
      <c r="E1090" s="353" t="inlineStr">
        <is>
          <t>Quality 1st TESTER</t>
        </is>
      </c>
      <c r="F1090" s="353" t="n"/>
      <c r="G1090" s="368" t="n"/>
      <c r="H1090" s="696" t="inlineStr">
        <is>
          <t>QUALITY 1st DERMA LASER SUPER VC100 WHITE</t>
        </is>
      </c>
      <c r="I1090" s="696" t="inlineStr">
        <is>
          <t xml:space="preserve">QUALITY 1st DERMA LASER SUPER VC100 WHITE. </t>
        </is>
      </c>
      <c r="J1090" s="697" t="inlineStr">
        <is>
          <t>Маска дерма лазер, выравнивающая цвет кожи лица VC100 Quality 1st. 7 шт.</t>
        </is>
      </c>
      <c r="K1090" s="703" t="inlineStr">
        <is>
          <t>face mask</t>
        </is>
      </c>
      <c r="L1090" s="601" t="n"/>
      <c r="M1090" s="368" t="n"/>
      <c r="N1090" s="368" t="n"/>
      <c r="O1090" s="764" t="n"/>
      <c r="P1090" s="1386">
        <f>P264</f>
        <v/>
      </c>
      <c r="Q1090" s="1388">
        <f>O1090*P1090</f>
        <v/>
      </c>
      <c r="R1090" s="361" t="n">
        <v>0</v>
      </c>
      <c r="S1090" s="1383">
        <f>O1090*R1090</f>
        <v/>
      </c>
      <c r="T1090" s="1383">
        <f>Q1090-S1090</f>
        <v/>
      </c>
      <c r="U1090" s="458">
        <f>T1090/Q1090</f>
        <v/>
      </c>
      <c r="V1090" s="362" t="n"/>
      <c r="W1090" s="362" t="n"/>
      <c r="X1090" s="362" t="n"/>
      <c r="Y1090" s="362" t="n"/>
      <c r="Z1090" s="362" t="n"/>
      <c r="AA1090" s="362" t="n"/>
      <c r="AB1090" s="1410">
        <f>AB264</f>
        <v/>
      </c>
      <c r="AC1090" s="1384">
        <f>ROUND(O1090*AB1090,3)</f>
        <v/>
      </c>
      <c r="AD1090" s="575">
        <f>AD264</f>
        <v/>
      </c>
      <c r="AE1090" s="565" t="n"/>
      <c r="AF1090" s="565" t="inlineStr">
        <is>
          <t>Quality First</t>
        </is>
      </c>
      <c r="AG1090" s="565" t="inlineStr">
        <is>
          <t>Shin Factory Co.,Ltd.</t>
        </is>
      </c>
    </row>
    <row r="1091" hidden="1" ht="20.1" customFormat="1" customHeight="1" s="355" thickBot="1">
      <c r="A1091" s="353" t="n"/>
      <c r="B1091" s="721" t="n"/>
      <c r="C1091" s="1385" t="n">
        <v>4560401461672</v>
      </c>
      <c r="D1091" s="1385" t="n"/>
      <c r="E1091" s="353" t="inlineStr">
        <is>
          <t>Quality 1st TESTER</t>
        </is>
      </c>
      <c r="F1091" s="353" t="n"/>
      <c r="G1091" s="368" t="n"/>
      <c r="H1091" s="696" t="inlineStr">
        <is>
          <t>QUALITY 1st DERMA LASER SUPER RETINOL 100</t>
        </is>
      </c>
      <c r="I1091" s="696" t="inlineStr">
        <is>
          <t xml:space="preserve">QUALITY 1st DERMA LASER SUPER RETINOL 100. </t>
        </is>
      </c>
      <c r="J1091" s="697" t="inlineStr">
        <is>
          <t>Маска дерма лазер супер ретинол 100. 7 шт.</t>
        </is>
      </c>
      <c r="K1091" s="703" t="inlineStr">
        <is>
          <t>face mask</t>
        </is>
      </c>
      <c r="L1091" s="601" t="n"/>
      <c r="M1091" s="368" t="n"/>
      <c r="N1091" s="368" t="n"/>
      <c r="O1091" s="764" t="n"/>
      <c r="P1091" s="1386">
        <f>P265</f>
        <v/>
      </c>
      <c r="Q1091" s="1388">
        <f>O1091*P1091</f>
        <v/>
      </c>
      <c r="R1091" s="361" t="n">
        <v>0</v>
      </c>
      <c r="S1091" s="1383">
        <f>O1091*R1091</f>
        <v/>
      </c>
      <c r="T1091" s="1383">
        <f>Q1091-S1091</f>
        <v/>
      </c>
      <c r="U1091" s="458">
        <f>T1091/Q1091</f>
        <v/>
      </c>
      <c r="V1091" s="362" t="n"/>
      <c r="W1091" s="362" t="n"/>
      <c r="X1091" s="362" t="n"/>
      <c r="Y1091" s="362" t="n"/>
      <c r="Z1091" s="362" t="n"/>
      <c r="AA1091" s="362" t="n"/>
      <c r="AB1091" s="1410">
        <f>AB265</f>
        <v/>
      </c>
      <c r="AC1091" s="1384">
        <f>ROUND(O1091*AB1091,3)</f>
        <v/>
      </c>
      <c r="AD1091" s="575">
        <f>AD265</f>
        <v/>
      </c>
      <c r="AE1091" s="565" t="n"/>
      <c r="AF1091" s="565" t="n"/>
      <c r="AG1091" s="565" t="n"/>
    </row>
    <row r="1092" hidden="1" ht="20.1" customFormat="1" customHeight="1" s="355" thickBot="1">
      <c r="A1092" s="353" t="n"/>
      <c r="B1092" s="721" t="n"/>
      <c r="C1092" s="1385" t="n">
        <v>4560401461771</v>
      </c>
      <c r="D1092" s="1385" t="n"/>
      <c r="E1092" s="353" t="inlineStr">
        <is>
          <t>Quality 1st TESTER</t>
        </is>
      </c>
      <c r="F1092" s="353" t="n"/>
      <c r="G1092" s="368" t="n"/>
      <c r="H1092" s="696" t="inlineStr">
        <is>
          <t>QUALITY 1st DERMA LASER SUPER AZELAIC ACID 100</t>
        </is>
      </c>
      <c r="I1092" s="696" t="inlineStr">
        <is>
          <t xml:space="preserve">QUALITY 1st DERMA LASER SUPER AZELAIC ACID 100. </t>
        </is>
      </c>
      <c r="J1092" s="697" t="inlineStr">
        <is>
          <t>Маска дерма лазер с азелаиновой кислотой ACID 100. 7 шт.</t>
        </is>
      </c>
      <c r="K1092" s="703" t="inlineStr">
        <is>
          <t>face mask</t>
        </is>
      </c>
      <c r="L1092" s="601" t="n"/>
      <c r="M1092" s="368" t="n"/>
      <c r="N1092" s="368" t="n"/>
      <c r="O1092" s="764" t="n"/>
      <c r="P1092" s="1386">
        <f>P266</f>
        <v/>
      </c>
      <c r="Q1092" s="1388">
        <f>O1092*P1092</f>
        <v/>
      </c>
      <c r="R1092" s="361" t="n">
        <v>0</v>
      </c>
      <c r="S1092" s="1383">
        <f>O1092*R1092</f>
        <v/>
      </c>
      <c r="T1092" s="1383">
        <f>Q1092-S1092</f>
        <v/>
      </c>
      <c r="U1092" s="458">
        <f>T1092/Q1092</f>
        <v/>
      </c>
      <c r="V1092" s="362" t="n"/>
      <c r="W1092" s="362" t="n"/>
      <c r="X1092" s="362" t="n"/>
      <c r="Y1092" s="362" t="n"/>
      <c r="Z1092" s="362" t="n"/>
      <c r="AA1092" s="362" t="n"/>
      <c r="AB1092" s="1410">
        <f>AB266</f>
        <v/>
      </c>
      <c r="AC1092" s="1384">
        <f>ROUND(O1092*AB1092,3)</f>
        <v/>
      </c>
      <c r="AD1092" s="575">
        <f>AD266</f>
        <v/>
      </c>
      <c r="AE1092" s="565" t="n"/>
      <c r="AF1092" s="565" t="n"/>
      <c r="AG1092" s="565" t="n"/>
    </row>
    <row r="1093" hidden="1" ht="20.1" customFormat="1" customHeight="1" s="355" thickBot="1">
      <c r="A1093" s="353" t="n"/>
      <c r="B1093" s="721" t="n"/>
      <c r="C1093" s="1385" t="n">
        <v>4560401461788</v>
      </c>
      <c r="D1093" s="1385" t="n"/>
      <c r="E1093" s="353" t="inlineStr">
        <is>
          <t>Quality 1st TESTER</t>
        </is>
      </c>
      <c r="F1093" s="353" t="n"/>
      <c r="G1093" s="368" t="n"/>
      <c r="H1093" s="696" t="inlineStr">
        <is>
          <t>QUALITY 1st DERMA LASER EX SUPER VC100</t>
        </is>
      </c>
      <c r="I1093" s="696" t="inlineStr">
        <is>
          <t xml:space="preserve">QUALITY 1st DERMA LASER EX SUPER VC100. </t>
        </is>
      </c>
      <c r="J1093" s="697" t="inlineStr">
        <is>
          <t>Маска дерма лазер экстра супер витамин С VC100. 7 шт.</t>
        </is>
      </c>
      <c r="K1093" s="703" t="inlineStr">
        <is>
          <t>face mask</t>
        </is>
      </c>
      <c r="L1093" s="601" t="n"/>
      <c r="M1093" s="368" t="n"/>
      <c r="N1093" s="368" t="n"/>
      <c r="O1093" s="764" t="n"/>
      <c r="P1093" s="1386">
        <f>P267</f>
        <v/>
      </c>
      <c r="Q1093" s="1388">
        <f>O1093*P1093</f>
        <v/>
      </c>
      <c r="R1093" s="361" t="n">
        <v>0</v>
      </c>
      <c r="S1093" s="1383">
        <f>O1093*R1093</f>
        <v/>
      </c>
      <c r="T1093" s="1383">
        <f>Q1093-S1093</f>
        <v/>
      </c>
      <c r="U1093" s="458">
        <f>T1093/Q1093</f>
        <v/>
      </c>
      <c r="V1093" s="362" t="n"/>
      <c r="W1093" s="362" t="n"/>
      <c r="X1093" s="362" t="n"/>
      <c r="Y1093" s="362" t="n"/>
      <c r="Z1093" s="362" t="n"/>
      <c r="AA1093" s="362" t="n"/>
      <c r="AB1093" s="1438">
        <f>AB267</f>
        <v/>
      </c>
      <c r="AC1093" s="1384">
        <f>ROUND(O1093*AB1093,3)</f>
        <v/>
      </c>
      <c r="AD1093" s="575">
        <f>AD267</f>
        <v/>
      </c>
      <c r="AE1093" s="565" t="n"/>
      <c r="AF1093" s="565" t="n"/>
      <c r="AG1093" s="565" t="n"/>
    </row>
    <row r="1094" hidden="1" ht="20.1" customFormat="1" customHeight="1" s="355" thickBot="1">
      <c r="A1094" s="353" t="n"/>
      <c r="B1094" s="721" t="n"/>
      <c r="C1094" s="1385">
        <f>C268</f>
        <v/>
      </c>
      <c r="D1094" s="1385" t="n"/>
      <c r="E1094" s="353" t="inlineStr">
        <is>
          <t>Quality 1st TESTER</t>
        </is>
      </c>
      <c r="F1094" s="1385" t="n"/>
      <c r="G1094" s="1540">
        <f>G268</f>
        <v/>
      </c>
      <c r="H1094" s="1423">
        <f>H268</f>
        <v/>
      </c>
      <c r="I1094" s="760" t="inlineStr">
        <is>
          <t>Маска дерма лазер омолаживающая суперэкзосомы 100 QUALITY 1st 7шт</t>
        </is>
      </c>
      <c r="J1094" s="760" t="inlineStr">
        <is>
          <t>QUALITY 1st  DERMA LASER SUPER EXOSOME 100 7</t>
        </is>
      </c>
      <c r="K1094" s="1385">
        <f>K268</f>
        <v/>
      </c>
      <c r="L1094" s="601" t="n"/>
      <c r="M1094" s="368" t="n"/>
      <c r="N1094" s="368" t="n"/>
      <c r="O1094" s="764" t="n"/>
      <c r="P1094" s="1386">
        <f>P268</f>
        <v/>
      </c>
      <c r="Q1094" s="1388">
        <f>O1094*P1094</f>
        <v/>
      </c>
      <c r="R1094" s="361" t="n">
        <v>0</v>
      </c>
      <c r="S1094" s="1383">
        <f>O1094*R1094</f>
        <v/>
      </c>
      <c r="T1094" s="1383">
        <f>Q1094-S1094</f>
        <v/>
      </c>
      <c r="U1094" s="458">
        <f>T1094/Q1094</f>
        <v/>
      </c>
      <c r="V1094" s="362">
        <f>V268</f>
        <v/>
      </c>
      <c r="W1094" s="362">
        <f>W268</f>
        <v/>
      </c>
      <c r="X1094" s="362" t="n"/>
      <c r="Y1094" s="362" t="n"/>
      <c r="Z1094" s="362" t="n"/>
      <c r="AA1094" s="362">
        <f>AA268</f>
        <v/>
      </c>
      <c r="AB1094" s="362">
        <f>AB268</f>
        <v/>
      </c>
      <c r="AC1094" s="1384">
        <f>ROUND(O1094*AB1094,3)</f>
        <v/>
      </c>
      <c r="AD1094" s="575">
        <f>AD268</f>
        <v/>
      </c>
      <c r="AE1094" s="565">
        <f>AE268</f>
        <v/>
      </c>
      <c r="AF1094" s="565">
        <f>AF268</f>
        <v/>
      </c>
      <c r="AG1094" s="565">
        <f>AG268</f>
        <v/>
      </c>
    </row>
    <row r="1095" hidden="1" ht="20.1" customFormat="1" customHeight="1" s="355" thickBot="1">
      <c r="A1095" s="353" t="n"/>
      <c r="B1095" s="721" t="n"/>
      <c r="C1095" s="1385">
        <f>C269</f>
        <v/>
      </c>
      <c r="D1095" s="1385" t="n"/>
      <c r="E1095" s="353" t="inlineStr">
        <is>
          <t>Quality 1st TESTER</t>
        </is>
      </c>
      <c r="F1095" s="1385" t="n"/>
      <c r="G1095" s="1540">
        <f>G269</f>
        <v/>
      </c>
      <c r="H1095" s="1423">
        <f>H269</f>
        <v/>
      </c>
      <c r="I1095" s="760" t="inlineStr">
        <is>
          <t>Маска дерма лазер омолаживающая суперэкзосомы 100 QUALITY 1st 7шт</t>
        </is>
      </c>
      <c r="J1095" s="760" t="inlineStr">
        <is>
          <t>QUALITY 1st  DERMA LASER SUPER EXOSOME 100 7</t>
        </is>
      </c>
      <c r="K1095" s="1385">
        <f>K269</f>
        <v/>
      </c>
      <c r="L1095" s="601" t="n"/>
      <c r="M1095" s="368" t="n"/>
      <c r="N1095" s="368" t="n"/>
      <c r="O1095" s="764" t="n"/>
      <c r="P1095" s="1386">
        <f>P269</f>
        <v/>
      </c>
      <c r="Q1095" s="1388">
        <f>O1095*P1095</f>
        <v/>
      </c>
      <c r="R1095" s="361" t="n">
        <v>0</v>
      </c>
      <c r="S1095" s="1383">
        <f>O1095*R1095</f>
        <v/>
      </c>
      <c r="T1095" s="1383">
        <f>Q1095-S1095</f>
        <v/>
      </c>
      <c r="U1095" s="458">
        <f>T1095/Q1095</f>
        <v/>
      </c>
      <c r="V1095" s="362">
        <f>V269</f>
        <v/>
      </c>
      <c r="W1095" s="362">
        <f>W269</f>
        <v/>
      </c>
      <c r="X1095" s="362" t="n"/>
      <c r="Y1095" s="362" t="n"/>
      <c r="Z1095" s="362" t="n"/>
      <c r="AA1095" s="362">
        <f>AA269</f>
        <v/>
      </c>
      <c r="AB1095" s="362">
        <f>AB269</f>
        <v/>
      </c>
      <c r="AC1095" s="1384">
        <f>ROUND(O1095*AB1095,3)</f>
        <v/>
      </c>
      <c r="AD1095" s="575">
        <f>AD269</f>
        <v/>
      </c>
      <c r="AE1095" s="565">
        <f>AE269</f>
        <v/>
      </c>
      <c r="AF1095" s="565">
        <f>AF269</f>
        <v/>
      </c>
      <c r="AG1095" s="565">
        <f>AG269</f>
        <v/>
      </c>
    </row>
    <row r="1096" hidden="1" ht="20.1" customFormat="1" customHeight="1" s="355" thickBot="1">
      <c r="A1096" s="353" t="n"/>
      <c r="B1096" s="721" t="n"/>
      <c r="C1096" s="1385">
        <f>C270</f>
        <v/>
      </c>
      <c r="D1096" s="1385" t="n"/>
      <c r="E1096" s="353" t="inlineStr">
        <is>
          <t>Quality 1st TESTER</t>
        </is>
      </c>
      <c r="F1096" s="1385" t="n"/>
      <c r="G1096" s="1540">
        <f>G270</f>
        <v/>
      </c>
      <c r="H1096" s="1423">
        <f>H270</f>
        <v/>
      </c>
      <c r="I1096" s="760" t="inlineStr">
        <is>
          <t>Маска дерма лазер для сужения пор и борьбы с камидонами суперблэк на основе четырех видов витамина "С" QUALITY 1st  7шт</t>
        </is>
      </c>
      <c r="J1096" s="760" t="inlineStr">
        <is>
          <t>DERMA LASER SUPER BLACK 7</t>
        </is>
      </c>
      <c r="K1096" s="1385">
        <f>K270</f>
        <v/>
      </c>
      <c r="L1096" s="601" t="n"/>
      <c r="M1096" s="368" t="n"/>
      <c r="N1096" s="368" t="n"/>
      <c r="O1096" s="764" t="n"/>
      <c r="P1096" s="1386">
        <f>P270</f>
        <v/>
      </c>
      <c r="Q1096" s="1388">
        <f>O1096*P1096</f>
        <v/>
      </c>
      <c r="R1096" s="361" t="n">
        <v>0</v>
      </c>
      <c r="S1096" s="1383">
        <f>O1096*R1096</f>
        <v/>
      </c>
      <c r="T1096" s="1383">
        <f>Q1096-S1096</f>
        <v/>
      </c>
      <c r="U1096" s="458">
        <f>T1096/Q1096</f>
        <v/>
      </c>
      <c r="V1096" s="362">
        <f>V270</f>
        <v/>
      </c>
      <c r="W1096" s="362">
        <f>W270</f>
        <v/>
      </c>
      <c r="X1096" s="362" t="n"/>
      <c r="Y1096" s="362" t="n"/>
      <c r="Z1096" s="362" t="n"/>
      <c r="AA1096" s="362">
        <f>AA270</f>
        <v/>
      </c>
      <c r="AB1096" s="362">
        <f>AB270</f>
        <v/>
      </c>
      <c r="AC1096" s="1384">
        <f>ROUND(O1096*AB1096,3)</f>
        <v/>
      </c>
      <c r="AD1096" s="575">
        <f>AD270</f>
        <v/>
      </c>
      <c r="AE1096" s="565">
        <f>AE270</f>
        <v/>
      </c>
      <c r="AF1096" s="565">
        <f>AF270</f>
        <v/>
      </c>
      <c r="AG1096" s="565">
        <f>AG270</f>
        <v/>
      </c>
    </row>
    <row r="1097" hidden="1" ht="20.1" customFormat="1" customHeight="1" s="355" thickBot="1">
      <c r="A1097" s="353" t="n"/>
      <c r="B1097" s="721" t="n"/>
      <c r="C1097" s="1385">
        <f>C271</f>
        <v/>
      </c>
      <c r="D1097" s="1385" t="n"/>
      <c r="E1097" s="353" t="inlineStr">
        <is>
          <t>Quality 1st TESTER</t>
        </is>
      </c>
      <c r="F1097" s="1385" t="n"/>
      <c r="G1097" s="1540">
        <f>G271</f>
        <v/>
      </c>
      <c r="H1097" s="1423">
        <f>H271</f>
        <v/>
      </c>
      <c r="I1097" s="760" t="inlineStr">
        <is>
          <t xml:space="preserve">Омолаживающие патчи дерма лазер выравнивающие цвет кожи вокруг глаз QUALITY 1st  10шт </t>
        </is>
      </c>
      <c r="J1097" s="760" t="inlineStr">
        <is>
          <t>DERMA LASER EYE SHEET SUPER VCR (10sheets,5times)</t>
        </is>
      </c>
      <c r="K1097" s="1385">
        <f>K271</f>
        <v/>
      </c>
      <c r="L1097" s="601" t="n"/>
      <c r="M1097" s="368" t="n"/>
      <c r="N1097" s="368" t="n"/>
      <c r="O1097" s="764" t="n"/>
      <c r="P1097" s="1386">
        <f>P271</f>
        <v/>
      </c>
      <c r="Q1097" s="1388">
        <f>O1097*P1097</f>
        <v/>
      </c>
      <c r="R1097" s="361" t="n">
        <v>0</v>
      </c>
      <c r="S1097" s="1383">
        <f>O1097*R1097</f>
        <v/>
      </c>
      <c r="T1097" s="1383">
        <f>Q1097-S1097</f>
        <v/>
      </c>
      <c r="U1097" s="458">
        <f>T1097/Q1097</f>
        <v/>
      </c>
      <c r="V1097" s="362">
        <f>V271</f>
        <v/>
      </c>
      <c r="W1097" s="362">
        <f>W271</f>
        <v/>
      </c>
      <c r="X1097" s="362" t="n"/>
      <c r="Y1097" s="362" t="n"/>
      <c r="Z1097" s="362" t="n"/>
      <c r="AA1097" s="362">
        <f>AA271</f>
        <v/>
      </c>
      <c r="AB1097" s="362">
        <f>AB271</f>
        <v/>
      </c>
      <c r="AC1097" s="1384">
        <f>ROUND(O1097*AB1097,3)</f>
        <v/>
      </c>
      <c r="AD1097" s="575">
        <f>AD271</f>
        <v/>
      </c>
      <c r="AE1097" s="565">
        <f>AE271</f>
        <v/>
      </c>
      <c r="AF1097" s="565">
        <f>AF271</f>
        <v/>
      </c>
      <c r="AG1097" s="565">
        <f>AG271</f>
        <v/>
      </c>
    </row>
    <row r="1098" hidden="1" ht="20.1" customFormat="1" customHeight="1" s="355" thickBot="1">
      <c r="A1098" s="353" t="n"/>
      <c r="B1098" s="721" t="n"/>
      <c r="C1098" s="1385">
        <f>C272</f>
        <v/>
      </c>
      <c r="D1098" s="1385" t="n"/>
      <c r="E1098" s="353" t="inlineStr">
        <is>
          <t>Quality 1st TESTER</t>
        </is>
      </c>
      <c r="F1098" s="1541" t="inlineStr">
        <is>
          <t>QF113</t>
        </is>
      </c>
      <c r="G1098" s="1540">
        <f>G272</f>
        <v/>
      </c>
      <c r="H1098" s="1423">
        <f>H272</f>
        <v/>
      </c>
      <c r="I1098" s="1423" t="inlineStr">
        <is>
          <t>QUALITY 1st DERMA LASER SHOT X SUPER VC100</t>
        </is>
      </c>
      <c r="J1098" s="1423" t="inlineStr">
        <is>
          <t>Маска с витамином С и ниацинамидом с лифтинговым эффектом QUALITY 1st дерма лазер супер VC100</t>
        </is>
      </c>
      <c r="K1098" s="1385">
        <f>K272</f>
        <v/>
      </c>
      <c r="L1098" s="601" t="n"/>
      <c r="M1098" s="368" t="n"/>
      <c r="N1098" s="368" t="n"/>
      <c r="O1098" s="455" t="n"/>
      <c r="P1098" s="1386">
        <f>P272</f>
        <v/>
      </c>
      <c r="Q1098" s="1388">
        <f>O1098*P1098</f>
        <v/>
      </c>
      <c r="R1098" s="361" t="n">
        <v>0</v>
      </c>
      <c r="S1098" s="1383">
        <f>O1098*R1098</f>
        <v/>
      </c>
      <c r="T1098" s="1383">
        <f>Q1098-S1098</f>
        <v/>
      </c>
      <c r="U1098" s="458">
        <f>T1098/Q1098</f>
        <v/>
      </c>
      <c r="V1098" s="362">
        <f>V272</f>
        <v/>
      </c>
      <c r="W1098" s="362">
        <f>W272</f>
        <v/>
      </c>
      <c r="X1098" s="362" t="n"/>
      <c r="Y1098" s="362" t="n"/>
      <c r="Z1098" s="362" t="n"/>
      <c r="AA1098" s="362">
        <f>AA272</f>
        <v/>
      </c>
      <c r="AB1098" s="362">
        <f>AB272</f>
        <v/>
      </c>
      <c r="AC1098" s="1384">
        <f>ROUND(O1098*AB1098,3)</f>
        <v/>
      </c>
      <c r="AD1098" s="575"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90" t="inlineStr">
        <is>
          <t>письмо № 528/25 от 25.07.2025 г.</t>
        </is>
      </c>
      <c r="AF1098" s="1114" t="inlineStr">
        <is>
          <t>QUALITY 1st</t>
        </is>
      </c>
      <c r="AG1098" s="1114" t="inlineStr">
        <is>
          <t xml:space="preserve">Shin Factory Co.,Ltd. </t>
        </is>
      </c>
    </row>
    <row r="1099" hidden="1" ht="20.1" customFormat="1" customHeight="1" s="355" thickBot="1">
      <c r="A1099" s="353" t="n"/>
      <c r="B1099" s="721" t="n"/>
      <c r="C1099" s="1385">
        <f>C273</f>
        <v/>
      </c>
      <c r="D1099" s="1385" t="n"/>
      <c r="E1099" s="353" t="inlineStr">
        <is>
          <t>Quality 1st TESTER</t>
        </is>
      </c>
      <c r="F1099" s="1541" t="inlineStr">
        <is>
          <t>QF114</t>
        </is>
      </c>
      <c r="G1099" s="1540">
        <f>G273</f>
        <v/>
      </c>
      <c r="H1099" s="1423">
        <f>H273</f>
        <v/>
      </c>
      <c r="I1099" s="1423" t="inlineStr">
        <is>
          <t>QUALITY 1st DERMA LASER SHOT X SUPER TEATREE100+CICA</t>
        </is>
      </c>
      <c r="J1099" s="1423" t="inlineStr">
        <is>
          <t>Маска на основе центеллы азиатской и масла чайного дерева 100 для проблемной и чувствительной кожи лица QUALITY 1st Дерма Лазер</t>
        </is>
      </c>
      <c r="K1099" s="1385">
        <f>K273</f>
        <v/>
      </c>
      <c r="L1099" s="601" t="n"/>
      <c r="M1099" s="368" t="n"/>
      <c r="N1099" s="368" t="n"/>
      <c r="O1099" s="455" t="n"/>
      <c r="P1099" s="1386">
        <f>P273</f>
        <v/>
      </c>
      <c r="Q1099" s="1388">
        <f>O1099*P1099</f>
        <v/>
      </c>
      <c r="R1099" s="361" t="n">
        <v>0</v>
      </c>
      <c r="S1099" s="1383">
        <f>O1099*R1099</f>
        <v/>
      </c>
      <c r="T1099" s="1383">
        <f>Q1099-S1099</f>
        <v/>
      </c>
      <c r="U1099" s="458">
        <f>T1099/Q1099</f>
        <v/>
      </c>
      <c r="V1099" s="362">
        <f>V273</f>
        <v/>
      </c>
      <c r="W1099" s="362">
        <f>W273</f>
        <v/>
      </c>
      <c r="X1099" s="362" t="n"/>
      <c r="Y1099" s="362" t="n"/>
      <c r="Z1099" s="362" t="n"/>
      <c r="AA1099" s="362">
        <f>AA273</f>
        <v/>
      </c>
      <c r="AB1099" s="362">
        <f>AB273</f>
        <v/>
      </c>
      <c r="AC1099" s="1384">
        <f>ROUND(O1099*AB1099,3)</f>
        <v/>
      </c>
      <c r="AD1099" s="575"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90" t="inlineStr">
        <is>
          <t>письмо № 528/25 от 25.07.2025 г.</t>
        </is>
      </c>
      <c r="AF1099" s="1115" t="inlineStr">
        <is>
          <t>QUALITY 1st</t>
        </is>
      </c>
      <c r="AG1099" s="1115" t="inlineStr">
        <is>
          <t xml:space="preserve">Shin Factory Co.,Ltd. </t>
        </is>
      </c>
    </row>
    <row r="1100" hidden="1" ht="20.1" customFormat="1" customHeight="1" s="355" thickBot="1">
      <c r="A1100" s="1021" t="n"/>
      <c r="B1100" s="1021" t="n"/>
      <c r="C1100" s="1442">
        <f>C274</f>
        <v/>
      </c>
      <c r="D1100" s="1442" t="n"/>
      <c r="E1100" s="353" t="inlineStr">
        <is>
          <t>Quality 1st TESTER</t>
        </is>
      </c>
      <c r="F1100" s="1541" t="inlineStr">
        <is>
          <t>QF115</t>
        </is>
      </c>
      <c r="G1100" s="1542" t="n"/>
      <c r="H1100" s="1390" t="inlineStr">
        <is>
          <t>QUALITY 1st DERMA LASER VISION PAD PRO (10 sheets)</t>
        </is>
      </c>
      <c r="I1100" s="1390" t="inlineStr">
        <is>
          <t>QUALITY 1st DERMA LASER VISION PAD PRO</t>
        </is>
      </c>
      <c r="J1100" s="1390" t="inlineStr">
        <is>
          <t>Многофункциональные освежающие диски QUALITY 1st Дерма Лазер</t>
        </is>
      </c>
      <c r="K1100" s="1385">
        <f>K274</f>
        <v/>
      </c>
      <c r="L1100" s="1027" t="n"/>
      <c r="M1100" s="1028" t="n"/>
      <c r="N1100" s="1028" t="n"/>
      <c r="O1100" s="1029" t="n"/>
      <c r="P1100" s="1386">
        <f>P274</f>
        <v/>
      </c>
      <c r="Q1100" s="1388">
        <f>O1100*P1100</f>
        <v/>
      </c>
      <c r="R1100" s="361" t="n">
        <v>0</v>
      </c>
      <c r="S1100" s="1383">
        <f>O1100*R1100</f>
        <v/>
      </c>
      <c r="T1100" s="1383">
        <f>Q1100-S1100</f>
        <v/>
      </c>
      <c r="U1100" s="1042" t="n"/>
      <c r="V1100" s="1032" t="n"/>
      <c r="W1100" s="1032" t="n"/>
      <c r="X1100" s="1032" t="n"/>
      <c r="Y1100" s="1032" t="n"/>
      <c r="Z1100" s="1032" t="n"/>
      <c r="AA1100" s="1032" t="n"/>
      <c r="AB1100" s="362">
        <f>AB274</f>
        <v/>
      </c>
      <c r="AC1100" s="1384">
        <f>ROUND(O1100*AB1100,3)</f>
        <v/>
      </c>
      <c r="AD1100" s="1034"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90" t="inlineStr">
        <is>
          <t>письмо № 528/25 от 25.07.2025 г.</t>
        </is>
      </c>
      <c r="AF1100" s="1115" t="inlineStr">
        <is>
          <t>QUALITY 1st</t>
        </is>
      </c>
      <c r="AG1100" s="1115" t="inlineStr">
        <is>
          <t xml:space="preserve">Shin Factory Co.,Ltd. </t>
        </is>
      </c>
    </row>
    <row r="1101" hidden="1" ht="20.1" customFormat="1" customHeight="1" s="355" thickBot="1">
      <c r="A1101" s="1021" t="n"/>
      <c r="B1101" s="1021" t="n"/>
      <c r="C1101" s="1442">
        <f>C275</f>
        <v/>
      </c>
      <c r="D1101" s="1442" t="n"/>
      <c r="E1101" s="353" t="inlineStr">
        <is>
          <t>Quality 1st TESTER</t>
        </is>
      </c>
      <c r="F1101" s="1541" t="inlineStr">
        <is>
          <t>QF116</t>
        </is>
      </c>
      <c r="G1101" s="1542" t="n"/>
      <c r="H1101" s="1390" t="inlineStr">
        <is>
          <t>QUALITY 1st DERMA LASER ERASE VC 50ml</t>
        </is>
      </c>
      <c r="I1101" s="1390" t="inlineStr">
        <is>
          <t>QUALITY 1st DERMA LASER ERASE VC</t>
        </is>
      </c>
      <c r="J1101" s="1390" t="inlineStr">
        <is>
          <t>Эссенцияспрей с витамином С и азела-иновой кислотой для проблемной кожи лица QUALITY 1st дерма лазер</t>
        </is>
      </c>
      <c r="K1101" s="1385" t="inlineStr">
        <is>
          <t>face serum</t>
        </is>
      </c>
      <c r="L1101" s="1027" t="n"/>
      <c r="M1101" s="1028" t="n"/>
      <c r="N1101" s="1028" t="n"/>
      <c r="O1101" s="1029" t="n"/>
      <c r="P1101" s="1386">
        <f>P275</f>
        <v/>
      </c>
      <c r="Q1101" s="1388">
        <f>O1101*P1101</f>
        <v/>
      </c>
      <c r="R1101" s="361" t="n">
        <v>0</v>
      </c>
      <c r="S1101" s="1383">
        <f>O1101*R1101</f>
        <v/>
      </c>
      <c r="T1101" s="1383">
        <f>Q1101-S1101</f>
        <v/>
      </c>
      <c r="U1101" s="1042" t="n"/>
      <c r="V1101" s="1032" t="n"/>
      <c r="W1101" s="1032" t="n"/>
      <c r="X1101" s="1032" t="n"/>
      <c r="Y1101" s="1032" t="n"/>
      <c r="Z1101" s="1032" t="n"/>
      <c r="AA1101" s="1032" t="n"/>
      <c r="AB1101" s="362">
        <f>AB275</f>
        <v/>
      </c>
      <c r="AC1101" s="1384">
        <f>ROUND(O1101*AB1101,3)</f>
        <v/>
      </c>
      <c r="AD1101" s="1034"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90" t="inlineStr">
        <is>
          <t>письмо № 525/25 от 25.07.2025 г.</t>
        </is>
      </c>
      <c r="AF1101" s="1115" t="inlineStr">
        <is>
          <t>QUALITY 1st</t>
        </is>
      </c>
      <c r="AG1101" s="1115" t="inlineStr">
        <is>
          <t>Kowa Co., Ltd.</t>
        </is>
      </c>
    </row>
    <row r="1102" hidden="1" ht="20.1" customFormat="1" customHeight="1" s="355" thickBot="1">
      <c r="A1102" s="353" t="n"/>
      <c r="B1102" s="721" t="n"/>
      <c r="C1102" s="1385">
        <f>C276</f>
        <v/>
      </c>
      <c r="D1102" s="1385" t="n"/>
      <c r="E1102" s="353" t="inlineStr">
        <is>
          <t>Quality 1st TESTER</t>
        </is>
      </c>
      <c r="F1102" s="1385" t="n"/>
      <c r="G1102" s="1540">
        <f>G276</f>
        <v/>
      </c>
      <c r="H1102" s="1423">
        <f>H276</f>
        <v/>
      </c>
      <c r="I1102" s="760" t="inlineStr">
        <is>
          <t>Освежающий лосьон на основе витамина С VC100 Дерма лазер. QUALITY 1st</t>
        </is>
      </c>
      <c r="J1102" s="760" t="inlineStr">
        <is>
          <t>DERMA LASER VC100 REFRESHING (LOTION) 240ml</t>
        </is>
      </c>
      <c r="K1102" s="1385">
        <f>K276</f>
        <v/>
      </c>
      <c r="L1102" s="601" t="n"/>
      <c r="M1102" s="368" t="n"/>
      <c r="N1102" s="368" t="n"/>
      <c r="O1102" s="764" t="n"/>
      <c r="P1102" s="1386">
        <f>P276</f>
        <v/>
      </c>
      <c r="Q1102" s="1388">
        <f>O1102*P1102</f>
        <v/>
      </c>
      <c r="R1102" s="361" t="n">
        <v>0</v>
      </c>
      <c r="S1102" s="1383">
        <f>O1102*R1102</f>
        <v/>
      </c>
      <c r="T1102" s="1383">
        <f>Q1102-S1102</f>
        <v/>
      </c>
      <c r="U1102" s="458">
        <f>T1102/Q1102</f>
        <v/>
      </c>
      <c r="V1102" s="362">
        <f>V276</f>
        <v/>
      </c>
      <c r="W1102" s="362">
        <f>W276</f>
        <v/>
      </c>
      <c r="X1102" s="362" t="n"/>
      <c r="Y1102" s="362" t="n"/>
      <c r="Z1102" s="362" t="n"/>
      <c r="AA1102" s="362">
        <f>AA276</f>
        <v/>
      </c>
      <c r="AB1102" s="362">
        <f>AB276</f>
        <v/>
      </c>
      <c r="AC1102" s="1384">
        <f>ROUND(O1102*AB1102,3)</f>
        <v/>
      </c>
      <c r="AD1102" s="575">
        <f>AD276</f>
        <v/>
      </c>
      <c r="AE1102" s="565">
        <f>AE276</f>
        <v/>
      </c>
      <c r="AF1102" s="565">
        <f>AF276</f>
        <v/>
      </c>
      <c r="AG1102" s="565">
        <f>AG276</f>
        <v/>
      </c>
    </row>
    <row r="1103" hidden="1" ht="20.1" customFormat="1" customHeight="1" s="355" thickBot="1">
      <c r="A1103" s="353" t="n"/>
      <c r="B1103" s="721" t="n"/>
      <c r="C1103" s="1385">
        <f>C277</f>
        <v/>
      </c>
      <c r="D1103" s="1385" t="n"/>
      <c r="E1103" s="353" t="inlineStr">
        <is>
          <t>Quality 1st TESTER</t>
        </is>
      </c>
      <c r="F1103" s="1385" t="n"/>
      <c r="G1103" s="1540">
        <f>G277</f>
        <v/>
      </c>
      <c r="H1103" s="1423">
        <f>H277</f>
        <v/>
      </c>
      <c r="I1103" s="760" t="inlineStr">
        <is>
          <t>Увлажняющий лосьон  дерма лазер на основе витамина С VC100</t>
        </is>
      </c>
      <c r="J1103" s="760" t="inlineStr">
        <is>
          <t>DERMA LASER VC100 MOISTURE (LOTION) 240ml</t>
        </is>
      </c>
      <c r="K1103" s="1385">
        <f>K277</f>
        <v/>
      </c>
      <c r="L1103" s="601" t="n"/>
      <c r="M1103" s="368" t="n"/>
      <c r="N1103" s="368" t="n"/>
      <c r="O1103" s="764" t="n"/>
      <c r="P1103" s="1386">
        <f>P277</f>
        <v/>
      </c>
      <c r="Q1103" s="1388">
        <f>O1103*P1103</f>
        <v/>
      </c>
      <c r="R1103" s="361" t="n">
        <v>0</v>
      </c>
      <c r="S1103" s="1383">
        <f>O1103*R1103</f>
        <v/>
      </c>
      <c r="T1103" s="1383">
        <f>Q1103-S1103</f>
        <v/>
      </c>
      <c r="U1103" s="458">
        <f>T1103/Q1103</f>
        <v/>
      </c>
      <c r="V1103" s="362">
        <f>V277</f>
        <v/>
      </c>
      <c r="W1103" s="362">
        <f>W277</f>
        <v/>
      </c>
      <c r="X1103" s="362" t="n"/>
      <c r="Y1103" s="362" t="n"/>
      <c r="Z1103" s="362" t="n"/>
      <c r="AA1103" s="362">
        <f>AA277</f>
        <v/>
      </c>
      <c r="AB1103" s="362">
        <f>AB277</f>
        <v/>
      </c>
      <c r="AC1103" s="1384">
        <f>ROUND(O1103*AB1103,3)</f>
        <v/>
      </c>
      <c r="AD1103" s="575">
        <f>AD277</f>
        <v/>
      </c>
      <c r="AE1103" s="565">
        <f>AE277</f>
        <v/>
      </c>
      <c r="AF1103" s="565">
        <f>AF277</f>
        <v/>
      </c>
      <c r="AG1103" s="565">
        <f>AG277</f>
        <v/>
      </c>
    </row>
    <row r="1104" hidden="1" ht="20.1" customFormat="1" customHeight="1" s="355" thickBot="1">
      <c r="A1104" s="353" t="n"/>
      <c r="B1104" s="721" t="n"/>
      <c r="C1104" s="1385">
        <f>C278</f>
        <v/>
      </c>
      <c r="D1104" s="1385" t="n"/>
      <c r="E1104" s="353" t="inlineStr">
        <is>
          <t>Quality 1st TESTER</t>
        </is>
      </c>
      <c r="F1104" s="1385" t="n"/>
      <c r="G1104" s="1540">
        <f>G278</f>
        <v/>
      </c>
      <c r="H1104" s="1423">
        <f>H278</f>
        <v/>
      </c>
      <c r="I1104" s="760" t="inlineStr">
        <is>
          <t xml:space="preserve">Омолаживающая сыворотка Ультера C для сужения пор на основе витамина С и ниацинамида дерма лазер </t>
        </is>
      </c>
      <c r="J1104" s="760" t="inlineStr">
        <is>
          <t>DERMA LASER ULTHERA C 30ml</t>
        </is>
      </c>
      <c r="K1104" s="1385">
        <f>K278</f>
        <v/>
      </c>
      <c r="L1104" s="601" t="n"/>
      <c r="M1104" s="368" t="n"/>
      <c r="N1104" s="368" t="n"/>
      <c r="O1104" s="764" t="n"/>
      <c r="P1104" s="1386">
        <f>P278</f>
        <v/>
      </c>
      <c r="Q1104" s="1388">
        <f>O1104*P1104</f>
        <v/>
      </c>
      <c r="R1104" s="361" t="n">
        <v>0</v>
      </c>
      <c r="S1104" s="1383">
        <f>O1104*R1104</f>
        <v/>
      </c>
      <c r="T1104" s="1383">
        <f>Q1104-S1104</f>
        <v/>
      </c>
      <c r="U1104" s="458">
        <f>T1104/Q1104</f>
        <v/>
      </c>
      <c r="V1104" s="362">
        <f>V278</f>
        <v/>
      </c>
      <c r="W1104" s="362">
        <f>W278</f>
        <v/>
      </c>
      <c r="X1104" s="362" t="n"/>
      <c r="Y1104" s="362" t="n"/>
      <c r="Z1104" s="362" t="n"/>
      <c r="AA1104" s="362">
        <f>AA278</f>
        <v/>
      </c>
      <c r="AB1104" s="362">
        <f>AB278</f>
        <v/>
      </c>
      <c r="AC1104" s="1384">
        <f>ROUND(O1104*AB1104,3)</f>
        <v/>
      </c>
      <c r="AD1104" s="575">
        <f>AD278</f>
        <v/>
      </c>
      <c r="AE1104" s="565">
        <f>AE278</f>
        <v/>
      </c>
      <c r="AF1104" s="565">
        <f>AF278</f>
        <v/>
      </c>
      <c r="AG1104" s="565">
        <f>AG278</f>
        <v/>
      </c>
    </row>
    <row r="1105" hidden="1" ht="20.1" customFormat="1" customHeight="1" s="355" thickBot="1">
      <c r="A1105" s="353" t="n"/>
      <c r="B1105" s="721" t="n"/>
      <c r="C1105" s="1385">
        <f>C279</f>
        <v/>
      </c>
      <c r="D1105" s="1385" t="n"/>
      <c r="E1105" s="353" t="inlineStr">
        <is>
          <t>Quality 1st TESTER</t>
        </is>
      </c>
      <c r="F1105" s="1385" t="n"/>
      <c r="G1105" s="1540">
        <f>G279</f>
        <v/>
      </c>
      <c r="H1105" s="1423">
        <f>H279</f>
        <v/>
      </c>
      <c r="I1105" s="760" t="inlineStr">
        <is>
          <t xml:space="preserve">Крем-гель на основе на основе высококонцентрированного ниацинамида, четырех видов витамина С VC100 дерма лазер для сужения пор </t>
        </is>
      </c>
      <c r="J1105" s="760" t="inlineStr">
        <is>
          <t>DERMA LASER VC100 GEL CREAM</t>
        </is>
      </c>
      <c r="K1105" s="1385">
        <f>K279</f>
        <v/>
      </c>
      <c r="L1105" s="601" t="n"/>
      <c r="M1105" s="368" t="n"/>
      <c r="N1105" s="368" t="n"/>
      <c r="O1105" s="764" t="n"/>
      <c r="P1105" s="1386">
        <f>P279</f>
        <v/>
      </c>
      <c r="Q1105" s="1388">
        <f>O1105*P1105</f>
        <v/>
      </c>
      <c r="R1105" s="361" t="n">
        <v>0</v>
      </c>
      <c r="S1105" s="1383">
        <f>O1105*R1105</f>
        <v/>
      </c>
      <c r="T1105" s="1383">
        <f>Q1105-S1105</f>
        <v/>
      </c>
      <c r="U1105" s="458">
        <f>T1105/Q1105</f>
        <v/>
      </c>
      <c r="V1105" s="362">
        <f>V279</f>
        <v/>
      </c>
      <c r="W1105" s="362">
        <f>W279</f>
        <v/>
      </c>
      <c r="X1105" s="362" t="n"/>
      <c r="Y1105" s="362" t="n"/>
      <c r="Z1105" s="362" t="n"/>
      <c r="AA1105" s="362">
        <f>AA279</f>
        <v/>
      </c>
      <c r="AB1105" s="362">
        <f>AB279</f>
        <v/>
      </c>
      <c r="AC1105" s="1384">
        <f>ROUND(O1105*AB1105,3)</f>
        <v/>
      </c>
      <c r="AD1105" s="575">
        <f>AD279</f>
        <v/>
      </c>
      <c r="AE1105" s="565">
        <f>AE279</f>
        <v/>
      </c>
      <c r="AF1105" s="565">
        <f>AF279</f>
        <v/>
      </c>
      <c r="AG1105" s="565">
        <f>AG279</f>
        <v/>
      </c>
    </row>
    <row r="1106" hidden="1" ht="20.1" customFormat="1" customHeight="1" s="355" thickBot="1">
      <c r="A1106" s="353" t="n"/>
      <c r="B1106" s="721" t="n"/>
      <c r="C1106" s="1385">
        <f>C280</f>
        <v/>
      </c>
      <c r="D1106" s="1385" t="n"/>
      <c r="E1106" s="353" t="inlineStr">
        <is>
          <t>Quality 1st TESTER</t>
        </is>
      </c>
      <c r="F1106" s="1385" t="n"/>
      <c r="G1106" s="1540">
        <f>G280</f>
        <v/>
      </c>
      <c r="H1106" s="1423">
        <f>H280</f>
        <v/>
      </c>
      <c r="I1106" s="760" t="inlineStr">
        <is>
          <t xml:space="preserve">Антивозростная сыворотка Ультера R на основе ретинола и ниацинамида дерма лазер </t>
        </is>
      </c>
      <c r="J1106" s="760" t="inlineStr">
        <is>
          <t>DERMA LASER ULTHERA R</t>
        </is>
      </c>
      <c r="K1106" s="1385">
        <f>K280</f>
        <v/>
      </c>
      <c r="L1106" s="601" t="n"/>
      <c r="M1106" s="368" t="n"/>
      <c r="N1106" s="368" t="n"/>
      <c r="O1106" s="764" t="n"/>
      <c r="P1106" s="1386">
        <f>P280</f>
        <v/>
      </c>
      <c r="Q1106" s="1388">
        <f>O1106*P1106</f>
        <v/>
      </c>
      <c r="R1106" s="361" t="n">
        <v>0</v>
      </c>
      <c r="S1106" s="1383">
        <f>O1106*R1106</f>
        <v/>
      </c>
      <c r="T1106" s="1383">
        <f>Q1106-S1106</f>
        <v/>
      </c>
      <c r="U1106" s="458">
        <f>T1106/Q1106</f>
        <v/>
      </c>
      <c r="V1106" s="362">
        <f>V280</f>
        <v/>
      </c>
      <c r="W1106" s="362">
        <f>W280</f>
        <v/>
      </c>
      <c r="X1106" s="362" t="n"/>
      <c r="Y1106" s="362" t="n"/>
      <c r="Z1106" s="362" t="n"/>
      <c r="AA1106" s="362">
        <f>AA280</f>
        <v/>
      </c>
      <c r="AB1106" s="362">
        <f>AB280</f>
        <v/>
      </c>
      <c r="AC1106" s="1384">
        <f>ROUND(O1106*AB1106,3)</f>
        <v/>
      </c>
      <c r="AD1106" s="575">
        <f>AD280</f>
        <v/>
      </c>
      <c r="AE1106" s="565">
        <f>AE280</f>
        <v/>
      </c>
      <c r="AF1106" s="565">
        <f>AF280</f>
        <v/>
      </c>
      <c r="AG1106" s="565">
        <f>AG280</f>
        <v/>
      </c>
    </row>
    <row r="1107" hidden="1" ht="20.1" customFormat="1" customHeight="1" s="355" thickBot="1">
      <c r="A1107" s="353" t="n"/>
      <c r="B1107" s="721" t="n"/>
      <c r="C1107" s="1385">
        <f>C281</f>
        <v/>
      </c>
      <c r="D1107" s="1385" t="n"/>
      <c r="E1107" s="353" t="inlineStr">
        <is>
          <t>Quality 1st TESTER</t>
        </is>
      </c>
      <c r="F1107" s="1385" t="n"/>
      <c r="G1107" s="1540">
        <f>G281</f>
        <v/>
      </c>
      <c r="H1107" s="1423">
        <f>H281</f>
        <v/>
      </c>
      <c r="I1107" s="760" t="inlineStr">
        <is>
          <t xml:space="preserve">Антивозростной крем-гель на основе ретинола и ниацинамида дерма лазер </t>
        </is>
      </c>
      <c r="J1107" s="760" t="inlineStr">
        <is>
          <t>DERMA LASER R100 GEl CREAM</t>
        </is>
      </c>
      <c r="K1107" s="1385">
        <f>K281</f>
        <v/>
      </c>
      <c r="L1107" s="601" t="n"/>
      <c r="M1107" s="368" t="n"/>
      <c r="N1107" s="368" t="n"/>
      <c r="O1107" s="764" t="n"/>
      <c r="P1107" s="1386">
        <f>P281</f>
        <v/>
      </c>
      <c r="Q1107" s="1388">
        <f>O1107*P1107</f>
        <v/>
      </c>
      <c r="R1107" s="361" t="n">
        <v>0</v>
      </c>
      <c r="S1107" s="1383">
        <f>O1107*R1107</f>
        <v/>
      </c>
      <c r="T1107" s="1383">
        <f>Q1107-S1107</f>
        <v/>
      </c>
      <c r="U1107" s="458">
        <f>T1107/Q1107</f>
        <v/>
      </c>
      <c r="V1107" s="362">
        <f>V281</f>
        <v/>
      </c>
      <c r="W1107" s="362">
        <f>W281</f>
        <v/>
      </c>
      <c r="X1107" s="362" t="n"/>
      <c r="Y1107" s="362" t="n"/>
      <c r="Z1107" s="362" t="n"/>
      <c r="AA1107" s="362">
        <f>AA281</f>
        <v/>
      </c>
      <c r="AB1107" s="362">
        <f>AB281</f>
        <v/>
      </c>
      <c r="AC1107" s="1384">
        <f>ROUND(O1107*AB1107,3)</f>
        <v/>
      </c>
      <c r="AD1107" s="575">
        <f>AD281</f>
        <v/>
      </c>
      <c r="AE1107" s="565">
        <f>AE281</f>
        <v/>
      </c>
      <c r="AF1107" s="565">
        <f>AF281</f>
        <v/>
      </c>
      <c r="AG1107" s="565">
        <f>AG281</f>
        <v/>
      </c>
    </row>
    <row r="1108" hidden="1" ht="20.1" customFormat="1" customHeight="1" s="355" thickBot="1">
      <c r="A1108" s="353" t="n"/>
      <c r="B1108" s="721" t="n"/>
      <c r="C1108" s="1385">
        <f>C282</f>
        <v/>
      </c>
      <c r="D1108" s="1385" t="n"/>
      <c r="E1108" s="353" t="inlineStr">
        <is>
          <t>Quality 1st TESTER</t>
        </is>
      </c>
      <c r="F1108" s="1385" t="n"/>
      <c r="G1108" s="1540">
        <f>G282</f>
        <v/>
      </c>
      <c r="H1108" s="1423">
        <f>H282</f>
        <v/>
      </c>
      <c r="I1108" s="760" t="inlineStr">
        <is>
          <t>Лосьон выравнивающий цвет кожи лица Дерма лазер VC100</t>
        </is>
      </c>
      <c r="J1108" s="760" t="inlineStr">
        <is>
          <t>DERMA LASER SUPER VC100 (WHITE LOTION)</t>
        </is>
      </c>
      <c r="K1108" s="1385">
        <f>K282</f>
        <v/>
      </c>
      <c r="L1108" s="601" t="n"/>
      <c r="M1108" s="368" t="n"/>
      <c r="N1108" s="368" t="n"/>
      <c r="O1108" s="764" t="n"/>
      <c r="P1108" s="1386">
        <f>P282</f>
        <v/>
      </c>
      <c r="Q1108" s="1388">
        <f>O1108*P1108</f>
        <v/>
      </c>
      <c r="R1108" s="361" t="n">
        <v>0</v>
      </c>
      <c r="S1108" s="1383">
        <f>O1108*R1108</f>
        <v/>
      </c>
      <c r="T1108" s="1383">
        <f>Q1108-S1108</f>
        <v/>
      </c>
      <c r="U1108" s="458">
        <f>T1108/Q1108</f>
        <v/>
      </c>
      <c r="V1108" s="362">
        <f>V282</f>
        <v/>
      </c>
      <c r="W1108" s="362">
        <f>W282</f>
        <v/>
      </c>
      <c r="X1108" s="362" t="n"/>
      <c r="Y1108" s="362" t="n"/>
      <c r="Z1108" s="362" t="n"/>
      <c r="AA1108" s="362">
        <f>AA282</f>
        <v/>
      </c>
      <c r="AB1108" s="362">
        <f>AB282</f>
        <v/>
      </c>
      <c r="AC1108" s="1384">
        <f>ROUND(O1108*AB1108,3)</f>
        <v/>
      </c>
      <c r="AD1108" s="575">
        <f>AD282</f>
        <v/>
      </c>
      <c r="AE1108" s="565">
        <f>AE282</f>
        <v/>
      </c>
      <c r="AF1108" s="565">
        <f>AF282</f>
        <v/>
      </c>
      <c r="AG1108" s="565">
        <f>AG282</f>
        <v/>
      </c>
    </row>
    <row r="1109" hidden="1" ht="20.1" customFormat="1" customHeight="1" s="355" thickBot="1">
      <c r="A1109" s="353" t="n"/>
      <c r="B1109" s="721" t="n"/>
      <c r="C1109" s="1385">
        <f>C283</f>
        <v/>
      </c>
      <c r="D1109" s="1385" t="n"/>
      <c r="E1109" s="353" t="inlineStr">
        <is>
          <t>Quality 1st TESTER</t>
        </is>
      </c>
      <c r="F1109" s="1385" t="n"/>
      <c r="G1109" s="1540">
        <f>G283</f>
        <v/>
      </c>
      <c r="H1109" s="1423">
        <f>H283</f>
        <v/>
      </c>
      <c r="I1109" s="760" t="inlineStr">
        <is>
          <t xml:space="preserve">Сыворотка антивозрастная выравнивающая цвет кожи лица Ультера  CW дерма лазер </t>
        </is>
      </c>
      <c r="J1109" s="760" t="inlineStr">
        <is>
          <t>DERMA LASER ULTHERA CW</t>
        </is>
      </c>
      <c r="K1109" s="1385">
        <f>K283</f>
        <v/>
      </c>
      <c r="L1109" s="601" t="n"/>
      <c r="M1109" s="368" t="n"/>
      <c r="N1109" s="368" t="n"/>
      <c r="O1109" s="764" t="n"/>
      <c r="P1109" s="1386">
        <f>P283</f>
        <v/>
      </c>
      <c r="Q1109" s="1388">
        <f>O1109*P1109</f>
        <v/>
      </c>
      <c r="R1109" s="361" t="n">
        <v>0</v>
      </c>
      <c r="S1109" s="1383">
        <f>O1109*R1109</f>
        <v/>
      </c>
      <c r="T1109" s="1383">
        <f>Q1109-S1109</f>
        <v/>
      </c>
      <c r="U1109" s="458">
        <f>T1109/Q1109</f>
        <v/>
      </c>
      <c r="V1109" s="362">
        <f>V283</f>
        <v/>
      </c>
      <c r="W1109" s="362">
        <f>W283</f>
        <v/>
      </c>
      <c r="X1109" s="362" t="n"/>
      <c r="Y1109" s="362" t="n"/>
      <c r="Z1109" s="362" t="n"/>
      <c r="AA1109" s="362">
        <f>AA283</f>
        <v/>
      </c>
      <c r="AB1109" s="362">
        <f>AB283</f>
        <v/>
      </c>
      <c r="AC1109" s="1384">
        <f>ROUND(O1109*AB1109,3)</f>
        <v/>
      </c>
      <c r="AD1109" s="575">
        <f>AD283</f>
        <v/>
      </c>
      <c r="AE1109" s="565">
        <f>AE283</f>
        <v/>
      </c>
      <c r="AF1109" s="565">
        <f>AF283</f>
        <v/>
      </c>
      <c r="AG1109" s="565">
        <f>AG283</f>
        <v/>
      </c>
    </row>
    <row r="1110" hidden="1" ht="20.1" customFormat="1" customHeight="1" s="355" thickBot="1">
      <c r="A1110" s="353" t="n"/>
      <c r="B1110" s="721" t="n"/>
      <c r="C1110" s="1385">
        <f>C284</f>
        <v/>
      </c>
      <c r="D1110" s="1385" t="n"/>
      <c r="E1110" s="353" t="inlineStr">
        <is>
          <t>Quality 1st TESTER</t>
        </is>
      </c>
      <c r="F1110" s="1385" t="n"/>
      <c r="G1110" s="1540">
        <f>G284</f>
        <v/>
      </c>
      <c r="H1110" s="1423">
        <f>H284</f>
        <v/>
      </c>
      <c r="I1110" s="760" t="inlineStr">
        <is>
          <t>Лосьон увлажняющий на основе азелаиновой кислоты для чувствительной кожи Дерма лазер супер AZ100</t>
        </is>
      </c>
      <c r="J1110" s="760" t="inlineStr">
        <is>
          <t>DERMA LASER SUPER AZ100 (AC CARE LOTION)</t>
        </is>
      </c>
      <c r="K1110" s="1385">
        <f>K284</f>
        <v/>
      </c>
      <c r="L1110" s="601" t="n"/>
      <c r="M1110" s="368" t="n"/>
      <c r="N1110" s="368" t="n"/>
      <c r="O1110" s="764" t="n"/>
      <c r="P1110" s="1386">
        <f>P284</f>
        <v/>
      </c>
      <c r="Q1110" s="1388">
        <f>O1110*P1110</f>
        <v/>
      </c>
      <c r="R1110" s="361" t="n">
        <v>0</v>
      </c>
      <c r="S1110" s="1383">
        <f>O1110*R1110</f>
        <v/>
      </c>
      <c r="T1110" s="1383">
        <f>Q1110-S1110</f>
        <v/>
      </c>
      <c r="U1110" s="458">
        <f>T1110/Q1110</f>
        <v/>
      </c>
      <c r="V1110" s="362">
        <f>V284</f>
        <v/>
      </c>
      <c r="W1110" s="362">
        <f>W284</f>
        <v/>
      </c>
      <c r="X1110" s="362" t="n"/>
      <c r="Y1110" s="362" t="n"/>
      <c r="Z1110" s="362" t="n"/>
      <c r="AA1110" s="362">
        <f>AA284</f>
        <v/>
      </c>
      <c r="AB1110" s="362">
        <f>AB284</f>
        <v/>
      </c>
      <c r="AC1110" s="1384">
        <f>ROUND(O1110*AB1110,3)</f>
        <v/>
      </c>
      <c r="AD1110" s="575">
        <f>AD284</f>
        <v/>
      </c>
      <c r="AE1110" s="565">
        <f>AE284</f>
        <v/>
      </c>
      <c r="AF1110" s="565">
        <f>AF284</f>
        <v/>
      </c>
      <c r="AG1110" s="565">
        <f>AG284</f>
        <v/>
      </c>
    </row>
    <row r="1111" hidden="1" ht="20.1" customFormat="1" customHeight="1" s="355" thickBot="1">
      <c r="A1111" s="353" t="n"/>
      <c r="B1111" s="721" t="n"/>
      <c r="C1111" s="1385">
        <f>C285</f>
        <v/>
      </c>
      <c r="D1111" s="1385" t="n"/>
      <c r="E1111" s="353" t="inlineStr">
        <is>
          <t>Quality 1st TESTER</t>
        </is>
      </c>
      <c r="F1111" s="1385" t="n"/>
      <c r="G1111" s="1540">
        <f>G285</f>
        <v/>
      </c>
      <c r="H1111" s="1423">
        <f>H285</f>
        <v/>
      </c>
      <c r="I1111" s="760" t="inlineStr">
        <is>
          <t>Сыворотка для жирной кожи на основе азелаиновой кислоты Ультера дерма лазер AZ</t>
        </is>
      </c>
      <c r="J1111" s="760" t="inlineStr">
        <is>
          <t>DERMA LASER ULTHERA AZ</t>
        </is>
      </c>
      <c r="K1111" s="1385">
        <f>K285</f>
        <v/>
      </c>
      <c r="L1111" s="601" t="n"/>
      <c r="M1111" s="368" t="n"/>
      <c r="N1111" s="368" t="n"/>
      <c r="O1111" s="764" t="n"/>
      <c r="P1111" s="1386">
        <f>P285</f>
        <v/>
      </c>
      <c r="Q1111" s="1388">
        <f>O1111*P1111</f>
        <v/>
      </c>
      <c r="R1111" s="361" t="n">
        <v>0</v>
      </c>
      <c r="S1111" s="1383">
        <f>O1111*R1111</f>
        <v/>
      </c>
      <c r="T1111" s="1383">
        <f>Q1111-S1111</f>
        <v/>
      </c>
      <c r="U1111" s="458">
        <f>T1111/Q1111</f>
        <v/>
      </c>
      <c r="V1111" s="362">
        <f>V285</f>
        <v/>
      </c>
      <c r="W1111" s="362">
        <f>W285</f>
        <v/>
      </c>
      <c r="X1111" s="362" t="n"/>
      <c r="Y1111" s="362" t="n"/>
      <c r="Z1111" s="362" t="n"/>
      <c r="AA1111" s="362">
        <f>AA285</f>
        <v/>
      </c>
      <c r="AB1111" s="362">
        <f>AB285</f>
        <v/>
      </c>
      <c r="AC1111" s="1384">
        <f>ROUND(O1111*AB1111,3)</f>
        <v/>
      </c>
      <c r="AD1111" s="575">
        <f>AD285</f>
        <v/>
      </c>
      <c r="AE1111" s="565">
        <f>AE285</f>
        <v/>
      </c>
      <c r="AF1111" s="565">
        <f>AF285</f>
        <v/>
      </c>
      <c r="AG1111" s="565">
        <f>AG285</f>
        <v/>
      </c>
    </row>
    <row r="1112" hidden="1" ht="20.1" customFormat="1" customHeight="1" s="355" thickBot="1">
      <c r="A1112" s="1021" t="n"/>
      <c r="B1112" s="1021" t="n"/>
      <c r="C1112" s="1442" t="inlineStr">
        <is>
          <t>4560401461689</t>
        </is>
      </c>
      <c r="D1112" s="1442" t="n"/>
      <c r="E1112" s="353" t="inlineStr">
        <is>
          <t>Quality 1st TESTER</t>
        </is>
      </c>
      <c r="F1112" s="1541" t="inlineStr">
        <is>
          <t>QF117</t>
        </is>
      </c>
      <c r="G1112" s="1542" t="n"/>
      <c r="H1112" s="1390" t="inlineStr">
        <is>
          <t>QUALITY 1st DERMA LASER SPECTER VCMAX MOISTURE 240ml</t>
        </is>
      </c>
      <c r="I1112" s="1133" t="inlineStr">
        <is>
          <t>QUALITY 1st DERMA LASER SPECTER VCMAX MOISTURE</t>
        </is>
      </c>
      <c r="J1112" s="1133" t="inlineStr">
        <is>
          <t>Ультраувлажняющий лосьон с повышенным содержанием витамина С и ниацинамидом QUALITY 1st дер-ма лазер Спектер</t>
        </is>
      </c>
      <c r="K1112" s="1442" t="inlineStr">
        <is>
          <t>face lotion</t>
        </is>
      </c>
      <c r="L1112" s="1027" t="n"/>
      <c r="M1112" s="1028" t="n"/>
      <c r="N1112" s="1028" t="n"/>
      <c r="O1112" s="1029" t="n"/>
      <c r="P1112" s="1443">
        <f>P286</f>
        <v/>
      </c>
      <c r="Q1112" s="1388">
        <f>O1112*P1112</f>
        <v/>
      </c>
      <c r="R1112" s="361" t="n">
        <v>0</v>
      </c>
      <c r="S1112" s="1383">
        <f>O1112*R1112</f>
        <v/>
      </c>
      <c r="T1112" s="1383">
        <f>Q1112-S1112</f>
        <v/>
      </c>
      <c r="U1112" s="1042" t="n"/>
      <c r="V1112" s="1032" t="n"/>
      <c r="W1112" s="1032" t="n"/>
      <c r="X1112" s="1032" t="n"/>
      <c r="Y1112" s="1032" t="n"/>
      <c r="Z1112" s="1032" t="n"/>
      <c r="AA1112" s="1032" t="n"/>
      <c r="AB1112" s="1543">
        <f>AB286</f>
        <v/>
      </c>
      <c r="AC1112" s="1384">
        <f>ROUND(O1112*AB1112,3)</f>
        <v/>
      </c>
      <c r="AD1112" s="1034"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90" t="inlineStr">
        <is>
          <t>письмо № 525/25 от 25.07.2025 г.</t>
        </is>
      </c>
      <c r="AF1112" s="1115" t="inlineStr">
        <is>
          <t>QUALITY 1st</t>
        </is>
      </c>
      <c r="AG1112" s="1115" t="inlineStr">
        <is>
          <t>Kowa Co., Ltd.</t>
        </is>
      </c>
    </row>
    <row r="1113" hidden="1" ht="20.1" customFormat="1" customHeight="1" s="355" thickBot="1">
      <c r="A1113" s="1021" t="n"/>
      <c r="B1113" s="1021" t="n"/>
      <c r="C1113" s="1442" t="inlineStr">
        <is>
          <t>4560401461696</t>
        </is>
      </c>
      <c r="D1113" s="1442" t="n"/>
      <c r="E1113" s="353" t="inlineStr">
        <is>
          <t>Quality 1st TESTER</t>
        </is>
      </c>
      <c r="F1113" s="1541" t="inlineStr">
        <is>
          <t>QF118</t>
        </is>
      </c>
      <c r="G1113" s="1542" t="n"/>
      <c r="H1113" s="1390" t="inlineStr">
        <is>
          <t>QUALITY 1st DERMA LASER SPECTER VCMAX REFRESHING&amp;T 240ml</t>
        </is>
      </c>
      <c r="I1113" s="1133" t="inlineStr">
        <is>
          <t>QUALITY 1st DERMA LASER SPECTER VCMAX REFRESHING&amp;T</t>
        </is>
      </c>
      <c r="J1113" s="1133" t="inlineStr">
        <is>
          <t>Освежающий лосьон с высококонцентрированным со-держанием витамина С и ниацинамидом для проблемной кожи лица QUALITY 1st дерма лазер</t>
        </is>
      </c>
      <c r="K1113" s="1442" t="inlineStr">
        <is>
          <t>face lotion</t>
        </is>
      </c>
      <c r="L1113" s="1027" t="n"/>
      <c r="M1113" s="1028" t="n"/>
      <c r="N1113" s="1028" t="n"/>
      <c r="O1113" s="1029" t="n"/>
      <c r="P1113" s="1443">
        <f>P287</f>
        <v/>
      </c>
      <c r="Q1113" s="1388">
        <f>O1113*P1113</f>
        <v/>
      </c>
      <c r="R1113" s="361" t="n">
        <v>0</v>
      </c>
      <c r="S1113" s="1383">
        <f>O1113*R1113</f>
        <v/>
      </c>
      <c r="T1113" s="1383">
        <f>Q1113-S1113</f>
        <v/>
      </c>
      <c r="U1113" s="1042" t="n"/>
      <c r="V1113" s="1032" t="n"/>
      <c r="W1113" s="1032" t="n"/>
      <c r="X1113" s="1032" t="n"/>
      <c r="Y1113" s="1032" t="n"/>
      <c r="Z1113" s="1032" t="n"/>
      <c r="AA1113" s="1032" t="n"/>
      <c r="AB1113" s="1543">
        <f>AB287</f>
        <v/>
      </c>
      <c r="AC1113" s="1384">
        <f>ROUND(O1113*AB1113,3)</f>
        <v/>
      </c>
      <c r="AD1113" s="1034"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90" t="inlineStr">
        <is>
          <t>письмо № 525/25 от 25.07.2025 г.</t>
        </is>
      </c>
      <c r="AF1113" s="1115" t="inlineStr">
        <is>
          <t>QUALITY 1st</t>
        </is>
      </c>
      <c r="AG1113" s="1115" t="inlineStr">
        <is>
          <t>Kowa Co., Ltd.</t>
        </is>
      </c>
    </row>
    <row r="1114" hidden="1" ht="20.1" customFormat="1" customHeight="1" s="355" thickBot="1">
      <c r="A1114" s="1021" t="n"/>
      <c r="B1114" s="1021" t="n"/>
      <c r="C1114" s="1442" t="inlineStr">
        <is>
          <t>4560401461702</t>
        </is>
      </c>
      <c r="D1114" s="1442" t="n"/>
      <c r="E1114" s="353" t="inlineStr">
        <is>
          <t>Quality 1st TESTER</t>
        </is>
      </c>
      <c r="F1114" s="1541" t="inlineStr">
        <is>
          <t>QF119</t>
        </is>
      </c>
      <c r="G1114" s="1542" t="n"/>
      <c r="H1114" s="1390" t="inlineStr">
        <is>
          <t>QUALITY 1st DERMA LASER SPECTER ULTHERA CMAX 30ml</t>
        </is>
      </c>
      <c r="I1114" s="1133" t="inlineStr">
        <is>
          <t>QUALITY 1st DERMA LASER SPECTER ULTHERA CMAX</t>
        </is>
      </c>
      <c r="J1114" s="1133" t="inlineStr">
        <is>
          <t>Сыворотка с повышенным содержанием витамина С и ниацинамидом Ультера QUALITY 1st дерма лазер Спектер</t>
        </is>
      </c>
      <c r="K1114" s="1442" t="inlineStr">
        <is>
          <t>face serum</t>
        </is>
      </c>
      <c r="L1114" s="1027" t="n"/>
      <c r="M1114" s="1028" t="n"/>
      <c r="N1114" s="1028" t="n"/>
      <c r="O1114" s="1029" t="n"/>
      <c r="P1114" s="1443">
        <f>P288</f>
        <v/>
      </c>
      <c r="Q1114" s="1388">
        <f>O1114*P1114</f>
        <v/>
      </c>
      <c r="R1114" s="361" t="n">
        <v>0</v>
      </c>
      <c r="S1114" s="1383">
        <f>O1114*R1114</f>
        <v/>
      </c>
      <c r="T1114" s="1383">
        <f>Q1114-S1114</f>
        <v/>
      </c>
      <c r="U1114" s="1042" t="n"/>
      <c r="V1114" s="1032" t="n"/>
      <c r="W1114" s="1032" t="n"/>
      <c r="X1114" s="1032" t="n"/>
      <c r="Y1114" s="1032" t="n"/>
      <c r="Z1114" s="1032" t="n"/>
      <c r="AA1114" s="1032" t="n"/>
      <c r="AB1114" s="1543">
        <f>AB288</f>
        <v/>
      </c>
      <c r="AC1114" s="1384">
        <f>ROUND(O1114*AB1114,3)</f>
        <v/>
      </c>
      <c r="AD1114" s="1034"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90" t="inlineStr">
        <is>
          <t>письмо № 525/25 от 25.07.2025 г.</t>
        </is>
      </c>
      <c r="AF1114" s="1115" t="inlineStr">
        <is>
          <t>QUALITY 1st</t>
        </is>
      </c>
      <c r="AG1114" s="1115" t="inlineStr">
        <is>
          <t>Kowa Co., Ltd.</t>
        </is>
      </c>
    </row>
    <row r="1115" hidden="1" ht="20.1" customFormat="1" customHeight="1" s="355" thickBot="1">
      <c r="A1115" s="1021" t="n"/>
      <c r="B1115" s="1021" t="n"/>
      <c r="C1115" s="1442" t="inlineStr">
        <is>
          <t>4560401461719</t>
        </is>
      </c>
      <c r="D1115" s="1442" t="n"/>
      <c r="E1115" s="353" t="inlineStr">
        <is>
          <t>Quality 1st TESTER</t>
        </is>
      </c>
      <c r="F1115" s="1541" t="inlineStr">
        <is>
          <t>QF120</t>
        </is>
      </c>
      <c r="G1115" s="1542" t="n"/>
      <c r="H1115" s="1390" t="inlineStr">
        <is>
          <t>QUALITY 1st DERMA LASER SPECTER ULTHERA RNMAX 30ml</t>
        </is>
      </c>
      <c r="I1115" s="1133" t="inlineStr">
        <is>
          <t xml:space="preserve">QUALITY 1st DERMA LASER SPECTER ULTHERA RNMAX </t>
        </is>
      </c>
      <c r="J1115" s="1133" t="inlineStr">
        <is>
          <t>Антивозрастная ночная сыворотка с ретинолом и ниацинамидом Ультера QUALITY 1st Дерма Лазер Спектер</t>
        </is>
      </c>
      <c r="K1115" s="1442" t="inlineStr">
        <is>
          <t>face serum</t>
        </is>
      </c>
      <c r="L1115" s="1027" t="n"/>
      <c r="M1115" s="1028" t="n"/>
      <c r="N1115" s="1028" t="n"/>
      <c r="O1115" s="1029" t="n"/>
      <c r="P1115" s="1443">
        <f>P289</f>
        <v/>
      </c>
      <c r="Q1115" s="1388">
        <f>O1115*P1115</f>
        <v/>
      </c>
      <c r="R1115" s="361" t="n">
        <v>0</v>
      </c>
      <c r="S1115" s="1383">
        <f>O1115*R1115</f>
        <v/>
      </c>
      <c r="T1115" s="1383">
        <f>Q1115-S1115</f>
        <v/>
      </c>
      <c r="U1115" s="1042" t="n"/>
      <c r="V1115" s="1032" t="n"/>
      <c r="W1115" s="1032" t="n"/>
      <c r="X1115" s="1032" t="n"/>
      <c r="Y1115" s="1032" t="n"/>
      <c r="Z1115" s="1032" t="n"/>
      <c r="AA1115" s="1032" t="n"/>
      <c r="AB1115" s="1543">
        <f>AB289</f>
        <v/>
      </c>
      <c r="AC1115" s="1384">
        <f>ROUND(O1115*AB1115,3)</f>
        <v/>
      </c>
      <c r="AD1115" s="1034"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90" t="inlineStr">
        <is>
          <t>письмо № 525/25 от 25.07.2025 г.</t>
        </is>
      </c>
      <c r="AF1115" s="1115" t="inlineStr">
        <is>
          <t>QUALITY 1st</t>
        </is>
      </c>
      <c r="AG1115" s="1115" t="inlineStr">
        <is>
          <t>Kowa Co., Ltd.</t>
        </is>
      </c>
    </row>
    <row r="1116" hidden="1" ht="20.1" customFormat="1" customHeight="1" s="355" thickBot="1">
      <c r="A1116" s="1021" t="n"/>
      <c r="B1116" s="1021" t="n"/>
      <c r="C1116" s="1442" t="inlineStr">
        <is>
          <t>4560401461726</t>
        </is>
      </c>
      <c r="D1116" s="1442" t="n"/>
      <c r="E1116" s="353" t="inlineStr">
        <is>
          <t>Quality 1st TESTER</t>
        </is>
      </c>
      <c r="F1116" s="1541" t="inlineStr">
        <is>
          <t>QF121</t>
        </is>
      </c>
      <c r="G1116" s="1542" t="n"/>
      <c r="H1116" s="1390" t="inlineStr">
        <is>
          <t>QUALITY 1st DERMA LASER SPECTER CERAMIDE CREAM 70g</t>
        </is>
      </c>
      <c r="I1116" s="1133" t="inlineStr">
        <is>
          <t>QUALITY 1st DERMA LASER SPECTER CERAMIDE CREAM</t>
        </is>
      </c>
      <c r="J1116" s="1133" t="inlineStr">
        <is>
          <t>Питательный крем для лица с керамидами QUALITY 1st Дерма Лазер Спектер</t>
        </is>
      </c>
      <c r="K1116" s="1442" t="inlineStr">
        <is>
          <t>face cream</t>
        </is>
      </c>
      <c r="L1116" s="1027" t="n"/>
      <c r="M1116" s="1028" t="n"/>
      <c r="N1116" s="1028" t="n"/>
      <c r="O1116" s="1029" t="n"/>
      <c r="P1116" s="1443">
        <f>P290</f>
        <v/>
      </c>
      <c r="Q1116" s="1388">
        <f>O1116*P1116</f>
        <v/>
      </c>
      <c r="R1116" s="361" t="n">
        <v>0</v>
      </c>
      <c r="S1116" s="1383">
        <f>O1116*R1116</f>
        <v/>
      </c>
      <c r="T1116" s="1383">
        <f>Q1116-S1116</f>
        <v/>
      </c>
      <c r="U1116" s="1042" t="n"/>
      <c r="V1116" s="1032" t="n"/>
      <c r="W1116" s="1032" t="n"/>
      <c r="X1116" s="1032" t="n"/>
      <c r="Y1116" s="1032" t="n"/>
      <c r="Z1116" s="1032" t="n"/>
      <c r="AA1116" s="1032" t="n"/>
      <c r="AB1116" s="1543">
        <f>AB290</f>
        <v/>
      </c>
      <c r="AC1116" s="1384">
        <f>ROUND(O1116*AB1116,3)</f>
        <v/>
      </c>
      <c r="AD1116" s="1034"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90" t="inlineStr">
        <is>
          <t>письмо № 525/25 от 25.07.2025 г.</t>
        </is>
      </c>
      <c r="AF1116" s="1115" t="inlineStr">
        <is>
          <t>QUALITY 1st</t>
        </is>
      </c>
      <c r="AG1116" s="1115" t="inlineStr">
        <is>
          <t>Kowa Co., Ltd.</t>
        </is>
      </c>
    </row>
    <row r="1117" hidden="1" ht="20.1" customFormat="1" customHeight="1" s="355" thickBot="1">
      <c r="A1117" s="1021" t="n"/>
      <c r="B1117" s="1021" t="n"/>
      <c r="C1117" s="1442" t="inlineStr">
        <is>
          <t>4560401461849</t>
        </is>
      </c>
      <c r="D1117" s="1442" t="n"/>
      <c r="E1117" s="353" t="inlineStr">
        <is>
          <t>Quality 1st TESTER</t>
        </is>
      </c>
      <c r="F1117" s="1541" t="inlineStr">
        <is>
          <t>QF122</t>
        </is>
      </c>
      <c r="G1117" s="1542" t="n"/>
      <c r="H1117" s="1390" t="inlineStr">
        <is>
          <t>QUALITY 1st DERMA LASER SPECTER  ULTHERA PEEL SOAP 80g</t>
        </is>
      </c>
      <c r="I1117" s="1133" t="inlineStr">
        <is>
          <t>QUALITY 1st DERMA LASER SPECTER ULTHERA PEEL SOAP</t>
        </is>
      </c>
      <c r="J1117" s="1133" t="inlineStr">
        <is>
          <t>Твёрдое увлажняющее мыло с лифтинговым эффектом для кожи лица QUALITY 1st дерма лазер Спектер</t>
        </is>
      </c>
      <c r="K1117" s="1442" t="inlineStr">
        <is>
          <t>face soap</t>
        </is>
      </c>
      <c r="L1117" s="1027" t="n"/>
      <c r="M1117" s="1028" t="n"/>
      <c r="N1117" s="1028" t="n"/>
      <c r="O1117" s="1029" t="n"/>
      <c r="P1117" s="1443">
        <f>P291</f>
        <v/>
      </c>
      <c r="Q1117" s="1388">
        <f>O1117*P1117</f>
        <v/>
      </c>
      <c r="R1117" s="361" t="n">
        <v>0</v>
      </c>
      <c r="S1117" s="1383">
        <f>O1117*R1117</f>
        <v/>
      </c>
      <c r="T1117" s="1383">
        <f>Q1117-S1117</f>
        <v/>
      </c>
      <c r="U1117" s="1042" t="n"/>
      <c r="V1117" s="1032" t="n"/>
      <c r="W1117" s="1032" t="n"/>
      <c r="X1117" s="1032" t="n"/>
      <c r="Y1117" s="1032" t="n"/>
      <c r="Z1117" s="1032" t="n"/>
      <c r="AA1117" s="1032" t="n"/>
      <c r="AB1117" s="1543">
        <f>AB291</f>
        <v/>
      </c>
      <c r="AC1117" s="1384">
        <f>ROUND(O1117*AB1117,3)</f>
        <v/>
      </c>
      <c r="AD1117" s="1034"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90" t="inlineStr">
        <is>
          <t>письмо № 526/25 от 25.07.2025 г.</t>
        </is>
      </c>
      <c r="AF1117" s="1115" t="inlineStr">
        <is>
          <t>QUALITY 1st</t>
        </is>
      </c>
      <c r="AG1117" s="1115" t="inlineStr">
        <is>
          <t>Mikuni Chemical Industry Co., Ltd.</t>
        </is>
      </c>
    </row>
    <row r="1118" hidden="1" ht="20.1" customFormat="1" customHeight="1" s="355" thickBot="1">
      <c r="A1118" s="1021" t="n"/>
      <c r="B1118" s="1021" t="n"/>
      <c r="C1118" s="1442" t="inlineStr">
        <is>
          <t>4560401461856</t>
        </is>
      </c>
      <c r="D1118" s="1442" t="n"/>
      <c r="E1118" s="353" t="inlineStr">
        <is>
          <t>Quality 1st TESTER</t>
        </is>
      </c>
      <c r="F1118" s="1541" t="inlineStr">
        <is>
          <t>QF123</t>
        </is>
      </c>
      <c r="G1118" s="1542" t="n"/>
      <c r="H1118" s="1390" t="inlineStr">
        <is>
          <t>QUALITY 1st DERMA LASER SPECTER  VCMAX Z 7sheets</t>
        </is>
      </c>
      <c r="I1118" s="1133" t="inlineStr">
        <is>
          <t>QUALITY 1st DERMA LASER SPECTER VCMAX Z</t>
        </is>
      </c>
      <c r="J1118" s="1133" t="inlineStr">
        <is>
          <t>Маска на основе 15 видов Витамина С, ниацинамидом и глутатионом, выравнивающая цвет кожи лица QUALITY 1st дерма лазер Спектер</t>
        </is>
      </c>
      <c r="K1118" s="1442" t="inlineStr">
        <is>
          <t>face mask</t>
        </is>
      </c>
      <c r="L1118" s="1027" t="n"/>
      <c r="M1118" s="1028" t="n"/>
      <c r="N1118" s="1028" t="n"/>
      <c r="O1118" s="1029" t="n"/>
      <c r="P1118" s="1443">
        <f>P292</f>
        <v/>
      </c>
      <c r="Q1118" s="1388">
        <f>O1118*P1118</f>
        <v/>
      </c>
      <c r="R1118" s="361" t="n">
        <v>0</v>
      </c>
      <c r="S1118" s="1383">
        <f>O1118*R1118</f>
        <v/>
      </c>
      <c r="T1118" s="1383">
        <f>Q1118-S1118</f>
        <v/>
      </c>
      <c r="U1118" s="1042" t="n"/>
      <c r="V1118" s="1032" t="n"/>
      <c r="W1118" s="1032" t="n"/>
      <c r="X1118" s="1032" t="n"/>
      <c r="Y1118" s="1032" t="n"/>
      <c r="Z1118" s="1032" t="n"/>
      <c r="AA1118" s="1032" t="n"/>
      <c r="AB1118" s="1543">
        <f>AB292</f>
        <v/>
      </c>
      <c r="AC1118" s="1384">
        <f>ROUND(O1118*AB1118,3)</f>
        <v/>
      </c>
      <c r="AD1118" s="1034"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90" t="inlineStr">
        <is>
          <t>письмо № 528/25 от 25.07.2025 г.</t>
        </is>
      </c>
      <c r="AF1118" s="1115" t="inlineStr">
        <is>
          <t>QUALITY 1st</t>
        </is>
      </c>
      <c r="AG1118" s="1115" t="inlineStr">
        <is>
          <t xml:space="preserve">Shin Factory Co.,Ltd. </t>
        </is>
      </c>
    </row>
    <row r="1119" hidden="1" ht="20.1" customFormat="1" customHeight="1" s="355" thickBot="1">
      <c r="A1119" s="1021" t="n"/>
      <c r="B1119" s="1021" t="n"/>
      <c r="C1119" s="1442" t="n"/>
      <c r="D1119" s="1442" t="n"/>
      <c r="E1119" s="1021" t="inlineStr">
        <is>
          <t>CHANSON TESTER</t>
        </is>
      </c>
      <c r="F1119" s="1544" t="inlineStr">
        <is>
          <t>2243T</t>
        </is>
      </c>
      <c r="G1119" s="1542" t="n"/>
      <c r="H1119" s="1390" t="inlineStr">
        <is>
          <t>《CHANSON》U'll SHAMPOO 550ml</t>
        </is>
      </c>
      <c r="I1119" s="1133" t="inlineStr">
        <is>
          <t>CHANSON COSMETICS. U'll SHAMPOO</t>
        </is>
      </c>
      <c r="J1119" s="1133" t="inlineStr">
        <is>
          <t>Шампунь для сухих волос и кожи головы U'll CHANSON COSMETICS</t>
        </is>
      </c>
      <c r="K1119" s="1442" t="inlineStr">
        <is>
          <t>shampoo</t>
        </is>
      </c>
      <c r="L1119" s="1027" t="n"/>
      <c r="M1119" s="1028" t="n"/>
      <c r="N1119" s="1028" t="n"/>
      <c r="O1119" s="1029" t="n"/>
      <c r="P1119" s="1443">
        <f>P293</f>
        <v/>
      </c>
      <c r="Q1119" s="1388">
        <f>O1119*P1119</f>
        <v/>
      </c>
      <c r="R1119" s="1055" t="n">
        <v>0</v>
      </c>
      <c r="S1119" s="1383">
        <f>O1119*R1119</f>
        <v/>
      </c>
      <c r="T1119" s="1383">
        <f>Q1119-S1119</f>
        <v/>
      </c>
      <c r="U1119" s="458">
        <f>T1119/Q1119</f>
        <v/>
      </c>
      <c r="V1119" s="1032" t="n"/>
      <c r="W1119" s="1032" t="n"/>
      <c r="X1119" s="1032" t="n"/>
      <c r="Y1119" s="1032" t="n"/>
      <c r="Z1119" s="1032" t="n"/>
      <c r="AA1119" s="1032" t="n"/>
      <c r="AB1119" s="1543">
        <f>AB293</f>
        <v/>
      </c>
      <c r="AC1119" s="1384">
        <f>ROUND(O1119*AB1119,3)</f>
        <v/>
      </c>
      <c r="AD1119" s="1034">
        <f>AD293</f>
        <v/>
      </c>
      <c r="AE1119" s="1090" t="inlineStr">
        <is>
          <t>письмо № 524/25 от 25.07.2025 г.</t>
        </is>
      </c>
      <c r="AF1119" s="1114" t="inlineStr">
        <is>
          <t>Chanson Cosmetics</t>
        </is>
      </c>
      <c r="AG1119" s="1114" t="inlineStr">
        <is>
          <t>Chanson Cosmetics Inc.</t>
        </is>
      </c>
    </row>
    <row r="1120" hidden="1" ht="20.1" customFormat="1" customHeight="1" s="355" thickBot="1">
      <c r="A1120" s="1021" t="n"/>
      <c r="B1120" s="1021" t="n"/>
      <c r="C1120" s="1442" t="n"/>
      <c r="D1120" s="1442" t="n"/>
      <c r="E1120" s="1021" t="inlineStr">
        <is>
          <t>CHANSON TESTER</t>
        </is>
      </c>
      <c r="F1120" s="1544" t="inlineStr">
        <is>
          <t>2244T</t>
        </is>
      </c>
      <c r="G1120" s="1542" t="n"/>
      <c r="H1120" s="1390" t="inlineStr">
        <is>
          <t>《CHANSON》U'll  CONDITIONER 550ml</t>
        </is>
      </c>
      <c r="I1120" s="1133" t="inlineStr">
        <is>
          <t>CHANSON COSMETICS. U'll CONDITIONER</t>
        </is>
      </c>
      <c r="J1120" s="1133" t="inlineStr">
        <is>
          <t>Кондиционер для сухих волос и кожи головы U'll CHANSON COSMETICS</t>
        </is>
      </c>
      <c r="K1120" s="1442" t="inlineStr">
        <is>
          <t>conditioner</t>
        </is>
      </c>
      <c r="L1120" s="1027" t="n"/>
      <c r="M1120" s="1028" t="n"/>
      <c r="N1120" s="1028" t="n"/>
      <c r="O1120" s="1029" t="n"/>
      <c r="P1120" s="1443">
        <f>P294</f>
        <v/>
      </c>
      <c r="Q1120" s="1388">
        <f>O1120*P1120</f>
        <v/>
      </c>
      <c r="R1120" s="1055" t="n">
        <v>0</v>
      </c>
      <c r="S1120" s="1383">
        <f>O1120*R1120</f>
        <v/>
      </c>
      <c r="T1120" s="1383">
        <f>Q1120-S1120</f>
        <v/>
      </c>
      <c r="U1120" s="458">
        <f>T1120/Q1120</f>
        <v/>
      </c>
      <c r="V1120" s="1032" t="n"/>
      <c r="W1120" s="1032" t="n"/>
      <c r="X1120" s="1032" t="n"/>
      <c r="Y1120" s="1032" t="n"/>
      <c r="Z1120" s="1032" t="n"/>
      <c r="AA1120" s="1032" t="n"/>
      <c r="AB1120" s="1543">
        <f>AB294</f>
        <v/>
      </c>
      <c r="AC1120" s="1384">
        <f>ROUND(O1120*AB1120,3)</f>
        <v/>
      </c>
      <c r="AD1120" s="1034">
        <f>AD294</f>
        <v/>
      </c>
      <c r="AE1120" s="1090" t="inlineStr">
        <is>
          <t>письмо № 524/25 от 25.07.2025 г.</t>
        </is>
      </c>
      <c r="AF1120" s="1114" t="inlineStr">
        <is>
          <t>Chanson Cosmetics</t>
        </is>
      </c>
      <c r="AG1120" s="1114" t="inlineStr">
        <is>
          <t>Chanson Cosmetics Inc.</t>
        </is>
      </c>
    </row>
    <row r="1121" hidden="1" ht="20.1" customFormat="1" customHeight="1" s="355" thickBot="1">
      <c r="A1121" s="1021" t="n"/>
      <c r="B1121" s="1021" t="n"/>
      <c r="C1121" s="1442" t="n"/>
      <c r="D1121" s="1442" t="n"/>
      <c r="E1121" s="1021" t="inlineStr">
        <is>
          <t>CHANSON TESTER</t>
        </is>
      </c>
      <c r="F1121" s="1544" t="inlineStr">
        <is>
          <t>2245T</t>
        </is>
      </c>
      <c r="G1121" s="1542" t="n"/>
      <c r="H1121" s="1390" t="inlineStr">
        <is>
          <t>《CHANSON》U'll BODY SOAP 550ｍｌ</t>
        </is>
      </c>
      <c r="I1121" s="1133" t="inlineStr">
        <is>
          <t>CHANSON COSMETICS.U'll BODY SOAP</t>
        </is>
      </c>
      <c r="J1121" s="1133" t="inlineStr">
        <is>
          <t>Увлажняющий гель для душа U'll CHANSON COSMETICS</t>
        </is>
      </c>
      <c r="K1121" s="1442" t="inlineStr">
        <is>
          <t>body soap</t>
        </is>
      </c>
      <c r="L1121" s="1027" t="n"/>
      <c r="M1121" s="1028" t="n"/>
      <c r="N1121" s="1028" t="n"/>
      <c r="O1121" s="1029" t="n"/>
      <c r="P1121" s="1443">
        <f>P297</f>
        <v/>
      </c>
      <c r="Q1121" s="1388">
        <f>O1121*P1121</f>
        <v/>
      </c>
      <c r="R1121" s="1055" t="n">
        <v>0</v>
      </c>
      <c r="S1121" s="1383">
        <f>O1121*R1121</f>
        <v/>
      </c>
      <c r="T1121" s="1383">
        <f>Q1121-S1121</f>
        <v/>
      </c>
      <c r="U1121" s="458">
        <f>T1121/Q1121</f>
        <v/>
      </c>
      <c r="V1121" s="1032" t="n"/>
      <c r="W1121" s="1032" t="n"/>
      <c r="X1121" s="1032" t="n"/>
      <c r="Y1121" s="1032" t="n"/>
      <c r="Z1121" s="1032" t="n"/>
      <c r="AA1121" s="1032" t="n"/>
      <c r="AB1121" s="1543">
        <f>AB297</f>
        <v/>
      </c>
      <c r="AC1121" s="1384">
        <f>ROUND(O1121*AB1121,3)</f>
        <v/>
      </c>
      <c r="AD1121" s="1034">
        <f>AD297</f>
        <v/>
      </c>
      <c r="AE1121" s="1090" t="inlineStr">
        <is>
          <t>письмо № 524/25 от 25.07.2025 г.</t>
        </is>
      </c>
      <c r="AF1121" s="1114" t="inlineStr">
        <is>
          <t>Chanson Cosmetics</t>
        </is>
      </c>
      <c r="AG1121" s="1114" t="inlineStr">
        <is>
          <t>Chanson Cosmetics Inc.</t>
        </is>
      </c>
    </row>
    <row r="1122" hidden="1" ht="20.1" customFormat="1" customHeight="1" s="355" thickBot="1">
      <c r="A1122" s="353" t="n"/>
      <c r="B1122" s="721" t="n"/>
      <c r="C1122" s="1385" t="n"/>
      <c r="D1122" s="1385" t="n"/>
      <c r="E1122" s="353" t="inlineStr">
        <is>
          <t>Sunsorit SAMPLE</t>
        </is>
      </c>
      <c r="F1122" s="365" t="inlineStr">
        <is>
          <t>102994T</t>
        </is>
      </c>
      <c r="G1122" s="573" t="inlineStr">
        <is>
          <t>サンソリット　スキンピールバー AHAマイルド</t>
        </is>
      </c>
      <c r="H1122" s="322" t="inlineStr">
        <is>
          <t>《Sunsorit》 Skin Peel Bar （blue）small size (mini sample) (N.C.V)</t>
        </is>
      </c>
      <c r="I1122" s="322" t="inlineStr">
        <is>
          <t>Skin Peel Bar «Blue»</t>
        </is>
      </c>
      <c r="J1122" s="406" t="inlineStr">
        <is>
          <t>Очищающее твердое мыло «Синее»</t>
        </is>
      </c>
      <c r="K1122" s="601" t="inlineStr">
        <is>
          <t>soap</t>
        </is>
      </c>
      <c r="L1122" s="601" t="n"/>
      <c r="M1122" s="368" t="n">
        <v>10</v>
      </c>
      <c r="N1122" s="368" t="n"/>
      <c r="O1122" s="455" t="n"/>
      <c r="P1122" s="1386" t="n">
        <v>260</v>
      </c>
      <c r="Q1122" s="1388">
        <f>O1122*P1122</f>
        <v/>
      </c>
      <c r="R1122" s="361" t="n">
        <v>0</v>
      </c>
      <c r="S1122" s="1383">
        <f>O1122*R1122</f>
        <v/>
      </c>
      <c r="T1122" s="1383">
        <f>Q1122-S1122</f>
        <v/>
      </c>
      <c r="U1122" s="458">
        <f>T1122/Q1122</f>
        <v/>
      </c>
      <c r="V1122" s="362" t="n"/>
      <c r="W1122" s="362" t="n"/>
      <c r="X1122" s="362" t="n"/>
      <c r="Y1122" s="362" t="n"/>
      <c r="Z1122" s="362" t="n"/>
      <c r="AA1122" s="362" t="n"/>
      <c r="AB1122" s="1438" t="n">
        <v>0.016</v>
      </c>
      <c r="AC1122" s="1384">
        <f>ROUND(O1122*AB1122,3)</f>
        <v/>
      </c>
      <c r="AD1122" s="575">
        <f>AD384</f>
        <v/>
      </c>
      <c r="AE1122" s="565" t="inlineStr">
        <is>
          <t>ЕАЭС N RU Д-JP.РА09.В.57104/22 от 09.01.2023 действует до 29.12.2027</t>
        </is>
      </c>
      <c r="AF1122" s="565" t="inlineStr">
        <is>
          <t>Sunsorit</t>
        </is>
      </c>
      <c r="AG1122" s="565" t="inlineStr">
        <is>
          <t>Sunsorit Co., Ltd</t>
        </is>
      </c>
    </row>
    <row r="1123" hidden="1" ht="20.1" customFormat="1" customHeight="1" s="355" thickBot="1">
      <c r="A1123" s="353" t="n"/>
      <c r="B1123" s="721" t="n"/>
      <c r="C1123" s="1385" t="n"/>
      <c r="D1123" s="1385" t="n"/>
      <c r="E1123" s="353" t="inlineStr">
        <is>
          <t>Sunsorit SAMPLE</t>
        </is>
      </c>
      <c r="F1123" s="1428" t="inlineStr">
        <is>
          <t>103007ST</t>
        </is>
      </c>
      <c r="G1123" s="573" t="n"/>
      <c r="H1123" s="322" t="inlineStr">
        <is>
          <t>《Sunsorit》 Skin Peel Bar （green）small size (mini sample) (N.C.V)</t>
        </is>
      </c>
      <c r="I1123" s="322" t="inlineStr">
        <is>
          <t>Skin Peel Bar “Green”</t>
        </is>
      </c>
      <c r="J1123" s="406" t="inlineStr">
        <is>
          <t>Очищающее твердое мыло «Зеленое»</t>
        </is>
      </c>
      <c r="K1123" s="601" t="inlineStr">
        <is>
          <t>soap</t>
        </is>
      </c>
      <c r="L1123" s="601" t="n"/>
      <c r="M1123" s="368" t="n">
        <v>10</v>
      </c>
      <c r="N1123" s="368" t="n"/>
      <c r="O1123" s="455" t="n"/>
      <c r="P1123" s="1386" t="n">
        <v>260</v>
      </c>
      <c r="Q1123" s="1388">
        <f>O1123*P1123</f>
        <v/>
      </c>
      <c r="R1123" s="361" t="n">
        <v>0</v>
      </c>
      <c r="S1123" s="1383">
        <f>O1123*R1123</f>
        <v/>
      </c>
      <c r="T1123" s="1383">
        <f>Q1123-S1123</f>
        <v/>
      </c>
      <c r="U1123" s="458">
        <f>T1123/Q1123</f>
        <v/>
      </c>
      <c r="V1123" s="362" t="n"/>
      <c r="W1123" s="362" t="n"/>
      <c r="X1123" s="362" t="n"/>
      <c r="Y1123" s="362" t="n"/>
      <c r="Z1123" s="362" t="n"/>
      <c r="AA1123" s="362" t="n"/>
      <c r="AB1123" s="1438" t="n">
        <v>0.016</v>
      </c>
      <c r="AC1123" s="1384">
        <f>ROUND(O1123*AB1123,3)</f>
        <v/>
      </c>
      <c r="AD1123" s="575" t="inlineStr">
        <is>
          <t>TEA、ステアリン酸、水酸化Na、ラウリン酸、水、ミリスチン酸、ココアンホジ酢酸2Na、グリコール酸、グリセリン、エチドロン酸4Na、緑204、緑3</t>
        </is>
      </c>
      <c r="AE1123" s="565" t="inlineStr">
        <is>
          <t>ЕАЭС N RU Д-JP.РА09.В.57104/22 от 09.01.2023 действует до 29.12.2027</t>
        </is>
      </c>
      <c r="AF1123" s="565" t="inlineStr">
        <is>
          <t>Sunsorit</t>
        </is>
      </c>
      <c r="AG1123" s="565" t="inlineStr">
        <is>
          <t>Sunsorit Co., Ltd</t>
        </is>
      </c>
    </row>
    <row r="1124" hidden="1" ht="20.1" customFormat="1" customHeight="1" s="355" thickBot="1">
      <c r="A1124" s="353" t="n"/>
      <c r="B1124" s="721" t="n"/>
      <c r="C1124" s="1385" t="n"/>
      <c r="D1124" s="1385" t="n"/>
      <c r="E1124" s="353" t="inlineStr">
        <is>
          <t>Sunsorit SAMPLE</t>
        </is>
      </c>
      <c r="F1124" s="365" t="inlineStr">
        <is>
          <t>103014T</t>
        </is>
      </c>
      <c r="G1124" s="573" t="inlineStr">
        <is>
          <t>サンソリット　スキンピールバー ティートゥリー</t>
        </is>
      </c>
      <c r="H1124" s="322" t="inlineStr">
        <is>
          <t>《Sunsorit》 Skin Peel Bar （red）small size  (mini sample)(N.C.V)</t>
        </is>
      </c>
      <c r="I1124" s="322" t="inlineStr">
        <is>
          <t>Skin Peel Bar “Red”</t>
        </is>
      </c>
      <c r="J1124" s="406" t="inlineStr">
        <is>
          <t>Очищающее твердое мыло «Красное»</t>
        </is>
      </c>
      <c r="K1124" s="601" t="inlineStr">
        <is>
          <t>soap</t>
        </is>
      </c>
      <c r="L1124" s="601" t="n"/>
      <c r="M1124" s="368" t="n">
        <v>10</v>
      </c>
      <c r="N1124" s="368" t="n"/>
      <c r="O1124" s="455" t="n"/>
      <c r="P1124" s="1386" t="n">
        <v>312</v>
      </c>
      <c r="Q1124" s="1388">
        <f>O1124*P1124</f>
        <v/>
      </c>
      <c r="R1124" s="361" t="n">
        <v>0</v>
      </c>
      <c r="S1124" s="1383">
        <f>O1124*R1124</f>
        <v/>
      </c>
      <c r="T1124" s="1383">
        <f>Q1124-S1124</f>
        <v/>
      </c>
      <c r="U1124" s="458">
        <f>T1124/Q1124</f>
        <v/>
      </c>
      <c r="V1124" s="362" t="n"/>
      <c r="W1124" s="362" t="n"/>
      <c r="X1124" s="362" t="n"/>
      <c r="Y1124" s="362" t="n"/>
      <c r="Z1124" s="362" t="n"/>
      <c r="AA1124" s="362" t="n"/>
      <c r="AB1124" s="1438" t="n">
        <v>0.016</v>
      </c>
      <c r="AC1124" s="1384">
        <f>ROUND(O1124*AB1124,3)</f>
        <v/>
      </c>
      <c r="AD1124" s="575">
        <f>AD377</f>
        <v/>
      </c>
      <c r="AE1124" s="565" t="inlineStr">
        <is>
          <t>ЕАЭС N RU Д-JP.РА09.В.57104/22 от 09.01.2023 действует до 29.12.2027</t>
        </is>
      </c>
      <c r="AF1124" s="565" t="inlineStr">
        <is>
          <t>Sunsorit</t>
        </is>
      </c>
      <c r="AG1124" s="565" t="inlineStr">
        <is>
          <t>Sunsorit Co., Ltd</t>
        </is>
      </c>
    </row>
    <row r="1125" hidden="1" ht="20.1" customFormat="1" customHeight="1" s="355" thickBot="1">
      <c r="A1125" s="353" t="n"/>
      <c r="B1125" s="721" t="n"/>
      <c r="C1125" s="1385" t="n"/>
      <c r="D1125" s="1385" t="n"/>
      <c r="E1125" s="353" t="inlineStr">
        <is>
          <t>Sunsorit SAMPLE</t>
        </is>
      </c>
      <c r="F1125" s="365" t="inlineStr">
        <is>
          <t>104004T</t>
        </is>
      </c>
      <c r="G1125" s="573" t="inlineStr">
        <is>
          <t>サンソリット　スキンピールバー ハイドロキノール</t>
        </is>
      </c>
      <c r="H1125" s="322" t="inlineStr">
        <is>
          <t>《Sunsorit》 Skin Peel Bar （black）small size (mini sample)(N.C.V)</t>
        </is>
      </c>
      <c r="I1125" s="322" t="inlineStr">
        <is>
          <t>Skin Peel Bar “Black”</t>
        </is>
      </c>
      <c r="J1125" s="406" t="inlineStr">
        <is>
          <t>Очищающее твердое мыло «Черное»</t>
        </is>
      </c>
      <c r="K1125" s="601" t="inlineStr">
        <is>
          <t>soap</t>
        </is>
      </c>
      <c r="L1125" s="601" t="n"/>
      <c r="M1125" s="368" t="n">
        <v>10</v>
      </c>
      <c r="N1125" s="368" t="n"/>
      <c r="O1125" s="455" t="n"/>
      <c r="P1125" s="1386" t="n">
        <v>494</v>
      </c>
      <c r="Q1125" s="1388">
        <f>O1125*P1125</f>
        <v/>
      </c>
      <c r="R1125" s="361" t="n">
        <v>0</v>
      </c>
      <c r="S1125" s="1383">
        <f>O1125*R1125</f>
        <v/>
      </c>
      <c r="T1125" s="1383">
        <f>Q1125-S1125</f>
        <v/>
      </c>
      <c r="U1125" s="458">
        <f>T1125/Q1125</f>
        <v/>
      </c>
      <c r="V1125" s="362" t="n"/>
      <c r="W1125" s="362" t="n"/>
      <c r="X1125" s="362" t="n"/>
      <c r="Y1125" s="362" t="n"/>
      <c r="Z1125" s="362" t="n"/>
      <c r="AA1125" s="362" t="n"/>
      <c r="AB1125" s="1438" t="n">
        <v>0.016</v>
      </c>
      <c r="AC1125" s="1384">
        <f>ROUND(O1125*AB1125,3)</f>
        <v/>
      </c>
      <c r="AD1125" s="575">
        <f>AD378</f>
        <v/>
      </c>
      <c r="AE1125" s="565" t="inlineStr">
        <is>
          <t>ЕАЭС N RU Д-JP.РА09.В.57104/22 от 09.01.2023 действует до 29.12.2027</t>
        </is>
      </c>
      <c r="AF1125" s="565" t="inlineStr">
        <is>
          <t>Sunsorit</t>
        </is>
      </c>
      <c r="AG1125" s="565" t="inlineStr">
        <is>
          <t>Sunsorit Co., Ltd</t>
        </is>
      </c>
    </row>
    <row r="1126" hidden="1" ht="20.1" customFormat="1" customHeight="1" s="355" thickBot="1">
      <c r="A1126" s="353" t="n"/>
      <c r="B1126" s="721" t="n"/>
      <c r="C1126" s="1385" t="n">
        <v>4544884917505</v>
      </c>
      <c r="D1126" s="1385" t="n"/>
      <c r="E1126" s="353" t="inlineStr">
        <is>
          <t>Sunsorit</t>
        </is>
      </c>
      <c r="F1126" s="365" t="n">
        <v>1020188</v>
      </c>
      <c r="G1126" s="573" t="n"/>
      <c r="H1126" s="322" t="inlineStr">
        <is>
          <t>《Sunsorit》 Moisture BC Mask TESTER (N.C.V)</t>
        </is>
      </c>
      <c r="I1126" s="322" t="inlineStr">
        <is>
          <t>Sunsorit Moisture BC Mask</t>
        </is>
      </c>
      <c r="J1126" s="406" t="inlineStr">
        <is>
          <t>Увлажняющая маска на основе биоцеллюлозы Сансорит</t>
        </is>
      </c>
      <c r="K1126" s="601" t="inlineStr">
        <is>
          <t>face mask</t>
        </is>
      </c>
      <c r="L1126" s="601" t="n"/>
      <c r="M1126" s="368" t="n"/>
      <c r="N1126" s="368" t="n"/>
      <c r="O1126" s="455" t="n"/>
      <c r="P1126" s="1386" t="n">
        <v>584</v>
      </c>
      <c r="Q1126" s="1388">
        <f>O1126*P1126</f>
        <v/>
      </c>
      <c r="R1126" s="361" t="n">
        <v>0</v>
      </c>
      <c r="S1126" s="1383">
        <f>O1126*R1126</f>
        <v/>
      </c>
      <c r="T1126" s="1383">
        <f>Q1126-S1126</f>
        <v/>
      </c>
      <c r="U1126" s="458">
        <f>T1126/Q1126</f>
        <v/>
      </c>
      <c r="V1126" s="362" t="n"/>
      <c r="W1126" s="362" t="n"/>
      <c r="X1126" s="362" t="n"/>
      <c r="Y1126" s="362" t="n"/>
      <c r="Z1126" s="362" t="n"/>
      <c r="AA1126" s="362" t="n"/>
      <c r="AB1126" s="1410" t="n">
        <v>0.05</v>
      </c>
      <c r="AC1126" s="1387">
        <f>ROUND(O1126*AB1126,3)</f>
        <v/>
      </c>
      <c r="AD1126" s="575">
        <f>AD379</f>
        <v/>
      </c>
      <c r="AE1126" s="565" t="inlineStr">
        <is>
          <t>письмо</t>
        </is>
      </c>
      <c r="AF1126" s="565" t="inlineStr">
        <is>
          <t>Sunsorit</t>
        </is>
      </c>
      <c r="AG1126" s="565" t="inlineStr">
        <is>
          <t>SUNSORIT.INC.</t>
        </is>
      </c>
    </row>
    <row r="1127" hidden="1" ht="20.1" customFormat="1" customHeight="1" s="355" thickBot="1">
      <c r="A1127" s="353" t="n"/>
      <c r="B1127" s="721" t="n"/>
      <c r="C1127" s="1385" t="n">
        <v>4544884917581</v>
      </c>
      <c r="D1127" s="1385" t="n"/>
      <c r="E1127" s="353" t="inlineStr">
        <is>
          <t>Sunsorit</t>
        </is>
      </c>
      <c r="F1127" s="365" t="n">
        <v>1020190</v>
      </c>
      <c r="G1127" s="573" t="inlineStr">
        <is>
          <t>サンソリット　ホワイトリフトマスク</t>
        </is>
      </c>
      <c r="H1127" s="322" t="inlineStr">
        <is>
          <t>《Sunsorit》 Bright BC Mask TESTER (N.C.V)</t>
        </is>
      </c>
      <c r="I1127" s="322" t="inlineStr">
        <is>
          <t xml:space="preserve">Sunsorit Bright BC Mask </t>
        </is>
      </c>
      <c r="J1127" s="406" t="inlineStr">
        <is>
          <t>Маска, выравнивающая цвет кжи лица на основе биоцеллюлозы Сансорит</t>
        </is>
      </c>
      <c r="K1127" s="601" t="inlineStr">
        <is>
          <t>face mask</t>
        </is>
      </c>
      <c r="L1127" s="601" t="n"/>
      <c r="M1127" s="368" t="n"/>
      <c r="N1127" s="368" t="n"/>
      <c r="O1127" s="455" t="n"/>
      <c r="P1127" s="1386" t="n">
        <v>789</v>
      </c>
      <c r="Q1127" s="1388">
        <f>O1127*P1127</f>
        <v/>
      </c>
      <c r="R1127" s="361" t="n">
        <v>0</v>
      </c>
      <c r="S1127" s="1383">
        <f>O1127*R1127</f>
        <v/>
      </c>
      <c r="T1127" s="1383">
        <f>Q1127-S1127</f>
        <v/>
      </c>
      <c r="U1127" s="458">
        <f>T1127/Q1127</f>
        <v/>
      </c>
      <c r="V1127" s="362" t="n"/>
      <c r="W1127" s="362" t="n"/>
      <c r="X1127" s="362" t="n"/>
      <c r="Y1127" s="362" t="n"/>
      <c r="Z1127" s="362" t="n"/>
      <c r="AA1127" s="362" t="n"/>
      <c r="AB1127" s="1410" t="n">
        <v>0.05</v>
      </c>
      <c r="AC1127" s="1387">
        <f>ROUND(O1127*AB1127,3)</f>
        <v/>
      </c>
      <c r="AD1127" s="575">
        <f>AD380</f>
        <v/>
      </c>
      <c r="AE1127" s="565" t="inlineStr">
        <is>
          <t>письмо</t>
        </is>
      </c>
      <c r="AF1127" s="565" t="inlineStr">
        <is>
          <t>Sunsorit</t>
        </is>
      </c>
      <c r="AG1127" s="565" t="inlineStr">
        <is>
          <t>SUNSORIT.INC.</t>
        </is>
      </c>
    </row>
    <row r="1128" hidden="1" ht="20.1" customFormat="1" customHeight="1" s="355" thickBot="1">
      <c r="A1128" s="353" t="n"/>
      <c r="B1128" s="721" t="n"/>
      <c r="C1128" s="1385" t="n">
        <v>4544884917543</v>
      </c>
      <c r="D1128" s="1385" t="n"/>
      <c r="E1128" s="353" t="inlineStr">
        <is>
          <t>Sunsorit</t>
        </is>
      </c>
      <c r="F1128" s="365" t="n">
        <v>1020191</v>
      </c>
      <c r="G1128" s="573" t="n"/>
      <c r="H1128" s="322" t="inlineStr">
        <is>
          <t>《Sunsorit》 Enriched BC Mask TESTER (N.C.V)</t>
        </is>
      </c>
      <c r="I1128" s="322" t="inlineStr">
        <is>
          <t>Sunsorit Enriched BC Mask</t>
        </is>
      </c>
      <c r="J1128" s="406" t="inlineStr">
        <is>
          <t>Лифтинговая антивозрастная маска на основе биоцеллюлозы Сансорит</t>
        </is>
      </c>
      <c r="K1128" s="601" t="inlineStr">
        <is>
          <t>face mask</t>
        </is>
      </c>
      <c r="L1128" s="601" t="n"/>
      <c r="M1128" s="368" t="n"/>
      <c r="N1128" s="368" t="n"/>
      <c r="O1128" s="455" t="n"/>
      <c r="P1128" s="1386" t="n">
        <v>1169</v>
      </c>
      <c r="Q1128" s="1388">
        <f>O1128*P1128</f>
        <v/>
      </c>
      <c r="R1128" s="361" t="n">
        <v>0</v>
      </c>
      <c r="S1128" s="1383">
        <f>O1128*R1128</f>
        <v/>
      </c>
      <c r="T1128" s="1383">
        <f>Q1128-S1128</f>
        <v/>
      </c>
      <c r="U1128" s="458">
        <f>T1128/Q1128</f>
        <v/>
      </c>
      <c r="V1128" s="362" t="n"/>
      <c r="W1128" s="362" t="n"/>
      <c r="X1128" s="362" t="n"/>
      <c r="Y1128" s="362" t="n"/>
      <c r="Z1128" s="362" t="n"/>
      <c r="AA1128" s="362" t="n"/>
      <c r="AB1128" s="1410" t="n">
        <v>0.05</v>
      </c>
      <c r="AC1128" s="1387">
        <f>ROUND(O1128*AB1128,3)</f>
        <v/>
      </c>
      <c r="AD1128" s="575">
        <f>AD381</f>
        <v/>
      </c>
      <c r="AE1128" s="565" t="inlineStr">
        <is>
          <t>письмо</t>
        </is>
      </c>
      <c r="AF1128" s="565" t="inlineStr">
        <is>
          <t>Sunsorit</t>
        </is>
      </c>
      <c r="AG1128" s="565" t="inlineStr">
        <is>
          <t>SUNSORIT.INC.</t>
        </is>
      </c>
    </row>
    <row r="1129" hidden="1" ht="20.1" customFormat="1" customHeight="1" s="355" thickBot="1">
      <c r="A1129" s="353" t="n"/>
      <c r="B1129" s="721" t="n"/>
      <c r="C1129" s="1385" t="n">
        <v>4544884917529</v>
      </c>
      <c r="D1129" s="1385" t="n"/>
      <c r="E1129" s="353" t="inlineStr">
        <is>
          <t>Sunsorit</t>
        </is>
      </c>
      <c r="F1129" s="365" t="n">
        <v>1020192</v>
      </c>
      <c r="G1129" s="573" t="n"/>
      <c r="H1129" s="322" t="inlineStr">
        <is>
          <t>《Sunsorit》 AC Control BC Mask TESTER (N.C.V)</t>
        </is>
      </c>
      <c r="I1129" s="322" t="inlineStr">
        <is>
          <t xml:space="preserve">Sunsorit AC Control BC Mask </t>
        </is>
      </c>
      <c r="J1129" s="406" t="inlineStr">
        <is>
          <t>Маска для жирной, проблемной и чувствительной кожи лица на основе биоцеллюлозы Сансорит</t>
        </is>
      </c>
      <c r="K1129" s="601" t="inlineStr">
        <is>
          <t>face mask</t>
        </is>
      </c>
      <c r="L1129" s="601" t="n"/>
      <c r="M1129" s="368" t="n"/>
      <c r="N1129" s="368" t="n"/>
      <c r="O1129" s="455" t="n"/>
      <c r="P1129" s="1386" t="n">
        <v>643</v>
      </c>
      <c r="Q1129" s="1388">
        <f>O1129*P1129</f>
        <v/>
      </c>
      <c r="R1129" s="361" t="n">
        <v>0</v>
      </c>
      <c r="S1129" s="1383">
        <f>O1129*R1129</f>
        <v/>
      </c>
      <c r="T1129" s="1383">
        <f>Q1129-S1129</f>
        <v/>
      </c>
      <c r="U1129" s="458">
        <f>T1129/Q1129</f>
        <v/>
      </c>
      <c r="V1129" s="362" t="n"/>
      <c r="W1129" s="362" t="n"/>
      <c r="X1129" s="362" t="n"/>
      <c r="Y1129" s="362" t="n"/>
      <c r="Z1129" s="362" t="n"/>
      <c r="AA1129" s="362" t="n"/>
      <c r="AB1129" s="1410" t="n">
        <v>0.05</v>
      </c>
      <c r="AC1129" s="1387">
        <f>ROUND(O1129*AB1129,3)</f>
        <v/>
      </c>
      <c r="AD1129" s="575">
        <f>AD382</f>
        <v/>
      </c>
      <c r="AE1129" s="565" t="inlineStr">
        <is>
          <t>письмо</t>
        </is>
      </c>
      <c r="AF1129" s="565" t="inlineStr">
        <is>
          <t>Sunsorit</t>
        </is>
      </c>
      <c r="AG1129" s="565" t="inlineStr">
        <is>
          <t>SUNSORIT.INC.</t>
        </is>
      </c>
    </row>
    <row r="1130" hidden="1" ht="24" customFormat="1" customHeight="1" s="355" thickBot="1">
      <c r="A1130" s="353" t="n"/>
      <c r="B1130" s="721" t="n"/>
      <c r="C1130" s="1545" t="n">
        <v>4573383082094</v>
      </c>
      <c r="D1130" s="1545" t="n"/>
      <c r="E1130" s="353" t="inlineStr">
        <is>
          <t>Lapidem TESTER</t>
        </is>
      </c>
      <c r="F1130" s="365">
        <f>F466</f>
        <v/>
      </c>
      <c r="G1130" s="573" t="n"/>
      <c r="H1130" s="322" t="inlineStr">
        <is>
          <t>《Lapidem》PU FACE &amp; BODY WASH 300ml TESTER (N.C.V)</t>
        </is>
      </c>
      <c r="I1130" s="322" t="inlineStr">
        <is>
          <t>Five Elements Pure Face and body wash</t>
        </is>
      </c>
      <c r="J1130" s="406" t="inlineStr">
        <is>
          <t>Средство для очищения кожи лица и тела Лапидем.  300ml</t>
        </is>
      </c>
      <c r="K1130" s="601" t="inlineStr">
        <is>
          <t>face&amp; body wash</t>
        </is>
      </c>
      <c r="L1130" s="601" t="n"/>
      <c r="M1130" s="368" t="n"/>
      <c r="N1130" s="368" t="n"/>
      <c r="O1130" s="455" t="n"/>
      <c r="P1130" s="1386">
        <f>P466</f>
        <v/>
      </c>
      <c r="Q1130" s="1382">
        <f>O1130*P1130</f>
        <v/>
      </c>
      <c r="R1130" s="456" t="n">
        <v>0</v>
      </c>
      <c r="S1130" s="1394">
        <f>O1130*R1130</f>
        <v/>
      </c>
      <c r="T1130" s="1394">
        <f>Q1130-S1130</f>
        <v/>
      </c>
      <c r="U1130" s="458">
        <f>T1130/Q1130</f>
        <v/>
      </c>
      <c r="V1130" s="362" t="n"/>
      <c r="W1130" s="362" t="n"/>
      <c r="X1130" s="362" t="n"/>
      <c r="Y1130" s="362" t="n"/>
      <c r="Z1130" s="362" t="n"/>
      <c r="AA1130" s="362" t="n"/>
      <c r="AB1130" s="1387" t="n">
        <v>0.39</v>
      </c>
      <c r="AC1130" s="1387">
        <f>ROUND(O1130*AB1130,3)</f>
        <v/>
      </c>
      <c r="AD1130" s="57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565" t="inlineStr">
        <is>
          <t>ЕАЭС N RU Д-JP.РА04.В.58470/23 от 09.06.2023 действует до 08.06.2028</t>
        </is>
      </c>
      <c r="AF1130" s="565" t="inlineStr">
        <is>
          <t>LAPIDEM</t>
        </is>
      </c>
      <c r="AG1130" s="565" t="inlineStr">
        <is>
          <t>CORE Inc.</t>
        </is>
      </c>
    </row>
    <row r="1131" hidden="1" ht="20.1" customFormat="1" customHeight="1" s="355" thickBot="1">
      <c r="A1131" s="353" t="n"/>
      <c r="B1131" s="721" t="n"/>
      <c r="C1131" s="1381">
        <f>C467</f>
        <v/>
      </c>
      <c r="D1131" s="1381" t="n"/>
      <c r="E1131" s="353" t="inlineStr">
        <is>
          <t>Lapidem TESTER</t>
        </is>
      </c>
      <c r="F1131" s="365" t="inlineStr">
        <is>
          <t>LP01T</t>
        </is>
      </c>
      <c r="G1131" s="573" t="n"/>
      <c r="H1131" s="322" t="inlineStr">
        <is>
          <t>《LAPIDEM 》AG MOISTURE CLEANSER TESTER (N.C.V)</t>
        </is>
      </c>
      <c r="I1131" s="322" t="inlineStr">
        <is>
          <t>Five Elements Moisture Cleanser</t>
        </is>
      </c>
      <c r="J1131" s="406" t="inlineStr">
        <is>
          <t>Демакияжный увлажняющий крем</t>
        </is>
      </c>
      <c r="K1131" s="601" t="inlineStr">
        <is>
          <t>makeup remover cleanser</t>
        </is>
      </c>
      <c r="L1131" s="601" t="n"/>
      <c r="M1131" s="368" t="n"/>
      <c r="N1131" s="368" t="n"/>
      <c r="O1131" s="455" t="n"/>
      <c r="P1131" s="1386">
        <f>P467</f>
        <v/>
      </c>
      <c r="Q1131" s="1382">
        <f>O1131*P1131</f>
        <v/>
      </c>
      <c r="R1131" s="456" t="n">
        <v>0</v>
      </c>
      <c r="S1131" s="1394">
        <f>O1131*R1131</f>
        <v/>
      </c>
      <c r="T1131" s="1394">
        <f>Q1131-S1131</f>
        <v/>
      </c>
      <c r="U1131" s="458">
        <f>T1131/Q1131</f>
        <v/>
      </c>
      <c r="V1131" s="362" t="n"/>
      <c r="W1131" s="362" t="n"/>
      <c r="X1131" s="362" t="n"/>
      <c r="Y1131" s="362" t="n"/>
      <c r="Z1131" s="362" t="n"/>
      <c r="AA1131" s="362" t="inlineStr">
        <is>
          <t>60*60*190</t>
        </is>
      </c>
      <c r="AB1131" s="1398" t="n">
        <v>0.386</v>
      </c>
      <c r="AC1131" s="1387">
        <f>ROUND(O1131*AB1131,3)</f>
        <v/>
      </c>
      <c r="AD1131" s="575">
        <f>AD467</f>
        <v/>
      </c>
      <c r="AE1131" s="565" t="inlineStr">
        <is>
          <t xml:space="preserve"> ЕАЭС N RU Д-JP.РА03.В.06319/24 от 26.03.2024 действует до 24.03.2029</t>
        </is>
      </c>
      <c r="AF1131" s="565" t="inlineStr">
        <is>
          <t>FIVE ELEMENTS</t>
        </is>
      </c>
      <c r="AG1131" s="565" t="inlineStr">
        <is>
          <t>Lapidem, Inc.</t>
        </is>
      </c>
    </row>
    <row r="1132" hidden="1" ht="20.1" customFormat="1" customHeight="1" s="355" thickBot="1">
      <c r="A1132" s="1203" t="n"/>
      <c r="B1132" s="714" t="n"/>
      <c r="C1132" s="1381" t="n">
        <v>4573383082148</v>
      </c>
      <c r="D1132" s="1381" t="n"/>
      <c r="E1132" s="353" t="inlineStr">
        <is>
          <t>Lapidem TESTER</t>
        </is>
      </c>
      <c r="F1132" s="365" t="inlineStr">
        <is>
          <t>LP05T</t>
        </is>
      </c>
      <c r="G1132" s="573" t="inlineStr">
        <is>
          <t>LAPIDEM バス＆マッサージオイル01 リリース</t>
        </is>
      </c>
      <c r="H1132" s="322" t="inlineStr">
        <is>
          <t>《Lapidem》BATH &amp; MASSAGE OIL01 (RELEASE) TESTER (N.C.V)</t>
        </is>
      </c>
      <c r="I1132" s="322" t="inlineStr">
        <is>
          <t>Five Elements Bath and massage Oil Release</t>
        </is>
      </c>
      <c r="J1132" s="406" t="inlineStr">
        <is>
          <t>Масло для массажа и ванны "Релаксирующее"</t>
        </is>
      </c>
      <c r="K1132" s="358" t="inlineStr">
        <is>
          <t>oil</t>
        </is>
      </c>
      <c r="L1132" s="358" t="n"/>
      <c r="M1132" s="368" t="n"/>
      <c r="N1132" s="368" t="n"/>
      <c r="O1132" s="455" t="n"/>
      <c r="P1132" s="1386">
        <f>P477</f>
        <v/>
      </c>
      <c r="Q1132" s="1382">
        <f>O1132*P1132</f>
        <v/>
      </c>
      <c r="R1132" s="456" t="n">
        <v>0</v>
      </c>
      <c r="S1132" s="1394">
        <f>O1132*R1132</f>
        <v/>
      </c>
      <c r="T1132" s="1394">
        <f>Q1132-S1132</f>
        <v/>
      </c>
      <c r="U1132" s="458">
        <f>T1132/Q1132</f>
        <v/>
      </c>
      <c r="V1132" s="362" t="n"/>
      <c r="W1132" s="362" t="n"/>
      <c r="X1132" s="362" t="n"/>
      <c r="Y1132" s="362" t="n"/>
      <c r="Z1132" s="362" t="n"/>
      <c r="AA1132" s="362" t="inlineStr">
        <is>
          <t>45*45*200</t>
        </is>
      </c>
      <c r="AB1132" s="1421" t="n">
        <v>0.31</v>
      </c>
      <c r="AC1132" s="1387">
        <f>ROUND(O1132*AB1132,3)</f>
        <v/>
      </c>
      <c r="AD1132" s="575">
        <f>AD477</f>
        <v/>
      </c>
      <c r="AE1132" s="565" t="inlineStr">
        <is>
          <t>ЕАЭС N RU Д-JP.РА03.В.05804/24  от 25.03.2024 действует до 24.03.2029</t>
        </is>
      </c>
      <c r="AF1132" s="565" t="inlineStr">
        <is>
          <t>FIVE ELEMENTS</t>
        </is>
      </c>
      <c r="AG1132" s="565" t="inlineStr">
        <is>
          <t>Lapidem, Inc.</t>
        </is>
      </c>
    </row>
    <row r="1133" hidden="1" ht="20.1" customFormat="1" customHeight="1" s="355" thickBot="1">
      <c r="A1133" s="353" t="n"/>
      <c r="B1133" s="721" t="n"/>
      <c r="C1133" s="1381" t="n">
        <v>4573383082155</v>
      </c>
      <c r="D1133" s="1381" t="n"/>
      <c r="E1133" s="353" t="inlineStr">
        <is>
          <t>Lapidem TESTER</t>
        </is>
      </c>
      <c r="F1133" s="365" t="inlineStr">
        <is>
          <t>LP06T</t>
        </is>
      </c>
      <c r="G1133" s="573" t="inlineStr">
        <is>
          <t>LAPIDEM バス＆マッサージオイル02 カーム100ml</t>
        </is>
      </c>
      <c r="H1133" s="322" t="inlineStr">
        <is>
          <t>《Lapidem》BATH &amp; MASSAGE OIL02 (CALM) TESTER (N.C.V)</t>
        </is>
      </c>
      <c r="I1133" s="322" t="inlineStr">
        <is>
          <t>Five Elements Bath and massage Oil Calm</t>
        </is>
      </c>
      <c r="J1133" s="406" t="inlineStr">
        <is>
          <t>Масло для массажа и ванны "Умиротворение"</t>
        </is>
      </c>
      <c r="K1133" s="358" t="inlineStr">
        <is>
          <t>oil</t>
        </is>
      </c>
      <c r="L1133" s="358" t="n"/>
      <c r="M1133" s="368" t="n"/>
      <c r="N1133" s="368" t="n"/>
      <c r="O1133" s="455" t="n"/>
      <c r="P1133" s="1386">
        <f>P478</f>
        <v/>
      </c>
      <c r="Q1133" s="1382">
        <f>O1133*P1133</f>
        <v/>
      </c>
      <c r="R1133" s="456" t="n">
        <v>0</v>
      </c>
      <c r="S1133" s="1394">
        <f>O1133*R1133</f>
        <v/>
      </c>
      <c r="T1133" s="1394">
        <f>Q1133-S1133</f>
        <v/>
      </c>
      <c r="U1133" s="458">
        <f>T1133/Q1133</f>
        <v/>
      </c>
      <c r="V1133" s="362" t="n"/>
      <c r="W1133" s="362" t="n"/>
      <c r="X1133" s="362" t="n"/>
      <c r="Y1133" s="362" t="n"/>
      <c r="Z1133" s="362" t="n"/>
      <c r="AA1133" s="362" t="inlineStr">
        <is>
          <t>45*45*200</t>
        </is>
      </c>
      <c r="AB1133" s="1421" t="n">
        <v>0.31</v>
      </c>
      <c r="AC1133" s="1421">
        <f>ROUND(O1133*AB1133,3)</f>
        <v/>
      </c>
      <c r="AD1133" s="575">
        <f>AD478</f>
        <v/>
      </c>
      <c r="AE1133" s="565" t="inlineStr">
        <is>
          <t>ЕАЭС N RU Д-JP.РА03.В.05804/24  от 25.03.2024 действует до 24.03.2029</t>
        </is>
      </c>
      <c r="AF1133" s="565" t="inlineStr">
        <is>
          <t>FIVE ELEMENTS</t>
        </is>
      </c>
      <c r="AG1133" s="565" t="inlineStr">
        <is>
          <t>Lapidem, Inc.</t>
        </is>
      </c>
    </row>
    <row r="1134" hidden="1" ht="20.1" customFormat="1" customHeight="1" s="355" thickBot="1">
      <c r="A1134" s="353" t="n"/>
      <c r="B1134" s="721" t="n"/>
      <c r="C1134" s="1381" t="n">
        <v>4573383082162</v>
      </c>
      <c r="D1134" s="1381" t="n"/>
      <c r="E1134" s="353" t="inlineStr">
        <is>
          <t>Lapidem TESTER</t>
        </is>
      </c>
      <c r="F1134" s="353" t="inlineStr">
        <is>
          <t>LPD-0079T</t>
        </is>
      </c>
      <c r="G1134" s="368" t="inlineStr">
        <is>
          <t>LAPIDEM バス＆マッサージオイル03 バランス</t>
        </is>
      </c>
      <c r="H1134" s="696" t="inlineStr">
        <is>
          <t>《Lapidem》BATH &amp; MASSAGE OIL03 (BALANCE) TESTER (N.C.V)</t>
        </is>
      </c>
      <c r="I1134" s="358" t="inlineStr">
        <is>
          <t>Five Elements Bath and massage Oil Balance</t>
        </is>
      </c>
      <c r="J1134" s="595" t="inlineStr">
        <is>
          <t>Масло для массажа и ванны "Баланс"</t>
        </is>
      </c>
      <c r="K1134" s="358" t="inlineStr">
        <is>
          <t>oil</t>
        </is>
      </c>
      <c r="L1134" s="358" t="n"/>
      <c r="M1134" s="368" t="n"/>
      <c r="N1134" s="368" t="n"/>
      <c r="O1134" s="455" t="n"/>
      <c r="P1134" s="1386">
        <f>P479</f>
        <v/>
      </c>
      <c r="Q1134" s="1382">
        <f>O1134*P1134</f>
        <v/>
      </c>
      <c r="R1134" s="456" t="n">
        <v>0</v>
      </c>
      <c r="S1134" s="1394">
        <f>O1134*R1134</f>
        <v/>
      </c>
      <c r="T1134" s="1394">
        <f>Q1134-S1134</f>
        <v/>
      </c>
      <c r="U1134" s="458">
        <f>T1134/Q1134</f>
        <v/>
      </c>
      <c r="V1134" s="362" t="n"/>
      <c r="W1134" s="362" t="n"/>
      <c r="X1134" s="362" t="n"/>
      <c r="Y1134" s="362" t="n"/>
      <c r="Z1134" s="362" t="n"/>
      <c r="AA1134" s="362" t="inlineStr">
        <is>
          <t>45*45*200</t>
        </is>
      </c>
      <c r="AB1134" s="1421" t="n">
        <v>0.31</v>
      </c>
      <c r="AC1134" s="1421">
        <f>ROUND(O1134*AB1134,3)</f>
        <v/>
      </c>
      <c r="AD1134" s="575">
        <f>AD479</f>
        <v/>
      </c>
      <c r="AE1134" s="565" t="inlineStr">
        <is>
          <t>ЕАЭС N RU Д-JP.РА03.В.05804/24  от 25.03.2024 действует до 24.03.2029</t>
        </is>
      </c>
      <c r="AF1134" s="565" t="inlineStr">
        <is>
          <t>FIVE ELEMENTS</t>
        </is>
      </c>
      <c r="AG1134" s="565" t="inlineStr">
        <is>
          <t>Lapidem, Inc.</t>
        </is>
      </c>
    </row>
    <row r="1135" hidden="1" ht="20.1" customFormat="1" customHeight="1" s="355" thickBot="1">
      <c r="A1135" s="353" t="n"/>
      <c r="B1135" s="721" t="n"/>
      <c r="C1135" s="1381" t="n">
        <v>4573383082179</v>
      </c>
      <c r="D1135" s="1381" t="n"/>
      <c r="E1135" s="353" t="inlineStr">
        <is>
          <t>Lapidem TESTER</t>
        </is>
      </c>
      <c r="F1135" s="365" t="inlineStr">
        <is>
          <t>LP08T</t>
        </is>
      </c>
      <c r="G1135" s="368" t="inlineStr">
        <is>
          <t>LAPIDEM バス＆マッサージオイル04 ブレス</t>
        </is>
      </c>
      <c r="H1135" s="696" t="inlineStr">
        <is>
          <t>《Lapidem》BATH &amp; MASSAGE OIL04 (BREATHE) TESTER (N.C.V)</t>
        </is>
      </c>
      <c r="I1135" s="358" t="inlineStr">
        <is>
          <t>Five Elements Bath and massage Oil Breathe</t>
        </is>
      </c>
      <c r="J1135" s="595" t="inlineStr">
        <is>
          <t>Масло для массажа и ванны "Дыхание"</t>
        </is>
      </c>
      <c r="K1135" s="358" t="inlineStr">
        <is>
          <t>oil</t>
        </is>
      </c>
      <c r="L1135" s="358" t="n"/>
      <c r="M1135" s="368" t="n"/>
      <c r="N1135" s="368" t="n"/>
      <c r="O1135" s="455" t="n"/>
      <c r="P1135" s="1386">
        <f>P480</f>
        <v/>
      </c>
      <c r="Q1135" s="1382">
        <f>O1135*P1135</f>
        <v/>
      </c>
      <c r="R1135" s="456" t="n">
        <v>0</v>
      </c>
      <c r="S1135" s="1394">
        <f>O1135*R1135</f>
        <v/>
      </c>
      <c r="T1135" s="1394">
        <f>Q1135-S1135</f>
        <v/>
      </c>
      <c r="U1135" s="458">
        <f>T1135/Q1135</f>
        <v/>
      </c>
      <c r="V1135" s="362" t="n"/>
      <c r="W1135" s="362" t="n"/>
      <c r="X1135" s="362" t="n"/>
      <c r="Y1135" s="362" t="n"/>
      <c r="Z1135" s="362" t="n"/>
      <c r="AA1135" s="362" t="inlineStr">
        <is>
          <t>45*45*200</t>
        </is>
      </c>
      <c r="AB1135" s="1421" t="n">
        <v>0.31</v>
      </c>
      <c r="AC1135" s="1421">
        <f>ROUND(O1135*AB1135,3)</f>
        <v/>
      </c>
      <c r="AD1135" s="575">
        <f>AD480</f>
        <v/>
      </c>
      <c r="AE1135" s="565" t="inlineStr">
        <is>
          <t>ЕАЭС N RU Д-JP.РА03.В.05804/24  от 25.03.2024 действует до 24.03.2029</t>
        </is>
      </c>
      <c r="AF1135" s="565" t="inlineStr">
        <is>
          <t>FIVE ELEMENTS</t>
        </is>
      </c>
      <c r="AG1135" s="565" t="inlineStr">
        <is>
          <t>Lapidem, Inc.</t>
        </is>
      </c>
    </row>
    <row r="1136" hidden="1" ht="20.1" customFormat="1" customHeight="1" s="355" thickBot="1">
      <c r="A1136" s="353" t="n"/>
      <c r="B1136" s="721" t="n"/>
      <c r="C1136" s="1381" t="n">
        <v>4573383082186</v>
      </c>
      <c r="D1136" s="1381" t="n"/>
      <c r="E1136" s="353" t="inlineStr">
        <is>
          <t>Lapidem TESTER</t>
        </is>
      </c>
      <c r="F1136" s="365" t="inlineStr">
        <is>
          <t>LP09T</t>
        </is>
      </c>
      <c r="G1136" s="368" t="inlineStr">
        <is>
          <t>LAPIDEM バス＆マッサージオイル05 チャージ</t>
        </is>
      </c>
      <c r="H1136" s="696" t="inlineStr">
        <is>
          <t>《Lapidem》BATH &amp; MASSAGE OIL05 (CHARGE) TESTER (N.C.V)</t>
        </is>
      </c>
      <c r="I1136" s="696" t="inlineStr">
        <is>
          <t>Five Elements Bath and massage Oil Charge</t>
        </is>
      </c>
      <c r="J1136" s="595" t="inlineStr">
        <is>
          <t>Масло для массажа и ванны "Энергия"</t>
        </is>
      </c>
      <c r="K1136" s="358" t="inlineStr">
        <is>
          <t>oil</t>
        </is>
      </c>
      <c r="L1136" s="358" t="n"/>
      <c r="M1136" s="368" t="n"/>
      <c r="N1136" s="368" t="n"/>
      <c r="O1136" s="455" t="n"/>
      <c r="P1136" s="1386">
        <f>P481</f>
        <v/>
      </c>
      <c r="Q1136" s="1382">
        <f>O1136*P1136</f>
        <v/>
      </c>
      <c r="R1136" s="456" t="n">
        <v>0</v>
      </c>
      <c r="S1136" s="1394">
        <f>O1136*R1136</f>
        <v/>
      </c>
      <c r="T1136" s="1394">
        <f>Q1136-S1136</f>
        <v/>
      </c>
      <c r="U1136" s="458">
        <f>T1136/Q1136</f>
        <v/>
      </c>
      <c r="V1136" s="362" t="n"/>
      <c r="W1136" s="362" t="n"/>
      <c r="X1136" s="362" t="n"/>
      <c r="Y1136" s="362" t="n"/>
      <c r="Z1136" s="362" t="n"/>
      <c r="AA1136" s="362" t="inlineStr">
        <is>
          <t>45*45*200</t>
        </is>
      </c>
      <c r="AB1136" s="1421" t="n">
        <v>0.31</v>
      </c>
      <c r="AC1136" s="1421">
        <f>ROUND(O1136*AB1136,3)</f>
        <v/>
      </c>
      <c r="AD1136" s="575">
        <f>AD481</f>
        <v/>
      </c>
      <c r="AE1136" s="565" t="inlineStr">
        <is>
          <t>ЕАЭС N RU Д-JP.РА03.В.05804/24  от 25.03.2024 действует до 24.03.2029</t>
        </is>
      </c>
      <c r="AF1136" s="565" t="inlineStr">
        <is>
          <t>FIVE ELEMENTS</t>
        </is>
      </c>
      <c r="AG1136" s="565" t="inlineStr">
        <is>
          <t>Lapidem, Inc.</t>
        </is>
      </c>
    </row>
    <row r="1137" hidden="1" ht="20.1" customFormat="1" customHeight="1" s="355" thickBot="1">
      <c r="A1137" s="660" t="n"/>
      <c r="B1137" s="721" t="n"/>
      <c r="C1137" s="1468">
        <f>C468</f>
        <v/>
      </c>
      <c r="D1137" s="1468" t="n"/>
      <c r="E1137" s="353" t="inlineStr">
        <is>
          <t>Lapidem TESTER</t>
        </is>
      </c>
      <c r="F1137" s="1544" t="inlineStr">
        <is>
          <t>LP188T</t>
        </is>
      </c>
      <c r="G1137" s="673" t="n"/>
      <c r="H1137" s="827" t="inlineStr">
        <is>
          <t xml:space="preserve">LAPIDEM CLEAR WATERY CLEANSING GEL 300ml </t>
        </is>
      </c>
      <c r="I1137" s="827" t="inlineStr">
        <is>
          <t xml:space="preserve">LAPIDEM CLEAR WATERY CLEANSING GEL </t>
        </is>
      </c>
      <c r="J1137" s="1168" t="inlineStr">
        <is>
          <t>Демакияжный гель на водной основе Лапидем</t>
        </is>
      </c>
      <c r="K1137" s="828">
        <f>K468</f>
        <v/>
      </c>
      <c r="L1137" s="828" t="n"/>
      <c r="M1137" s="673" t="n"/>
      <c r="N1137" s="673" t="n"/>
      <c r="O1137" s="455" t="n"/>
      <c r="P1137" s="1479">
        <f>P468</f>
        <v/>
      </c>
      <c r="Q1137" s="1382">
        <f>O1137*P1137</f>
        <v/>
      </c>
      <c r="R1137" s="456" t="n">
        <v>0</v>
      </c>
      <c r="S1137" s="1394">
        <f>O1137*R1137</f>
        <v/>
      </c>
      <c r="T1137" s="1394">
        <f>Q1137-S1137</f>
        <v/>
      </c>
      <c r="U1137" s="458">
        <f>T1137/Q1137</f>
        <v/>
      </c>
      <c r="V1137" s="669" t="n"/>
      <c r="W1137" s="669" t="n"/>
      <c r="X1137" s="669" t="n"/>
      <c r="Y1137" s="669" t="n"/>
      <c r="Z1137" s="669" t="n"/>
      <c r="AA1137" s="669" t="n"/>
      <c r="AB1137" s="1546">
        <f>AB468</f>
        <v/>
      </c>
      <c r="AC1137" s="1421">
        <f>ROUND(O1137*AB1137,3)</f>
        <v/>
      </c>
      <c r="AD1137" s="659">
        <f>AD468</f>
        <v/>
      </c>
      <c r="AE1137" s="1090" t="inlineStr">
        <is>
          <t>письсмо № 527/25 от 25.07.2025 г.</t>
        </is>
      </c>
      <c r="AF1137" s="1115" t="inlineStr">
        <is>
          <t>LAPIDEM</t>
        </is>
      </c>
      <c r="AG1137" s="1115" t="inlineStr">
        <is>
          <t>CORE Co.,Ltd.</t>
        </is>
      </c>
    </row>
    <row r="1138" hidden="1" ht="20.1" customFormat="1" customHeight="1" s="355" thickBot="1">
      <c r="A1138" s="353" t="n"/>
      <c r="B1138" s="721" t="n"/>
      <c r="C1138" s="1381">
        <f>C469</f>
        <v/>
      </c>
      <c r="D1138" s="1381">
        <f>D505</f>
        <v/>
      </c>
      <c r="E1138" s="353" t="inlineStr">
        <is>
          <t>Lapidem TESTER</t>
        </is>
      </c>
      <c r="F1138" s="365" t="inlineStr">
        <is>
          <t>LP178</t>
        </is>
      </c>
      <c r="G1138" s="786" t="n"/>
      <c r="H1138" s="322" t="inlineStr">
        <is>
          <t>LAPIDEM RITUAL Dewy Jelly Scrub 80mlTESTER (N.C.V)</t>
        </is>
      </c>
      <c r="I1138" s="322">
        <f>I469</f>
        <v/>
      </c>
      <c r="J1138" s="760" t="inlineStr">
        <is>
          <t>Скраб-желе Ритуал Lapidem.</t>
        </is>
      </c>
      <c r="K1138" s="696" t="inlineStr">
        <is>
          <t>face scrub</t>
        </is>
      </c>
      <c r="L1138" s="358" t="n"/>
      <c r="M1138" s="368" t="n"/>
      <c r="N1138" s="368" t="n"/>
      <c r="O1138" s="455" t="n"/>
      <c r="P1138" s="1386" t="n">
        <v>9035</v>
      </c>
      <c r="Q1138" s="1382">
        <f>O1138*P1138</f>
        <v/>
      </c>
      <c r="R1138" s="456" t="n">
        <v>0</v>
      </c>
      <c r="S1138" s="1394">
        <f>O1138*R1138</f>
        <v/>
      </c>
      <c r="T1138" s="1394">
        <f>Q1138-S1138</f>
        <v/>
      </c>
      <c r="U1138" s="458">
        <f>T1138/Q1138</f>
        <v/>
      </c>
      <c r="V1138" s="362" t="n"/>
      <c r="W1138" s="362" t="n"/>
      <c r="X1138" s="362" t="n"/>
      <c r="Y1138" s="362" t="n"/>
      <c r="Z1138" s="362" t="n"/>
      <c r="AA1138" s="362" t="n"/>
      <c r="AB1138" s="1421" t="n">
        <v>0.203</v>
      </c>
      <c r="AC1138" s="1421">
        <f>ROUND(O1138*AB1138,3)</f>
        <v/>
      </c>
      <c r="AD1138" s="575">
        <f>AD469</f>
        <v/>
      </c>
      <c r="AE1138" s="565">
        <f>AE469</f>
        <v/>
      </c>
      <c r="AF1138" s="565">
        <f>AF469</f>
        <v/>
      </c>
      <c r="AG1138" s="565">
        <f>AG469</f>
        <v/>
      </c>
    </row>
    <row r="1139" hidden="1" ht="20.1" customFormat="1" customHeight="1" s="355" thickBot="1">
      <c r="A1139" s="353" t="n"/>
      <c r="B1139" s="721" t="n"/>
      <c r="C1139" s="1381">
        <f>C470</f>
        <v/>
      </c>
      <c r="D1139" s="1381">
        <f>D506</f>
        <v/>
      </c>
      <c r="E1139" s="353" t="inlineStr">
        <is>
          <t>Lapidem TESTER</t>
        </is>
      </c>
      <c r="F1139" s="1428" t="inlineStr">
        <is>
          <t>LP179</t>
        </is>
      </c>
      <c r="G1139" s="786" t="n"/>
      <c r="H1139" s="322" t="inlineStr">
        <is>
          <t>LAPIDEM RITUAL OKIYOME SERUM 60ml TESTER (N.C.V)</t>
        </is>
      </c>
      <c r="I1139" s="760" t="inlineStr">
        <is>
          <t xml:space="preserve">Lapidem RITUAL OKIYOME SERUM. </t>
        </is>
      </c>
      <c r="J1139" s="823" t="inlineStr">
        <is>
          <t>Смягчающая отшелушивающая сыворотка Окиёмэ Ритуал Lapidem.</t>
        </is>
      </c>
      <c r="K1139" s="696" t="inlineStr">
        <is>
          <t>face serum</t>
        </is>
      </c>
      <c r="L1139" s="358" t="n"/>
      <c r="M1139" s="368" t="n"/>
      <c r="N1139" s="368" t="n"/>
      <c r="O1139" s="455" t="n"/>
      <c r="P1139" s="1386" t="n">
        <v>11859</v>
      </c>
      <c r="Q1139" s="1382">
        <f>O1139*P1139</f>
        <v/>
      </c>
      <c r="R1139" s="456" t="n">
        <v>0</v>
      </c>
      <c r="S1139" s="1394">
        <f>O1139*R1139</f>
        <v/>
      </c>
      <c r="T1139" s="1394">
        <f>Q1139-S1139</f>
        <v/>
      </c>
      <c r="U1139" s="458">
        <f>T1139/Q1139</f>
        <v/>
      </c>
      <c r="V1139" s="362" t="n"/>
      <c r="W1139" s="362" t="n"/>
      <c r="X1139" s="362" t="n"/>
      <c r="Y1139" s="362" t="n"/>
      <c r="Z1139" s="362" t="n"/>
      <c r="AA1139" s="362" t="n"/>
      <c r="AB1139" s="1421">
        <f>199/1000</f>
        <v/>
      </c>
      <c r="AC1139" s="1421">
        <f>ROUND(O1139*AB1139,3)</f>
        <v/>
      </c>
      <c r="AD1139" s="575">
        <f>AD470</f>
        <v/>
      </c>
      <c r="AE1139" s="565" t="inlineStr">
        <is>
          <t>письмо 1069/24 от «19» декабря 2024 г.</t>
        </is>
      </c>
      <c r="AF1139" s="565" t="inlineStr">
        <is>
          <t>Lapidem</t>
        </is>
      </c>
      <c r="AG1139" s="565" t="inlineStr">
        <is>
          <t>Core Co., Ltd.</t>
        </is>
      </c>
    </row>
    <row r="1140" hidden="1" ht="20.1" customFormat="1" customHeight="1" s="355" thickBot="1">
      <c r="A1140" s="353" t="n"/>
      <c r="B1140" s="721" t="n"/>
      <c r="C1140" s="1381">
        <f>C471</f>
        <v/>
      </c>
      <c r="D1140" s="1381">
        <f>D507</f>
        <v/>
      </c>
      <c r="E1140" s="353" t="inlineStr">
        <is>
          <t>Lapidem TESTER</t>
        </is>
      </c>
      <c r="F1140" s="1428" t="inlineStr">
        <is>
          <t>LP180</t>
        </is>
      </c>
      <c r="G1140" s="786" t="n"/>
      <c r="H1140" s="322" t="inlineStr">
        <is>
          <t>LAPIDEM RITUAL SILKY SERUM 30mlTESTER (N.C.V)</t>
        </is>
      </c>
      <c r="I1140" s="760" t="inlineStr">
        <is>
          <t xml:space="preserve">Lapidem RITUAL SILKY SERUM. </t>
        </is>
      </c>
      <c r="J1140" s="760" t="inlineStr">
        <is>
          <t>Шёлковая сыворотка с витамином С Ритуал Lapidem.</t>
        </is>
      </c>
      <c r="K1140" s="696" t="inlineStr">
        <is>
          <t>face serum</t>
        </is>
      </c>
      <c r="L1140" s="358" t="n"/>
      <c r="M1140" s="368" t="n"/>
      <c r="N1140" s="368" t="n"/>
      <c r="O1140" s="455" t="n"/>
      <c r="P1140" s="1386" t="n">
        <v>11859</v>
      </c>
      <c r="Q1140" s="1382">
        <f>O1140*P1140</f>
        <v/>
      </c>
      <c r="R1140" s="456" t="n">
        <v>0</v>
      </c>
      <c r="S1140" s="1394">
        <f>O1140*R1140</f>
        <v/>
      </c>
      <c r="T1140" s="1394">
        <f>Q1140-S1140</f>
        <v/>
      </c>
      <c r="U1140" s="458">
        <f>T1140/Q1140</f>
        <v/>
      </c>
      <c r="V1140" s="362" t="n"/>
      <c r="W1140" s="362" t="n"/>
      <c r="X1140" s="362" t="n"/>
      <c r="Y1140" s="362" t="n"/>
      <c r="Z1140" s="362" t="n"/>
      <c r="AA1140" s="362" t="n"/>
      <c r="AB1140" s="1421" t="n">
        <v>0.141</v>
      </c>
      <c r="AC1140" s="1421">
        <f>ROUND(O1140*AB1140,3)</f>
        <v/>
      </c>
      <c r="AD1140" s="575">
        <f>AD471</f>
        <v/>
      </c>
      <c r="AE1140" s="565" t="inlineStr">
        <is>
          <t>письмо 1069/24 от «19» декабря 2024 г.</t>
        </is>
      </c>
      <c r="AF1140" s="565" t="inlineStr">
        <is>
          <t>Lapidem</t>
        </is>
      </c>
      <c r="AG1140" s="565" t="inlineStr">
        <is>
          <t>Core Co., Ltd.</t>
        </is>
      </c>
    </row>
    <row r="1141" hidden="1" ht="20.1" customFormat="1" customHeight="1" s="355" thickBot="1">
      <c r="A1141" s="353" t="n"/>
      <c r="B1141" s="721" t="n"/>
      <c r="C1141" s="1381">
        <f>C472</f>
        <v/>
      </c>
      <c r="D1141" s="1381">
        <f>D508</f>
        <v/>
      </c>
      <c r="E1141" s="353" t="inlineStr">
        <is>
          <t>Lapidem TESTER</t>
        </is>
      </c>
      <c r="F1141" s="1428" t="inlineStr">
        <is>
          <t>LP181</t>
        </is>
      </c>
      <c r="G1141" s="786" t="n"/>
      <c r="H1141" s="322" t="inlineStr">
        <is>
          <t>LAPIDEM RITUAL NOURISHING ESSENCE 100ml TESTER (N.C.V)</t>
        </is>
      </c>
      <c r="I1141" s="760" t="inlineStr">
        <is>
          <t xml:space="preserve">Lapidem RITUAL NOURISHING ESSENCE. </t>
        </is>
      </c>
      <c r="J1141" s="760" t="inlineStr">
        <is>
          <t xml:space="preserve">Питательный эссенция-лосьон Ритуал Lapidem. </t>
        </is>
      </c>
      <c r="K1141" s="696" t="inlineStr">
        <is>
          <t>face serum</t>
        </is>
      </c>
      <c r="L1141" s="358" t="n"/>
      <c r="M1141" s="368" t="n"/>
      <c r="N1141" s="368" t="n"/>
      <c r="O1141" s="455" t="n"/>
      <c r="P1141" s="1386" t="n">
        <v>9035</v>
      </c>
      <c r="Q1141" s="1382">
        <f>O1141*P1141</f>
        <v/>
      </c>
      <c r="R1141" s="456" t="n">
        <v>0</v>
      </c>
      <c r="S1141" s="1394">
        <f>O1141*R1141</f>
        <v/>
      </c>
      <c r="T1141" s="1394">
        <f>Q1141-S1141</f>
        <v/>
      </c>
      <c r="U1141" s="458">
        <f>T1141/Q1141</f>
        <v/>
      </c>
      <c r="V1141" s="362" t="n"/>
      <c r="W1141" s="362" t="n"/>
      <c r="X1141" s="362" t="n"/>
      <c r="Y1141" s="362" t="n"/>
      <c r="Z1141" s="362" t="n"/>
      <c r="AA1141" s="362" t="n"/>
      <c r="AB1141" s="1421" t="n">
        <v>0.267</v>
      </c>
      <c r="AC1141" s="1421">
        <f>ROUND(O1141*AB1141,3)</f>
        <v/>
      </c>
      <c r="AD1141" s="575">
        <f>AD472</f>
        <v/>
      </c>
      <c r="AE1141" s="565" t="inlineStr">
        <is>
          <t>письмо 1069/24 от «19» декабря 2024 г.</t>
        </is>
      </c>
      <c r="AF1141" s="565" t="inlineStr">
        <is>
          <t>Lapidem</t>
        </is>
      </c>
      <c r="AG1141" s="565" t="inlineStr">
        <is>
          <t>Core Co., Ltd.</t>
        </is>
      </c>
    </row>
    <row r="1142" hidden="1" ht="20.1" customFormat="1" customHeight="1" s="355" thickBot="1">
      <c r="A1142" s="353" t="n"/>
      <c r="B1142" s="721" t="n"/>
      <c r="C1142" s="1381">
        <f>C473</f>
        <v/>
      </c>
      <c r="D1142" s="1381">
        <f>D509</f>
        <v/>
      </c>
      <c r="E1142" s="353" t="inlineStr">
        <is>
          <t>Lapidem TESTER</t>
        </is>
      </c>
      <c r="F1142" s="1428" t="inlineStr">
        <is>
          <t>LP182</t>
        </is>
      </c>
      <c r="G1142" s="786" t="n"/>
      <c r="H1142" s="322" t="inlineStr">
        <is>
          <t>LAPIDEM RITUAL SMOOTH MATTE TOUCH CREAM 50mlTESTER (N.C.V)</t>
        </is>
      </c>
      <c r="I1142" s="760" t="inlineStr">
        <is>
          <t xml:space="preserve">Lapidem RITUAL SMOOTH MATTE TOUCH CREAM. </t>
        </is>
      </c>
      <c r="J1142" s="760" t="inlineStr">
        <is>
          <t xml:space="preserve">Матирующий смягчающий крем Ритуал Lapidem. </t>
        </is>
      </c>
      <c r="K1142" s="696" t="inlineStr">
        <is>
          <t>face cream</t>
        </is>
      </c>
      <c r="L1142" s="358" t="n"/>
      <c r="M1142" s="368" t="n"/>
      <c r="N1142" s="368" t="n"/>
      <c r="O1142" s="455" t="n"/>
      <c r="P1142" s="1386" t="n">
        <v>10235</v>
      </c>
      <c r="Q1142" s="1382">
        <f>O1142*P1142</f>
        <v/>
      </c>
      <c r="R1142" s="456" t="n">
        <v>0</v>
      </c>
      <c r="S1142" s="1394">
        <f>O1142*R1142</f>
        <v/>
      </c>
      <c r="T1142" s="1394">
        <f>Q1142-S1142</f>
        <v/>
      </c>
      <c r="U1142" s="458">
        <f>T1142/Q1142</f>
        <v/>
      </c>
      <c r="V1142" s="362" t="n"/>
      <c r="W1142" s="362" t="n"/>
      <c r="X1142" s="362" t="n"/>
      <c r="Y1142" s="362" t="n"/>
      <c r="Z1142" s="362" t="n"/>
      <c r="AA1142" s="362" t="n"/>
      <c r="AB1142" s="1421" t="n">
        <v>0.167</v>
      </c>
      <c r="AC1142" s="1421">
        <f>ROUND(O1142*AB1142,3)</f>
        <v/>
      </c>
      <c r="AD1142" s="575">
        <f>AD473</f>
        <v/>
      </c>
      <c r="AE1142" s="565" t="inlineStr">
        <is>
          <t>письмо 1069/24 от «19» декабря 2024 г.</t>
        </is>
      </c>
      <c r="AF1142" s="565" t="inlineStr">
        <is>
          <t>Lapidem</t>
        </is>
      </c>
      <c r="AG1142" s="565" t="inlineStr">
        <is>
          <t>Core Co., Ltd.</t>
        </is>
      </c>
    </row>
    <row r="1143" hidden="1" ht="19.5" customFormat="1" customHeight="1" s="355" thickBot="1">
      <c r="A1143" s="660" t="n"/>
      <c r="B1143" s="721" t="n"/>
      <c r="C1143" s="1468">
        <f>C504</f>
        <v/>
      </c>
      <c r="D1143" s="1468" t="n"/>
      <c r="E1143" s="353" t="inlineStr">
        <is>
          <t>Lapidem PRO TESTER</t>
        </is>
      </c>
      <c r="F1143" s="1478" t="n"/>
      <c r="G1143" s="933" t="n"/>
      <c r="H1143" s="656" t="inlineStr">
        <is>
          <t>《Lapidem PRO》CLEAR WATERY CLEANSING GEL 500ml   TESTER (N.C.V) НОВИНКА! ОБРАЗЦЫ НЕ ОТПРАВЛЯЛИ</t>
        </is>
      </c>
      <c r="I1143" s="934">
        <f>I504</f>
        <v/>
      </c>
      <c r="J1143" s="934">
        <f>J504</f>
        <v/>
      </c>
      <c r="K1143" s="934">
        <f>K504</f>
        <v/>
      </c>
      <c r="L1143" s="828" t="n"/>
      <c r="M1143" s="673" t="n"/>
      <c r="N1143" s="673" t="n"/>
      <c r="O1143" s="455" t="n"/>
      <c r="P1143" s="1479">
        <f>P504</f>
        <v/>
      </c>
      <c r="Q1143" s="1382">
        <f>O1143*P1143</f>
        <v/>
      </c>
      <c r="R1143" s="456" t="n">
        <v>0</v>
      </c>
      <c r="S1143" s="1394">
        <f>O1143*R1143</f>
        <v/>
      </c>
      <c r="T1143" s="1394">
        <f>Q1143-S1143</f>
        <v/>
      </c>
      <c r="U1143" s="458">
        <f>T1143/Q1143</f>
        <v/>
      </c>
      <c r="V1143" s="669" t="n"/>
      <c r="W1143" s="669" t="n"/>
      <c r="X1143" s="669" t="n"/>
      <c r="Y1143" s="669" t="n"/>
      <c r="Z1143" s="669" t="n"/>
      <c r="AA1143" s="669" t="n"/>
      <c r="AB1143" s="1546">
        <f>AB504</f>
        <v/>
      </c>
      <c r="AC1143" s="1421">
        <f>ROUND(O1143*AB1143,3)</f>
        <v/>
      </c>
      <c r="AD1143" s="659">
        <f>AD504</f>
        <v/>
      </c>
      <c r="AE1143" s="565">
        <f>AE504</f>
        <v/>
      </c>
      <c r="AF1143" s="565">
        <f>AF504</f>
        <v/>
      </c>
      <c r="AG1143" s="565">
        <f>AG504</f>
        <v/>
      </c>
    </row>
    <row r="1144" hidden="1" ht="20.1" customFormat="1" customHeight="1" s="355" thickBot="1">
      <c r="A1144" s="660" t="n"/>
      <c r="B1144" s="721" t="n"/>
      <c r="C1144" s="1468">
        <f>C505</f>
        <v/>
      </c>
      <c r="D1144" s="1468" t="n"/>
      <c r="E1144" s="353" t="inlineStr">
        <is>
          <t>Lapidem PRO TESTER</t>
        </is>
      </c>
      <c r="F1144" s="1478" t="n"/>
      <c r="G1144" s="933" t="n"/>
      <c r="H1144" s="656" t="inlineStr">
        <is>
          <t>《Lapidem PRO》 RITUAL Dewy Jelly Scrub 200ml   TESTER (N.C.V)</t>
        </is>
      </c>
      <c r="I1144" s="934">
        <f>I505</f>
        <v/>
      </c>
      <c r="J1144" s="934">
        <f>J505</f>
        <v/>
      </c>
      <c r="K1144" s="934">
        <f>K505</f>
        <v/>
      </c>
      <c r="L1144" s="828" t="n"/>
      <c r="M1144" s="673" t="n"/>
      <c r="N1144" s="673" t="n"/>
      <c r="O1144" s="455" t="n"/>
      <c r="P1144" s="1479">
        <f>P505</f>
        <v/>
      </c>
      <c r="Q1144" s="1382">
        <f>O1144*P1144</f>
        <v/>
      </c>
      <c r="R1144" s="456" t="n">
        <v>0</v>
      </c>
      <c r="S1144" s="1394">
        <f>O1144*R1144</f>
        <v/>
      </c>
      <c r="T1144" s="1394">
        <f>Q1144-S1144</f>
        <v/>
      </c>
      <c r="U1144" s="458">
        <f>T1144/Q1144</f>
        <v/>
      </c>
      <c r="V1144" s="669" t="n"/>
      <c r="W1144" s="669" t="n"/>
      <c r="X1144" s="669" t="n"/>
      <c r="Y1144" s="669" t="n"/>
      <c r="Z1144" s="669" t="n"/>
      <c r="AA1144" s="669" t="n"/>
      <c r="AB1144" s="1546">
        <f>AB505</f>
        <v/>
      </c>
      <c r="AC1144" s="1421">
        <f>ROUND(O1144*AB1144,3)</f>
        <v/>
      </c>
      <c r="AD1144" s="659">
        <f>AD505</f>
        <v/>
      </c>
      <c r="AE1144" s="565">
        <f>AE505</f>
        <v/>
      </c>
      <c r="AF1144" s="565">
        <f>AF505</f>
        <v/>
      </c>
      <c r="AG1144" s="565">
        <f>AG505</f>
        <v/>
      </c>
    </row>
    <row r="1145" hidden="1" ht="19.5" customFormat="1" customHeight="1" s="355" thickBot="1">
      <c r="A1145" s="660" t="n"/>
      <c r="B1145" s="721" t="n"/>
      <c r="C1145" s="1468">
        <f>C506</f>
        <v/>
      </c>
      <c r="D1145" s="1468" t="n"/>
      <c r="E1145" s="353" t="inlineStr">
        <is>
          <t>Lapidem PRO TESTER</t>
        </is>
      </c>
      <c r="F1145" s="1478" t="n"/>
      <c r="G1145" s="933" t="n"/>
      <c r="H1145" s="656" t="inlineStr">
        <is>
          <t>《Lapidem PRO》 RITUAL OKIYOME SERUM 200ml   TESTER (N.C.V)</t>
        </is>
      </c>
      <c r="I1145" s="934">
        <f>I506</f>
        <v/>
      </c>
      <c r="J1145" s="934">
        <f>J506</f>
        <v/>
      </c>
      <c r="K1145" s="934">
        <f>K506</f>
        <v/>
      </c>
      <c r="L1145" s="828" t="n"/>
      <c r="M1145" s="673" t="n"/>
      <c r="N1145" s="673" t="n"/>
      <c r="O1145" s="455" t="n"/>
      <c r="P1145" s="1479">
        <f>P506</f>
        <v/>
      </c>
      <c r="Q1145" s="1382">
        <f>O1145*P1145</f>
        <v/>
      </c>
      <c r="R1145" s="456" t="n">
        <v>0</v>
      </c>
      <c r="S1145" s="1394">
        <f>O1145*R1145</f>
        <v/>
      </c>
      <c r="T1145" s="1394">
        <f>Q1145-S1145</f>
        <v/>
      </c>
      <c r="U1145" s="458">
        <f>T1145/Q1145</f>
        <v/>
      </c>
      <c r="V1145" s="669" t="n"/>
      <c r="W1145" s="669" t="n"/>
      <c r="X1145" s="669" t="n"/>
      <c r="Y1145" s="669" t="n"/>
      <c r="Z1145" s="669" t="n"/>
      <c r="AA1145" s="669" t="n"/>
      <c r="AB1145" s="1546">
        <f>AB506</f>
        <v/>
      </c>
      <c r="AC1145" s="1421">
        <f>ROUND(O1145*AB1145,3)</f>
        <v/>
      </c>
      <c r="AD1145" s="659">
        <f>AD506</f>
        <v/>
      </c>
      <c r="AE1145" s="565">
        <f>AE506</f>
        <v/>
      </c>
      <c r="AF1145" s="565">
        <f>AF506</f>
        <v/>
      </c>
      <c r="AG1145" s="565">
        <f>AG506</f>
        <v/>
      </c>
    </row>
    <row r="1146" hidden="1" ht="19.5" customFormat="1" customHeight="1" s="355" thickBot="1">
      <c r="A1146" s="660" t="n"/>
      <c r="B1146" s="721" t="n"/>
      <c r="C1146" s="1468">
        <f>C507</f>
        <v/>
      </c>
      <c r="D1146" s="1468" t="n"/>
      <c r="E1146" s="353" t="inlineStr">
        <is>
          <t>Lapidem PRO TESTER</t>
        </is>
      </c>
      <c r="F1146" s="1478" t="n"/>
      <c r="G1146" s="933" t="n"/>
      <c r="H1146" s="656" t="inlineStr">
        <is>
          <t>《Lapidem PRO》 RITUAL SILKY SERUM 100ml   TESTER (N.C.V)</t>
        </is>
      </c>
      <c r="I1146" s="934">
        <f>I507</f>
        <v/>
      </c>
      <c r="J1146" s="934">
        <f>J507</f>
        <v/>
      </c>
      <c r="K1146" s="934">
        <f>K507</f>
        <v/>
      </c>
      <c r="L1146" s="828" t="n"/>
      <c r="M1146" s="673" t="n"/>
      <c r="N1146" s="673" t="n"/>
      <c r="O1146" s="455" t="n"/>
      <c r="P1146" s="1479">
        <f>P507</f>
        <v/>
      </c>
      <c r="Q1146" s="1382">
        <f>O1146*P1146</f>
        <v/>
      </c>
      <c r="R1146" s="456" t="n">
        <v>0</v>
      </c>
      <c r="S1146" s="1394">
        <f>O1146*R1146</f>
        <v/>
      </c>
      <c r="T1146" s="1394">
        <f>Q1146-S1146</f>
        <v/>
      </c>
      <c r="U1146" s="458">
        <f>T1146/Q1146</f>
        <v/>
      </c>
      <c r="V1146" s="669" t="n"/>
      <c r="W1146" s="669" t="n"/>
      <c r="X1146" s="669" t="n"/>
      <c r="Y1146" s="669" t="n"/>
      <c r="Z1146" s="669" t="n"/>
      <c r="AA1146" s="669" t="n"/>
      <c r="AB1146" s="1546">
        <f>AB507</f>
        <v/>
      </c>
      <c r="AC1146" s="1421">
        <f>ROUND(O1146*AB1146,3)</f>
        <v/>
      </c>
      <c r="AD1146" s="659">
        <f>AD507</f>
        <v/>
      </c>
      <c r="AE1146" s="565">
        <f>AE507</f>
        <v/>
      </c>
      <c r="AF1146" s="565">
        <f>AF507</f>
        <v/>
      </c>
      <c r="AG1146" s="565">
        <f>AG507</f>
        <v/>
      </c>
    </row>
    <row r="1147" hidden="1" ht="19.5" customFormat="1" customHeight="1" s="355" thickBot="1">
      <c r="A1147" s="660" t="n"/>
      <c r="B1147" s="721" t="n"/>
      <c r="C1147" s="1468">
        <f>C508</f>
        <v/>
      </c>
      <c r="D1147" s="1468" t="n"/>
      <c r="E1147" s="353" t="inlineStr">
        <is>
          <t>Lapidem PRO TESTER</t>
        </is>
      </c>
      <c r="F1147" s="1478" t="n"/>
      <c r="G1147" s="933" t="n"/>
      <c r="H1147" s="656" t="inlineStr">
        <is>
          <t>《Lapidem PRO》 RITUAL NOURISHING ESSENCE 200ml   TESTER (N.C.V)</t>
        </is>
      </c>
      <c r="I1147" s="934">
        <f>I508</f>
        <v/>
      </c>
      <c r="J1147" s="934">
        <f>J508</f>
        <v/>
      </c>
      <c r="K1147" s="934">
        <f>K508</f>
        <v/>
      </c>
      <c r="L1147" s="828" t="n"/>
      <c r="M1147" s="673" t="n"/>
      <c r="N1147" s="673" t="n"/>
      <c r="O1147" s="455" t="n"/>
      <c r="P1147" s="1479">
        <f>P508</f>
        <v/>
      </c>
      <c r="Q1147" s="1382">
        <f>O1147*P1147</f>
        <v/>
      </c>
      <c r="R1147" s="456" t="n">
        <v>0</v>
      </c>
      <c r="S1147" s="1394">
        <f>O1147*R1147</f>
        <v/>
      </c>
      <c r="T1147" s="1394">
        <f>Q1147-S1147</f>
        <v/>
      </c>
      <c r="U1147" s="458">
        <f>T1147/Q1147</f>
        <v/>
      </c>
      <c r="V1147" s="669" t="n"/>
      <c r="W1147" s="669" t="n"/>
      <c r="X1147" s="669" t="n"/>
      <c r="Y1147" s="669" t="n"/>
      <c r="Z1147" s="669" t="n"/>
      <c r="AA1147" s="669" t="n"/>
      <c r="AB1147" s="1546">
        <f>AB508</f>
        <v/>
      </c>
      <c r="AC1147" s="1421">
        <f>ROUND(O1147*AB1147,3)</f>
        <v/>
      </c>
      <c r="AD1147" s="659">
        <f>AD508</f>
        <v/>
      </c>
      <c r="AE1147" s="565">
        <f>AE508</f>
        <v/>
      </c>
      <c r="AF1147" s="565">
        <f>AF508</f>
        <v/>
      </c>
      <c r="AG1147" s="565">
        <f>AG508</f>
        <v/>
      </c>
    </row>
    <row r="1148" hidden="1" ht="19.5" customFormat="1" customHeight="1" s="355" thickBot="1">
      <c r="A1148" s="660" t="n"/>
      <c r="B1148" s="721" t="n"/>
      <c r="C1148" s="1468">
        <f>C509</f>
        <v/>
      </c>
      <c r="D1148" s="1468" t="n"/>
      <c r="E1148" s="353" t="inlineStr">
        <is>
          <t>Lapidem PRO TESTER</t>
        </is>
      </c>
      <c r="F1148" s="1478" t="n"/>
      <c r="G1148" s="933" t="n"/>
      <c r="H1148" s="656" t="inlineStr">
        <is>
          <t>《Lapidem PRO》 RITUAL SMOOTH MATTE TOUCH CREAM 100ml  TESTER (N.C.V)</t>
        </is>
      </c>
      <c r="I1148" s="934">
        <f>I509</f>
        <v/>
      </c>
      <c r="J1148" s="934">
        <f>J509</f>
        <v/>
      </c>
      <c r="K1148" s="934">
        <f>K509</f>
        <v/>
      </c>
      <c r="L1148" s="828" t="n"/>
      <c r="M1148" s="673" t="n"/>
      <c r="N1148" s="673" t="n"/>
      <c r="O1148" s="455" t="n"/>
      <c r="P1148" s="1479">
        <f>P509</f>
        <v/>
      </c>
      <c r="Q1148" s="1382">
        <f>O1148*P1148</f>
        <v/>
      </c>
      <c r="R1148" s="456" t="n">
        <v>0</v>
      </c>
      <c r="S1148" s="1394">
        <f>O1148*R1148</f>
        <v/>
      </c>
      <c r="T1148" s="1394">
        <f>Q1148-S1148</f>
        <v/>
      </c>
      <c r="U1148" s="458">
        <f>T1148/Q1148</f>
        <v/>
      </c>
      <c r="V1148" s="669" t="n"/>
      <c r="W1148" s="669" t="n"/>
      <c r="X1148" s="669" t="n"/>
      <c r="Y1148" s="669" t="n"/>
      <c r="Z1148" s="669" t="n"/>
      <c r="AA1148" s="669" t="n"/>
      <c r="AB1148" s="1546">
        <f>AB509</f>
        <v/>
      </c>
      <c r="AC1148" s="1421">
        <f>ROUND(O1148*AB1148,3)</f>
        <v/>
      </c>
      <c r="AD1148" s="659">
        <f>AD509</f>
        <v/>
      </c>
      <c r="AE1148" s="565">
        <f>AE509</f>
        <v/>
      </c>
      <c r="AF1148" s="565">
        <f>AF509</f>
        <v/>
      </c>
      <c r="AG1148" s="565">
        <f>AG509</f>
        <v/>
      </c>
    </row>
    <row r="1149" hidden="1" ht="20.1" customFormat="1" customHeight="1" s="355" thickBot="1">
      <c r="A1149" s="1203" t="n"/>
      <c r="B1149" s="714" t="n"/>
      <c r="C1149" s="1381" t="n">
        <v>4573383082018</v>
      </c>
      <c r="D1149" s="1381" t="n"/>
      <c r="E1149" s="353" t="inlineStr">
        <is>
          <t>Lapidem TESTER</t>
        </is>
      </c>
      <c r="F1149" s="365" t="inlineStr">
        <is>
          <t>LP23T</t>
        </is>
      </c>
      <c r="G1149" s="368" t="n"/>
      <c r="H1149" s="696" t="inlineStr">
        <is>
          <t>《Lapidem》RITUAL Moisturizing G Mist 120ml TESTER (N.C.V)</t>
        </is>
      </c>
      <c r="I1149" s="696" t="inlineStr">
        <is>
          <t>LAPIDEM RITUAL Moisturizing Glow Mist</t>
        </is>
      </c>
      <c r="J1149" s="595" t="inlineStr">
        <is>
          <t>Увлажняющий лосьон-спрей</t>
        </is>
      </c>
      <c r="K1149" s="601" t="inlineStr">
        <is>
          <t>face lotion</t>
        </is>
      </c>
      <c r="L1149" s="601" t="n"/>
      <c r="M1149" s="368" t="n"/>
      <c r="N1149" s="368" t="n"/>
      <c r="O1149" s="455" t="n"/>
      <c r="P1149" s="1386">
        <f>P474</f>
        <v/>
      </c>
      <c r="Q1149" s="1382">
        <f>O1149*P1149</f>
        <v/>
      </c>
      <c r="R1149" s="456" t="n">
        <v>0</v>
      </c>
      <c r="S1149" s="1394">
        <f>O1149*R1149</f>
        <v/>
      </c>
      <c r="T1149" s="1394">
        <f>Q1149-S1149</f>
        <v/>
      </c>
      <c r="U1149" s="458">
        <f>T1149/Q1149</f>
        <v/>
      </c>
      <c r="V1149" s="362" t="n"/>
      <c r="W1149" s="362" t="n"/>
      <c r="X1149" s="362" t="n"/>
      <c r="Y1149" s="362" t="n"/>
      <c r="Z1149" s="362" t="n"/>
      <c r="AA1149" s="362" t="n"/>
      <c r="AB1149" s="1421" t="n">
        <v>0.322</v>
      </c>
      <c r="AC1149" s="1387">
        <f>ROUND(O1149*AB1149,3)</f>
        <v/>
      </c>
      <c r="AD1149" s="575">
        <f>AD510</f>
        <v/>
      </c>
      <c r="AE1149" s="565" t="inlineStr">
        <is>
          <t>ЕАЭС N RU Д-JP.РА02.В.76840/23 от 27.03.2023 действует до 26.03.2028</t>
        </is>
      </c>
      <c r="AF1149" s="565" t="inlineStr">
        <is>
          <t xml:space="preserve">LAPIDEM </t>
        </is>
      </c>
      <c r="AG1149" s="565" t="inlineStr">
        <is>
          <t>Core Inc.</t>
        </is>
      </c>
    </row>
    <row r="1150" hidden="1" ht="20.1" customFormat="1" customHeight="1" s="355" thickBot="1">
      <c r="A1150" s="1203" t="n"/>
      <c r="B1150" s="714" t="n"/>
      <c r="C1150" s="1381" t="n">
        <v>4573383082025</v>
      </c>
      <c r="D1150" s="1381" t="n"/>
      <c r="E1150" s="353" t="inlineStr">
        <is>
          <t>Lapidem TESTER</t>
        </is>
      </c>
      <c r="F1150" s="365" t="inlineStr">
        <is>
          <t>LP24T</t>
        </is>
      </c>
      <c r="G1150" s="573" t="n"/>
      <c r="H1150" s="322" t="inlineStr">
        <is>
          <t>《Lapidem》RITUAL TN Target Serum 25ml  TESTER (N.C.V)</t>
        </is>
      </c>
      <c r="I1150" s="322" t="inlineStr">
        <is>
          <t>LAPIDEM RITUAL Tightening Target Serum</t>
        </is>
      </c>
      <c r="J1150" s="406" t="inlineStr">
        <is>
          <t>Лифтинговый серум</t>
        </is>
      </c>
      <c r="K1150" s="601" t="inlineStr">
        <is>
          <t>face serum</t>
        </is>
      </c>
      <c r="L1150" s="601" t="n"/>
      <c r="M1150" s="368" t="n"/>
      <c r="N1150" s="368" t="n"/>
      <c r="O1150" s="455" t="n"/>
      <c r="P1150" s="1386">
        <f>P475</f>
        <v/>
      </c>
      <c r="Q1150" s="1382">
        <f>O1150*P1150</f>
        <v/>
      </c>
      <c r="R1150" s="456" t="n">
        <v>0</v>
      </c>
      <c r="S1150" s="1394">
        <f>O1150*R1150</f>
        <v/>
      </c>
      <c r="T1150" s="1394">
        <f>Q1150-S1150</f>
        <v/>
      </c>
      <c r="U1150" s="458">
        <f>T1150/Q1150</f>
        <v/>
      </c>
      <c r="V1150" s="362" t="n"/>
      <c r="W1150" s="362" t="n"/>
      <c r="X1150" s="362" t="n"/>
      <c r="Y1150" s="362" t="n"/>
      <c r="Z1150" s="362" t="n"/>
      <c r="AA1150" s="362" t="n"/>
      <c r="AB1150" s="1421" t="n">
        <v>0.157</v>
      </c>
      <c r="AC1150" s="1387">
        <f>ROUND(O1150*AB1150,3)</f>
        <v/>
      </c>
      <c r="AD1150" s="575">
        <f>AD511</f>
        <v/>
      </c>
      <c r="AE1150" s="565" t="inlineStr">
        <is>
          <t>ЕАЭС N RU Д-JP.РА02.В.76824/23 от 27.03.2023 действует до 26.03.2028</t>
        </is>
      </c>
      <c r="AF1150" s="565" t="inlineStr">
        <is>
          <t xml:space="preserve">LAPIDEM </t>
        </is>
      </c>
      <c r="AG1150" s="565" t="inlineStr">
        <is>
          <t>Core Inc.</t>
        </is>
      </c>
    </row>
    <row r="1151" hidden="1" ht="20.1" customFormat="1" customHeight="1" s="355" thickBot="1">
      <c r="A1151" s="1203" t="n"/>
      <c r="B1151" s="714" t="n"/>
      <c r="C1151" s="1381" t="n">
        <v>4573383082032</v>
      </c>
      <c r="D1151" s="1381" t="n"/>
      <c r="E1151" s="353" t="inlineStr">
        <is>
          <t>Lapidem TESTER</t>
        </is>
      </c>
      <c r="F1151" s="365" t="inlineStr">
        <is>
          <t>LP22T</t>
        </is>
      </c>
      <c r="G1151" s="573" t="n"/>
      <c r="H1151" s="322" t="inlineStr">
        <is>
          <t>《Lapidem》RITUAL Sleeping Bloom Mask 100g  TESTER (N.C.V)</t>
        </is>
      </c>
      <c r="I1151" s="322" t="inlineStr">
        <is>
          <t>LAPIDEM RITUAL Sleeping Bloom Mask</t>
        </is>
      </c>
      <c r="J1151" s="406" t="inlineStr">
        <is>
          <t>Маска ночная</t>
        </is>
      </c>
      <c r="K1151" s="601" t="inlineStr">
        <is>
          <t>face mask</t>
        </is>
      </c>
      <c r="L1151" s="601" t="n"/>
      <c r="M1151" s="368" t="n"/>
      <c r="N1151" s="368" t="n"/>
      <c r="O1151" s="455" t="n"/>
      <c r="P1151" s="1386">
        <f>P476</f>
        <v/>
      </c>
      <c r="Q1151" s="1382">
        <f>O1151*P1151</f>
        <v/>
      </c>
      <c r="R1151" s="456" t="n">
        <v>0</v>
      </c>
      <c r="S1151" s="1394">
        <f>O1151*R1151</f>
        <v/>
      </c>
      <c r="T1151" s="1394">
        <f>Q1151-S1151</f>
        <v/>
      </c>
      <c r="U1151" s="458">
        <f>T1151/Q1151</f>
        <v/>
      </c>
      <c r="V1151" s="362" t="n"/>
      <c r="W1151" s="362" t="n"/>
      <c r="X1151" s="362" t="n"/>
      <c r="Y1151" s="362" t="n"/>
      <c r="Z1151" s="362" t="n"/>
      <c r="AA1151" s="362" t="n"/>
      <c r="AB1151" s="1421" t="n">
        <v>0.301</v>
      </c>
      <c r="AC1151" s="1387">
        <f>ROUND(O1151*AB1151,3)</f>
        <v/>
      </c>
      <c r="AD1151" s="575">
        <f>AD512</f>
        <v/>
      </c>
      <c r="AE1151" s="565" t="inlineStr">
        <is>
          <t>ЕАЭС N RU Д-JP.РА02.В.76792/23 от 27.03.2023 действует до 26.03.2028</t>
        </is>
      </c>
      <c r="AF1151" s="565" t="inlineStr">
        <is>
          <t xml:space="preserve">LAPIDEM </t>
        </is>
      </c>
      <c r="AG1151" s="565" t="inlineStr">
        <is>
          <t>Core Inc.</t>
        </is>
      </c>
    </row>
    <row r="1152" hidden="1" ht="20.1" customFormat="1" customHeight="1" s="355" thickBot="1">
      <c r="A1152" s="666" t="n"/>
      <c r="B1152" s="714" t="n"/>
      <c r="C1152" s="1468">
        <f>C510</f>
        <v/>
      </c>
      <c r="D1152" s="1468" t="n"/>
      <c r="E1152" s="660" t="inlineStr">
        <is>
          <t>Lapidem PRO TESTER</t>
        </is>
      </c>
      <c r="F1152" s="862" t="n"/>
      <c r="G1152" s="672" t="n"/>
      <c r="H1152" s="656" t="inlineStr">
        <is>
          <t>《Lapidem PRO》RITUAL Moisturizing G Mist 300ml TESTER (N.C.V)</t>
        </is>
      </c>
      <c r="I1152" s="656" t="n"/>
      <c r="J1152" s="826" t="n"/>
      <c r="K1152" s="935" t="inlineStr">
        <is>
          <t>face lotion</t>
        </is>
      </c>
      <c r="L1152" s="935" t="n"/>
      <c r="M1152" s="673" t="n"/>
      <c r="N1152" s="673" t="n"/>
      <c r="O1152" s="455" t="n"/>
      <c r="P1152" s="1479">
        <f>P510</f>
        <v/>
      </c>
      <c r="Q1152" s="1382">
        <f>O1152*P1152</f>
        <v/>
      </c>
      <c r="R1152" s="456" t="n">
        <v>0</v>
      </c>
      <c r="S1152" s="1394">
        <f>O1152*R1152</f>
        <v/>
      </c>
      <c r="T1152" s="1394">
        <f>Q1152-S1152</f>
        <v/>
      </c>
      <c r="U1152" s="458">
        <f>T1152/Q1152</f>
        <v/>
      </c>
      <c r="V1152" s="669" t="n"/>
      <c r="W1152" s="669" t="n"/>
      <c r="X1152" s="669" t="n"/>
      <c r="Y1152" s="669" t="n"/>
      <c r="Z1152" s="669" t="n"/>
      <c r="AA1152" s="669" t="n"/>
      <c r="AB1152" s="1546">
        <f>AB510</f>
        <v/>
      </c>
      <c r="AC1152" s="1387">
        <f>ROUND(O1152*AB1152,3)</f>
        <v/>
      </c>
      <c r="AD1152" s="659">
        <f>AD510</f>
        <v/>
      </c>
      <c r="AE1152" s="565">
        <f>AE510</f>
        <v/>
      </c>
      <c r="AF1152" s="565">
        <f>AF510</f>
        <v/>
      </c>
      <c r="AG1152" s="565">
        <f>AG510</f>
        <v/>
      </c>
    </row>
    <row r="1153" hidden="1" ht="20.1" customFormat="1" customHeight="1" s="355" thickBot="1">
      <c r="A1153" s="666" t="n"/>
      <c r="B1153" s="714" t="n"/>
      <c r="C1153" s="1468">
        <f>C511</f>
        <v/>
      </c>
      <c r="D1153" s="1468" t="n"/>
      <c r="E1153" s="660" t="inlineStr">
        <is>
          <t>Lapidem PRO TESTER</t>
        </is>
      </c>
      <c r="F1153" s="862" t="n"/>
      <c r="G1153" s="672" t="n"/>
      <c r="H1153" s="656" t="inlineStr">
        <is>
          <t>《Lapidem PRO》RITUAL TN Target Serum 100ml  TESTER (N.C.V)</t>
        </is>
      </c>
      <c r="I1153" s="656" t="n"/>
      <c r="J1153" s="826" t="n"/>
      <c r="K1153" s="935" t="inlineStr">
        <is>
          <t>face serum</t>
        </is>
      </c>
      <c r="L1153" s="935" t="n"/>
      <c r="M1153" s="673" t="n"/>
      <c r="N1153" s="673" t="n"/>
      <c r="O1153" s="455" t="n"/>
      <c r="P1153" s="1479">
        <f>P511</f>
        <v/>
      </c>
      <c r="Q1153" s="1382">
        <f>O1153*P1153</f>
        <v/>
      </c>
      <c r="R1153" s="456" t="n">
        <v>0</v>
      </c>
      <c r="S1153" s="1394">
        <f>O1153*R1153</f>
        <v/>
      </c>
      <c r="T1153" s="1394">
        <f>Q1153-S1153</f>
        <v/>
      </c>
      <c r="U1153" s="458">
        <f>T1153/Q1153</f>
        <v/>
      </c>
      <c r="V1153" s="669" t="n"/>
      <c r="W1153" s="669" t="n"/>
      <c r="X1153" s="669" t="n"/>
      <c r="Y1153" s="669" t="n"/>
      <c r="Z1153" s="669" t="n"/>
      <c r="AA1153" s="669" t="n"/>
      <c r="AB1153" s="1546">
        <f>AB511</f>
        <v/>
      </c>
      <c r="AC1153" s="1387">
        <f>ROUND(O1153*AB1153,3)</f>
        <v/>
      </c>
      <c r="AD1153" s="659">
        <f>AD511</f>
        <v/>
      </c>
      <c r="AE1153" s="565">
        <f>AE511</f>
        <v/>
      </c>
      <c r="AF1153" s="565">
        <f>AF511</f>
        <v/>
      </c>
      <c r="AG1153" s="565">
        <f>AG511</f>
        <v/>
      </c>
    </row>
    <row r="1154" hidden="1" ht="20.1" customFormat="1" customHeight="1" s="355" thickBot="1">
      <c r="A1154" s="666" t="n"/>
      <c r="B1154" s="714" t="n"/>
      <c r="C1154" s="1468">
        <f>C512</f>
        <v/>
      </c>
      <c r="D1154" s="1468" t="n"/>
      <c r="E1154" s="660" t="inlineStr">
        <is>
          <t>Lapidem PRO TESTER</t>
        </is>
      </c>
      <c r="F1154" s="862" t="n"/>
      <c r="G1154" s="672" t="n"/>
      <c r="H1154" s="656" t="inlineStr">
        <is>
          <t>《Lapidem PRO》RITUAL Sleeping Bloom Mask 250g  TESTER (N.C.V)</t>
        </is>
      </c>
      <c r="I1154" s="656" t="n"/>
      <c r="J1154" s="826" t="n"/>
      <c r="K1154" s="935" t="inlineStr">
        <is>
          <t>face mask</t>
        </is>
      </c>
      <c r="L1154" s="935" t="n"/>
      <c r="M1154" s="673" t="n"/>
      <c r="N1154" s="673" t="n"/>
      <c r="O1154" s="455" t="n"/>
      <c r="P1154" s="1479">
        <f>P512</f>
        <v/>
      </c>
      <c r="Q1154" s="1382">
        <f>O1154*P1154</f>
        <v/>
      </c>
      <c r="R1154" s="456" t="n">
        <v>0</v>
      </c>
      <c r="S1154" s="1394">
        <f>O1154*R1154</f>
        <v/>
      </c>
      <c r="T1154" s="1394">
        <f>Q1154-S1154</f>
        <v/>
      </c>
      <c r="U1154" s="458">
        <f>T1154/Q1154</f>
        <v/>
      </c>
      <c r="V1154" s="669" t="n"/>
      <c r="W1154" s="669" t="n"/>
      <c r="X1154" s="669" t="n"/>
      <c r="Y1154" s="669" t="n"/>
      <c r="Z1154" s="669" t="n"/>
      <c r="AA1154" s="669" t="n"/>
      <c r="AB1154" s="1546">
        <f>AB512</f>
        <v/>
      </c>
      <c r="AC1154" s="1387">
        <f>ROUND(O1154*AB1154,3)</f>
        <v/>
      </c>
      <c r="AD1154" s="659">
        <f>AD512</f>
        <v/>
      </c>
      <c r="AE1154" s="565">
        <f>AE512</f>
        <v/>
      </c>
      <c r="AF1154" s="565">
        <f>AF512</f>
        <v/>
      </c>
      <c r="AG1154" s="565">
        <f>AG512</f>
        <v/>
      </c>
    </row>
    <row r="1155" hidden="1" ht="20.1" customFormat="1" customHeight="1" s="355" thickBot="1">
      <c r="A1155" s="353" t="n"/>
      <c r="B1155" s="721" t="n"/>
      <c r="C1155" s="1381" t="n">
        <v>4573383082070</v>
      </c>
      <c r="D1155" s="1381" t="n"/>
      <c r="E1155" s="353" t="inlineStr">
        <is>
          <t>Lapidem TESTER</t>
        </is>
      </c>
      <c r="F1155" s="365" t="inlineStr">
        <is>
          <t>LP25T</t>
        </is>
      </c>
      <c r="G1155" s="573" t="n"/>
      <c r="H1155" s="322" t="inlineStr">
        <is>
          <t>《Lapidem》NUTRITION MOIST SHAMPOO 300 ml  TESTER (N.C.V)</t>
        </is>
      </c>
      <c r="I1155" s="760" t="inlineStr">
        <is>
          <t>LAPIDEM NUTRITION MOIST SHAMPOO</t>
        </is>
      </c>
      <c r="J1155" s="760" t="inlineStr">
        <is>
          <t>Шампунь «Питание и увлажнение» для волос Лапидем. 300 ml</t>
        </is>
      </c>
      <c r="K1155" s="358" t="inlineStr">
        <is>
          <t>hair shampoo</t>
        </is>
      </c>
      <c r="L1155" s="601" t="n"/>
      <c r="M1155" s="368" t="n"/>
      <c r="N1155" s="368" t="n"/>
      <c r="O1155" s="455" t="n"/>
      <c r="P1155" s="1386">
        <f>P485</f>
        <v/>
      </c>
      <c r="Q1155" s="1382">
        <f>O1155*P1155</f>
        <v/>
      </c>
      <c r="R1155" s="456" t="n">
        <v>0</v>
      </c>
      <c r="S1155" s="1394">
        <f>O1155*R1155</f>
        <v/>
      </c>
      <c r="T1155" s="1394">
        <f>Q1155-S1155</f>
        <v/>
      </c>
      <c r="U1155" s="458">
        <f>T1155/Q1155</f>
        <v/>
      </c>
      <c r="V1155" s="362" t="n"/>
      <c r="W1155" s="362" t="n"/>
      <c r="X1155" s="362" t="n"/>
      <c r="Y1155" s="362" t="n"/>
      <c r="Z1155" s="362" t="n"/>
      <c r="AA1155" s="362" t="n"/>
      <c r="AB1155" s="1419" t="n">
        <v>0.38</v>
      </c>
      <c r="AC1155" s="1384">
        <f>ROUND(O1155*AB1155,3)</f>
        <v/>
      </c>
      <c r="AD1155" s="575"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565" t="inlineStr">
        <is>
          <t>ЕАЭС N RU Д-JP.РА04.В.58480/23 от 09.06.2023 действует до 08.06.2028</t>
        </is>
      </c>
      <c r="AF1155" s="565" t="inlineStr">
        <is>
          <t>LAPIDEM</t>
        </is>
      </c>
      <c r="AG1155" s="565" t="inlineStr">
        <is>
          <t>CORE Inc."</t>
        </is>
      </c>
    </row>
    <row r="1156" hidden="1" ht="20.1" customFormat="1" customHeight="1" s="355" thickBot="1">
      <c r="A1156" s="353" t="n"/>
      <c r="B1156" s="721" t="n"/>
      <c r="C1156" s="1381" t="n">
        <v>4573383082087</v>
      </c>
      <c r="D1156" s="1381" t="n"/>
      <c r="E1156" s="353" t="inlineStr">
        <is>
          <t>Lapidem TESTER</t>
        </is>
      </c>
      <c r="F1156" s="365" t="inlineStr">
        <is>
          <t>LP26T</t>
        </is>
      </c>
      <c r="G1156" s="573" t="n"/>
      <c r="H1156" s="322" t="inlineStr">
        <is>
          <t>《Lapidem》NUTRITION MOIST TREATMENT 300 ml  TESTER (N.C.V)</t>
        </is>
      </c>
      <c r="I1156" s="760" t="inlineStr">
        <is>
          <t>LAPIDEM NUTRITION MOIST TREATMENT</t>
        </is>
      </c>
      <c r="J1156" s="760" t="inlineStr">
        <is>
          <t>Кондиционер-маска «Питание и Увлажнение» для волос Лапидем</t>
        </is>
      </c>
      <c r="K1156" s="358" t="inlineStr">
        <is>
          <t>hair treatment</t>
        </is>
      </c>
      <c r="L1156" s="601" t="n"/>
      <c r="M1156" s="368" t="n"/>
      <c r="N1156" s="368" t="n"/>
      <c r="O1156" s="455" t="n"/>
      <c r="P1156" s="1386">
        <f>P486</f>
        <v/>
      </c>
      <c r="Q1156" s="1382">
        <f>O1156*P1156</f>
        <v/>
      </c>
      <c r="R1156" s="456" t="n">
        <v>0</v>
      </c>
      <c r="S1156" s="1394">
        <f>O1156*R1156</f>
        <v/>
      </c>
      <c r="T1156" s="1394">
        <f>Q1156-S1156</f>
        <v/>
      </c>
      <c r="U1156" s="458">
        <f>T1156/Q1156</f>
        <v/>
      </c>
      <c r="V1156" s="362" t="n"/>
      <c r="W1156" s="362" t="n"/>
      <c r="X1156" s="362" t="n"/>
      <c r="Y1156" s="362" t="n"/>
      <c r="Z1156" s="362" t="n"/>
      <c r="AA1156" s="362" t="n"/>
      <c r="AB1156" s="1419" t="n">
        <v>0.36</v>
      </c>
      <c r="AC1156" s="1384">
        <f>ROUND(O1156*AB1156,3)</f>
        <v/>
      </c>
      <c r="AD1156" s="575"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565" t="inlineStr">
        <is>
          <t>ЕАЭС N RU Д-JP.РА04.В.58460/23 от 09.06.2023 действует до 08.06.2028</t>
        </is>
      </c>
      <c r="AF1156" s="565" t="inlineStr">
        <is>
          <t>LAPIDEM</t>
        </is>
      </c>
      <c r="AG1156" s="565" t="inlineStr">
        <is>
          <t>CORE Inc."</t>
        </is>
      </c>
    </row>
    <row r="1157" hidden="1" ht="20.1" customFormat="1" customHeight="1" s="355" thickBot="1">
      <c r="A1157" s="353" t="n"/>
      <c r="B1157" s="721" t="n"/>
      <c r="C1157" s="1381" t="n">
        <v>4573383082124</v>
      </c>
      <c r="D1157" s="1381" t="n"/>
      <c r="E1157" s="353" t="inlineStr">
        <is>
          <t>Lapidem TESTER</t>
        </is>
      </c>
      <c r="F1157" s="1428" t="inlineStr">
        <is>
          <t>LP29T</t>
        </is>
      </c>
      <c r="G1157" s="573" t="n"/>
      <c r="H1157" s="1056" t="inlineStr">
        <is>
          <t>《Lapidem》NUTRITION MOIST BODY CREAM 300 ml TESTER (N.C.V)</t>
        </is>
      </c>
      <c r="I1157" s="322" t="inlineStr">
        <is>
          <t xml:space="preserve">Lapidem NUTRITION MOIST BODY CREAM. </t>
        </is>
      </c>
      <c r="J1157" s="406" t="inlineStr">
        <is>
          <t>Крем для тела Увлажнение и питание Lapidem.</t>
        </is>
      </c>
      <c r="K1157" s="358" t="inlineStr">
        <is>
          <t>body cream</t>
        </is>
      </c>
      <c r="L1157" s="601" t="n"/>
      <c r="M1157" s="368" t="n"/>
      <c r="N1157" s="368" t="n"/>
      <c r="O1157" s="455" t="n"/>
      <c r="P1157" s="1386">
        <f>P487</f>
        <v/>
      </c>
      <c r="Q1157" s="1382">
        <f>O1157*P1157</f>
        <v/>
      </c>
      <c r="R1157" s="456" t="n">
        <v>0</v>
      </c>
      <c r="S1157" s="1394">
        <f>O1157*R1157</f>
        <v/>
      </c>
      <c r="T1157" s="1394">
        <f>Q1157-S1157</f>
        <v/>
      </c>
      <c r="U1157" s="458">
        <f>T1157/Q1157</f>
        <v/>
      </c>
      <c r="V1157" s="362" t="n"/>
      <c r="W1157" s="362" t="n"/>
      <c r="X1157" s="362" t="n"/>
      <c r="Y1157" s="362" t="n"/>
      <c r="Z1157" s="362" t="n"/>
      <c r="AA1157" s="362" t="n"/>
      <c r="AB1157" s="1419" t="n">
        <v>0.37</v>
      </c>
      <c r="AC1157" s="1384">
        <f>ROUND(O1157*AB1157,3)</f>
        <v/>
      </c>
      <c r="AD1157" s="773">
        <f>AD487</f>
        <v/>
      </c>
      <c r="AE1157" s="565" t="inlineStr">
        <is>
          <t>ЕАЭС N RU Д-JP.РА04.В.17897/24 от 08.05.2024 действует до 06.05.2029</t>
        </is>
      </c>
      <c r="AF1157" s="565" t="inlineStr">
        <is>
          <t xml:space="preserve">Lapidem </t>
        </is>
      </c>
      <c r="AG1157" s="565" t="inlineStr">
        <is>
          <t>CORE CO., Ltd</t>
        </is>
      </c>
    </row>
    <row r="1158" hidden="1" ht="20.1" customFormat="1" customHeight="1" s="355" thickBot="1">
      <c r="A1158" s="353" t="n"/>
      <c r="B1158" s="721" t="n"/>
      <c r="C1158" s="1381" t="n">
        <v>4573383082131</v>
      </c>
      <c r="D1158" s="1381" t="n"/>
      <c r="E1158" s="353" t="inlineStr">
        <is>
          <t>Lapidem TESTER</t>
        </is>
      </c>
      <c r="F1158" s="365" t="inlineStr">
        <is>
          <t>LPD-0167</t>
        </is>
      </c>
      <c r="G1158" s="573" t="n"/>
      <c r="H1158" s="322" t="inlineStr">
        <is>
          <t>《Lapidem》NUTRITION MOIST BODY CREAM 1000 ml TESTER (N.C.V)</t>
        </is>
      </c>
      <c r="I1158" s="322" t="inlineStr">
        <is>
          <t xml:space="preserve">Lapidem NUTRITION MOIST BODY CREAM. </t>
        </is>
      </c>
      <c r="J1158" s="406" t="inlineStr">
        <is>
          <t xml:space="preserve">Крем для тела Увлажнение и питание Lapidem. </t>
        </is>
      </c>
      <c r="K1158" s="358" t="inlineStr">
        <is>
          <t>body cream</t>
        </is>
      </c>
      <c r="L1158" s="601" t="n"/>
      <c r="M1158" s="368" t="n"/>
      <c r="N1158" s="368" t="n"/>
      <c r="O1158" s="455" t="n"/>
      <c r="P1158" s="1386">
        <f>P491</f>
        <v/>
      </c>
      <c r="Q1158" s="1382">
        <f>O1158*P1158</f>
        <v/>
      </c>
      <c r="R1158" s="456" t="n">
        <v>0</v>
      </c>
      <c r="S1158" s="1394">
        <f>O1158*R1158</f>
        <v/>
      </c>
      <c r="T1158" s="1394">
        <f>Q1158-S1158</f>
        <v/>
      </c>
      <c r="U1158" s="458">
        <f>T1158/Q1158</f>
        <v/>
      </c>
      <c r="V1158" s="362" t="n"/>
      <c r="W1158" s="362" t="n"/>
      <c r="X1158" s="362" t="n"/>
      <c r="Y1158" s="362" t="n"/>
      <c r="Z1158" s="362" t="n"/>
      <c r="AA1158" s="362" t="n"/>
      <c r="AB1158" s="1419" t="n"/>
      <c r="AC1158" s="1384">
        <f>ROUND(O1158*AB1158,3)</f>
        <v/>
      </c>
      <c r="AD1158" s="575">
        <f>AD1157</f>
        <v/>
      </c>
      <c r="AE1158" s="565">
        <f>AE491</f>
        <v/>
      </c>
      <c r="AF1158" s="565">
        <f>AF491</f>
        <v/>
      </c>
      <c r="AG1158" s="565">
        <f>AG491</f>
        <v/>
      </c>
    </row>
    <row r="1159" hidden="1" ht="20.1" customFormat="1" customHeight="1" s="355" thickBot="1">
      <c r="A1159" s="353" t="n"/>
      <c r="B1159" s="721" t="n"/>
      <c r="C1159" s="1381" t="n"/>
      <c r="D1159" s="1381" t="n"/>
      <c r="E1159" s="353" t="inlineStr">
        <is>
          <t>Lapidem TESTER</t>
        </is>
      </c>
      <c r="F1159" s="365" t="n"/>
      <c r="G1159" s="573" t="n"/>
      <c r="H1159" s="322" t="inlineStr">
        <is>
          <t>Japanese towel red  TESTER (N.C.V)</t>
        </is>
      </c>
      <c r="I1159" s="322" t="n"/>
      <c r="J1159" s="406" t="n"/>
      <c r="K1159" s="601" t="inlineStr">
        <is>
          <t>towel</t>
        </is>
      </c>
      <c r="L1159" s="601" t="n"/>
      <c r="M1159" s="368" t="n"/>
      <c r="N1159" s="368" t="n"/>
      <c r="O1159" s="455" t="n"/>
      <c r="P1159" s="1386">
        <f>P513</f>
        <v/>
      </c>
      <c r="Q1159" s="1382">
        <f>O1159*P1159</f>
        <v/>
      </c>
      <c r="R1159" s="456" t="n">
        <v>0</v>
      </c>
      <c r="S1159" s="1394">
        <f>O1159*R1159</f>
        <v/>
      </c>
      <c r="T1159" s="1394">
        <f>Q1159-S1159</f>
        <v/>
      </c>
      <c r="U1159" s="458">
        <f>T1159/Q1159</f>
        <v/>
      </c>
      <c r="V1159" s="362" t="n"/>
      <c r="W1159" s="362" t="n"/>
      <c r="X1159" s="362" t="n"/>
      <c r="Y1159" s="362" t="n"/>
      <c r="Z1159" s="362" t="n"/>
      <c r="AA1159" s="362" t="inlineStr">
        <is>
          <t>180*130*5</t>
        </is>
      </c>
      <c r="AB1159" s="1384" t="n">
        <v>0.03</v>
      </c>
      <c r="AC1159" s="1384">
        <f>ROUND(O1159*AB1159,3)</f>
        <v/>
      </c>
      <c r="AD1159" s="575" t="inlineStr">
        <is>
          <t>絹100%</t>
        </is>
      </c>
      <c r="AE1159" s="565" t="n"/>
      <c r="AF1159" s="565" t="n"/>
      <c r="AG1159" s="565" t="n"/>
    </row>
    <row r="1160" hidden="1" ht="20.1" customFormat="1" customHeight="1" s="355" thickBot="1">
      <c r="A1160" s="353" t="n"/>
      <c r="B1160" s="721" t="n"/>
      <c r="C1160" s="1381" t="n"/>
      <c r="D1160" s="1381" t="n"/>
      <c r="E1160" s="353" t="inlineStr">
        <is>
          <t>Lapidem TESTER</t>
        </is>
      </c>
      <c r="F1160" s="365" t="n"/>
      <c r="G1160" s="573" t="n"/>
      <c r="H1160" s="322" t="inlineStr">
        <is>
          <t>Japanese towel blue  TESTER (N.C.V)</t>
        </is>
      </c>
      <c r="I1160" s="322" t="n"/>
      <c r="J1160" s="406" t="n"/>
      <c r="K1160" s="601" t="inlineStr">
        <is>
          <t>towel</t>
        </is>
      </c>
      <c r="L1160" s="601" t="n"/>
      <c r="M1160" s="368" t="n"/>
      <c r="N1160" s="368" t="n"/>
      <c r="O1160" s="455" t="n"/>
      <c r="P1160" s="1386">
        <f>P514</f>
        <v/>
      </c>
      <c r="Q1160" s="1382">
        <f>O1160*P1160</f>
        <v/>
      </c>
      <c r="R1160" s="456" t="n">
        <v>0</v>
      </c>
      <c r="S1160" s="1394">
        <f>O1160*R1160</f>
        <v/>
      </c>
      <c r="T1160" s="1394">
        <f>Q1160-S1160</f>
        <v/>
      </c>
      <c r="U1160" s="458">
        <f>T1160/Q1160</f>
        <v/>
      </c>
      <c r="V1160" s="362" t="n"/>
      <c r="W1160" s="362" t="n"/>
      <c r="X1160" s="362" t="n"/>
      <c r="Y1160" s="362" t="n"/>
      <c r="Z1160" s="362" t="n"/>
      <c r="AA1160" s="362" t="inlineStr">
        <is>
          <t>5*180*130*5</t>
        </is>
      </c>
      <c r="AB1160" s="1384" t="n">
        <v>0.03</v>
      </c>
      <c r="AC1160" s="1384">
        <f>ROUND(O1160*AB1160,3)</f>
        <v/>
      </c>
      <c r="AD1160" s="575" t="inlineStr">
        <is>
          <t>絹100%</t>
        </is>
      </c>
      <c r="AE1160" s="565" t="n"/>
      <c r="AF1160" s="565" t="n"/>
      <c r="AG1160" s="565" t="n"/>
    </row>
    <row r="1161" hidden="1" ht="20.1" customFormat="1" customHeight="1" s="355" thickBot="1">
      <c r="A1161" s="1021" t="n"/>
      <c r="B1161" s="1021" t="n"/>
      <c r="C1161" s="1451">
        <f>C516</f>
        <v/>
      </c>
      <c r="D1161" s="1451" t="n"/>
      <c r="E1161" s="1035" t="inlineStr">
        <is>
          <t>MARY PLATINUE TESTER</t>
        </is>
      </c>
      <c r="F1161" s="1023" t="n"/>
      <c r="G1161" s="1024" t="n"/>
      <c r="H1161" s="1025" t="inlineStr">
        <is>
          <t>《SKIN INNOVATION》SODA GEL PACK 80g*2</t>
        </is>
      </c>
      <c r="I1161" s="1025" t="inlineStr">
        <is>
          <t>INNOVATION SODA GEL PACK</t>
        </is>
      </c>
      <c r="J1161" s="1026" t="inlineStr">
        <is>
          <t>Содовая гелевая маска Инновация</t>
        </is>
      </c>
      <c r="K1161" s="1027" t="inlineStr">
        <is>
          <t>face pack</t>
        </is>
      </c>
      <c r="L1161" s="1027" t="n"/>
      <c r="M1161" s="1028" t="n"/>
      <c r="N1161" s="1028" t="n"/>
      <c r="O1161" s="1029" t="n"/>
      <c r="P1161" s="1443">
        <f>P516</f>
        <v/>
      </c>
      <c r="Q1161" s="1382">
        <f>O1161*P1161</f>
        <v/>
      </c>
      <c r="R1161" s="1031" t="n">
        <v>0</v>
      </c>
      <c r="S1161" s="1394">
        <f>O1161*R1161</f>
        <v/>
      </c>
      <c r="T1161" s="1394">
        <f>Q1161-S1161</f>
        <v/>
      </c>
      <c r="U1161" s="700">
        <f>T1161/Q1161</f>
        <v/>
      </c>
      <c r="V1161" s="1032" t="n"/>
      <c r="W1161" s="1032" t="n"/>
      <c r="X1161" s="1032" t="n"/>
      <c r="Y1161" s="1032" t="n"/>
      <c r="Z1161" s="1032" t="n"/>
      <c r="AA1161" s="1032" t="n"/>
      <c r="AB1161" s="1491">
        <f>AB516</f>
        <v/>
      </c>
      <c r="AC1161" s="1491" t="n"/>
      <c r="AD1161" s="103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565">
        <f>AE516</f>
        <v/>
      </c>
      <c r="AF1161" s="565">
        <f>AF516</f>
        <v/>
      </c>
      <c r="AG1161" s="565">
        <f>AG516</f>
        <v/>
      </c>
    </row>
    <row r="1162" hidden="1" ht="20.1" customFormat="1" customHeight="1" s="355" thickBot="1">
      <c r="A1162" s="1021" t="n"/>
      <c r="B1162" s="1021" t="n"/>
      <c r="C1162" s="1451">
        <f>C517</f>
        <v/>
      </c>
      <c r="D1162" s="1451" t="n"/>
      <c r="E1162" s="1035" t="inlineStr">
        <is>
          <t>MARY PLATINUE TESTER</t>
        </is>
      </c>
      <c r="F1162" s="1076" t="inlineStr">
        <is>
          <t>SKI02</t>
        </is>
      </c>
      <c r="G1162" s="1024" t="n"/>
      <c r="H1162" s="1025" t="inlineStr">
        <is>
          <t>《SKIN INNOVATION》SODA GEL PACK 300g*2</t>
        </is>
      </c>
      <c r="I1162" s="1025" t="inlineStr">
        <is>
          <t>INNOVATION SODA GEL PACK</t>
        </is>
      </c>
      <c r="J1162" s="1026" t="inlineStr">
        <is>
          <t>Содовая гелевая маска Инновация</t>
        </is>
      </c>
      <c r="K1162" s="1027" t="inlineStr">
        <is>
          <t>face pack</t>
        </is>
      </c>
      <c r="L1162" s="1027" t="n"/>
      <c r="M1162" s="1028" t="n"/>
      <c r="N1162" s="1028" t="n"/>
      <c r="O1162" s="1029" t="n"/>
      <c r="P1162" s="1443">
        <f>P1161</f>
        <v/>
      </c>
      <c r="Q1162" s="1382">
        <f>O1162*P1162</f>
        <v/>
      </c>
      <c r="R1162" s="1031" t="n">
        <v>0</v>
      </c>
      <c r="S1162" s="1394">
        <f>O1162*R1162</f>
        <v/>
      </c>
      <c r="T1162" s="1394" t="n">
        <v>0</v>
      </c>
      <c r="U1162" s="700">
        <f>T1162/Q1162</f>
        <v/>
      </c>
      <c r="V1162" s="1032" t="n"/>
      <c r="W1162" s="1032" t="n"/>
      <c r="X1162" s="1032" t="n"/>
      <c r="Y1162" s="1032" t="n"/>
      <c r="Z1162" s="1032" t="n"/>
      <c r="AA1162" s="1032" t="n"/>
      <c r="AB1162" s="1491">
        <f>AB517</f>
        <v/>
      </c>
      <c r="AC1162" s="1384">
        <f>ROUND(O1162*AB1162,3)</f>
        <v/>
      </c>
      <c r="AD1162" s="103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565">
        <f>AE517</f>
        <v/>
      </c>
      <c r="AF1162" s="565">
        <f>AF517</f>
        <v/>
      </c>
      <c r="AG1162" s="565">
        <f>AG517</f>
        <v/>
      </c>
    </row>
    <row r="1163" hidden="1" ht="20.1" customFormat="1" customHeight="1" s="355" thickBot="1">
      <c r="A1163" s="1203" t="n"/>
      <c r="B1163" s="714" t="n"/>
      <c r="C1163" s="366" t="n"/>
      <c r="D1163" s="366" t="n"/>
      <c r="E1163" s="353" t="inlineStr">
        <is>
          <t>ROSY DROP SAMPLE</t>
        </is>
      </c>
      <c r="F1163" s="365" t="inlineStr">
        <is>
          <t>RD01S</t>
        </is>
      </c>
      <c r="G1163" s="573" t="inlineStr">
        <is>
          <t>ロージードロップ　ローズパーフェクトストレッチシート</t>
        </is>
      </c>
      <c r="H1163" s="322" t="inlineStr">
        <is>
          <t>《ROSY DROP》 Perfect Stretch Sheet  (mini sample) (N.C.V)</t>
        </is>
      </c>
      <c r="I1163" s="322" t="inlineStr">
        <is>
          <t>Rosy Drop Perfect Stretch Sheet</t>
        </is>
      </c>
      <c r="J1163" s="406" t="inlineStr">
        <is>
          <t>Идеальные патчи под глаза</t>
        </is>
      </c>
      <c r="K1163" s="369" t="inlineStr">
        <is>
          <t>Eye mask</t>
        </is>
      </c>
      <c r="L1163" s="369" t="n"/>
      <c r="M1163" s="368" t="n"/>
      <c r="N1163" s="368" t="n"/>
      <c r="O1163" s="455" t="n"/>
      <c r="P1163" s="1382">
        <f>P523</f>
        <v/>
      </c>
      <c r="Q1163" s="1382">
        <f>O1163*P1163</f>
        <v/>
      </c>
      <c r="R1163" s="456" t="n">
        <v>0</v>
      </c>
      <c r="S1163" s="1394">
        <f>O1163*R1163</f>
        <v/>
      </c>
      <c r="T1163" s="1394">
        <f>Q1163-S1163</f>
        <v/>
      </c>
      <c r="U1163" s="458">
        <f>T1163/Q1163</f>
        <v/>
      </c>
      <c r="V1163" s="362" t="n"/>
      <c r="W1163" s="362" t="n"/>
      <c r="X1163" s="362" t="n"/>
      <c r="Y1163" s="362" t="n"/>
      <c r="Z1163" s="362" t="n"/>
      <c r="AA1163" s="362" t="n"/>
      <c r="AB1163" s="1398" t="n">
        <v>0.006</v>
      </c>
      <c r="AC1163" s="1384">
        <f>ROUND(O1163*AB1163,3)</f>
        <v/>
      </c>
      <c r="AD1163" s="575">
        <f>AD518</f>
        <v/>
      </c>
      <c r="AE1163" s="586" t="inlineStr">
        <is>
          <t>ЕАЭС N RU Д-JP.ПФ02.В.05502/19 от 16.07.2019 действует до 15.07.2024 ЕАЭС N RU Д-JP.РА06.В.54126/24 от 30.07.2024 действует до 28.07.2029</t>
        </is>
      </c>
      <c r="AF1163" s="565" t="inlineStr">
        <is>
          <t>Rapport</t>
        </is>
      </c>
      <c r="AG1163" s="565" t="inlineStr">
        <is>
          <t>Pod Inc.</t>
        </is>
      </c>
    </row>
    <row r="1164" hidden="1" ht="20.1" customFormat="1" customHeight="1" s="355" thickBot="1">
      <c r="A1164" s="1203" t="n"/>
      <c r="B1164" s="714" t="n"/>
      <c r="C1164" s="366" t="n"/>
      <c r="D1164" s="366" t="n"/>
      <c r="E1164" s="353" t="inlineStr">
        <is>
          <t>ROSY DROP SAMPLE</t>
        </is>
      </c>
      <c r="F1164" s="365" t="inlineStr">
        <is>
          <t>RD02S</t>
        </is>
      </c>
      <c r="G1164" s="573" t="inlineStr">
        <is>
          <t>ロージードロップ　ローズ　ブースフル　ローション</t>
        </is>
      </c>
      <c r="H1164" s="322" t="inlineStr">
        <is>
          <t>《ROSY DROP》  BOOSTER LOTION  (mini sample) (N.C.V)</t>
        </is>
      </c>
      <c r="I1164" s="322" t="inlineStr">
        <is>
          <t>Rosy Drop Booster Lotion</t>
        </is>
      </c>
      <c r="J1164" s="406" t="inlineStr">
        <is>
          <t>Лосьон-эссенция</t>
        </is>
      </c>
      <c r="K1164" s="369" t="inlineStr">
        <is>
          <t>face lotion</t>
        </is>
      </c>
      <c r="L1164" s="369" t="n"/>
      <c r="M1164" s="368" t="n"/>
      <c r="N1164" s="368" t="n"/>
      <c r="O1164" s="455" t="n"/>
      <c r="P1164" s="1382" t="n">
        <v>10</v>
      </c>
      <c r="Q1164" s="1382">
        <f>O1164*P1164</f>
        <v/>
      </c>
      <c r="R1164" s="456" t="n">
        <v>0</v>
      </c>
      <c r="S1164" s="1394">
        <f>O1164*R1164</f>
        <v/>
      </c>
      <c r="T1164" s="1394">
        <f>Q1164-S1164</f>
        <v/>
      </c>
      <c r="U1164" s="458">
        <f>T1164/Q1164</f>
        <v/>
      </c>
      <c r="V1164" s="362" t="n"/>
      <c r="W1164" s="362" t="n"/>
      <c r="X1164" s="362" t="n"/>
      <c r="Y1164" s="362" t="n"/>
      <c r="Z1164" s="362" t="n"/>
      <c r="AA1164" s="362" t="n"/>
      <c r="AB1164" s="1203" t="n">
        <v>0.01</v>
      </c>
      <c r="AC1164" s="1384">
        <f>ROUND(O1164*AB1164,3)</f>
        <v/>
      </c>
      <c r="AD1164" s="575">
        <f>AD519</f>
        <v/>
      </c>
      <c r="AE1164" s="565" t="inlineStr">
        <is>
          <t>ЕАЭС N RU Д-JP.ПФ02.В.04242/19 от 21.06.2019 действует до 20.06.2024 ЕАЭС N RU Д-JP.РА06.В.58074/24 от 30.07.2024 действует до 29.07.2029</t>
        </is>
      </c>
      <c r="AF1164" s="565" t="inlineStr">
        <is>
          <t xml:space="preserve">Rosy Drop </t>
        </is>
      </c>
      <c r="AG1164" s="565" t="inlineStr">
        <is>
          <t>Pod Corporation</t>
        </is>
      </c>
    </row>
    <row r="1165" hidden="1" ht="20.1" customFormat="1" customHeight="1" s="355" thickBot="1">
      <c r="A1165" s="1203" t="n"/>
      <c r="B1165" s="714" t="n"/>
      <c r="C1165" s="366" t="n"/>
      <c r="D1165" s="366" t="n"/>
      <c r="E1165" s="353" t="inlineStr">
        <is>
          <t>ROSY DROP SAMPLE</t>
        </is>
      </c>
      <c r="F1165" s="1428" t="inlineStr">
        <is>
          <t>RD03S</t>
        </is>
      </c>
      <c r="G1165" s="573" t="inlineStr">
        <is>
          <t>ロージードロップ　美容液</t>
        </is>
      </c>
      <c r="H1165" s="322" t="inlineStr">
        <is>
          <t>《ROSY DROP》WRINKLE SERUM(mini pouch) (N.C.V)</t>
        </is>
      </c>
      <c r="I1165" s="322" t="inlineStr">
        <is>
          <t>Rosy Drop Wrinkle Serum</t>
        </is>
      </c>
      <c r="J1165" s="406" t="inlineStr">
        <is>
          <t>Эссенция против морщин</t>
        </is>
      </c>
      <c r="K1165" s="369" t="inlineStr">
        <is>
          <t>face serum</t>
        </is>
      </c>
      <c r="L1165" s="369" t="n"/>
      <c r="M1165" s="368" t="n"/>
      <c r="N1165" s="368" t="n"/>
      <c r="O1165" s="455" t="n"/>
      <c r="P1165" s="1382" t="n">
        <v>10</v>
      </c>
      <c r="Q1165" s="1382">
        <f>O1165*P1165</f>
        <v/>
      </c>
      <c r="R1165" s="456" t="n">
        <v>0</v>
      </c>
      <c r="S1165" s="1394">
        <f>O1165*R1165</f>
        <v/>
      </c>
      <c r="T1165" s="1394">
        <f>Q1165-S1165</f>
        <v/>
      </c>
      <c r="U1165" s="458">
        <f>T1165/Q1165</f>
        <v/>
      </c>
      <c r="V1165" s="362" t="n"/>
      <c r="W1165" s="362" t="n"/>
      <c r="X1165" s="362" t="n"/>
      <c r="Y1165" s="362" t="n"/>
      <c r="Z1165" s="362" t="n"/>
      <c r="AA1165" s="362" t="n"/>
      <c r="AB1165" s="1203" t="n">
        <v>0.01</v>
      </c>
      <c r="AC1165" s="1384">
        <f>ROUND(O1165*AB1165,3)</f>
        <v/>
      </c>
      <c r="AD1165" s="575">
        <f>AD520</f>
        <v/>
      </c>
      <c r="AE1165" s="565" t="inlineStr">
        <is>
          <t>ЕАЭС N RU Д-JP.НВ32.В.12206/20 от 14.08.2020 действует до 13.08.2025</t>
        </is>
      </c>
      <c r="AF1165" s="565" t="inlineStr">
        <is>
          <t>Rosy Drop</t>
        </is>
      </c>
      <c r="AG1165" s="565" t="inlineStr">
        <is>
          <t>Pod Inc.</t>
        </is>
      </c>
    </row>
    <row r="1166" hidden="1" ht="20.1" customFormat="1" customHeight="1" s="355" thickBot="1">
      <c r="A1166" s="1203" t="n"/>
      <c r="B1166" s="714" t="n"/>
      <c r="C1166" s="366" t="n"/>
      <c r="D1166" s="366" t="n"/>
      <c r="E1166" s="353" t="inlineStr">
        <is>
          <t>ROSY DROP SAMPLE</t>
        </is>
      </c>
      <c r="F1166" s="353" t="inlineStr">
        <is>
          <t>RD04S</t>
        </is>
      </c>
      <c r="G1166" s="368" t="inlineStr">
        <is>
          <t>ロージードロップ　クリーム</t>
        </is>
      </c>
      <c r="H1166" s="369" t="inlineStr">
        <is>
          <t>《ROSY DROP》 FURROW CREAM(mini pouch) (N.C.V)</t>
        </is>
      </c>
      <c r="I1166" s="369" t="inlineStr">
        <is>
          <t>Rosy Drop Furrow Cream</t>
        </is>
      </c>
      <c r="J1166" s="493" t="inlineStr">
        <is>
          <t>Питательный крем</t>
        </is>
      </c>
      <c r="K1166" s="369" t="inlineStr">
        <is>
          <t>face cream</t>
        </is>
      </c>
      <c r="L1166" s="369" t="n"/>
      <c r="M1166" s="368" t="n"/>
      <c r="N1166" s="368" t="n"/>
      <c r="O1166" s="455" t="n"/>
      <c r="P1166" s="1382" t="n">
        <v>10</v>
      </c>
      <c r="Q1166" s="1382">
        <f>O1166*P1166</f>
        <v/>
      </c>
      <c r="R1166" s="456" t="n">
        <v>0</v>
      </c>
      <c r="S1166" s="1394">
        <f>O1166*R1166</f>
        <v/>
      </c>
      <c r="T1166" s="1394">
        <f>Q1166-S1166</f>
        <v/>
      </c>
      <c r="U1166" s="458">
        <f>T1166/Q1166</f>
        <v/>
      </c>
      <c r="V1166" s="362" t="n"/>
      <c r="W1166" s="362" t="n"/>
      <c r="X1166" s="362" t="n"/>
      <c r="Y1166" s="362" t="n"/>
      <c r="Z1166" s="362" t="n"/>
      <c r="AA1166" s="362" t="n"/>
      <c r="AB1166" s="1203" t="n">
        <v>0.01</v>
      </c>
      <c r="AC1166" s="1384">
        <f>ROUND(O1166*AB1166,3)</f>
        <v/>
      </c>
      <c r="AD1166" s="575">
        <f>AD521</f>
        <v/>
      </c>
      <c r="AE1166" s="565" t="inlineStr">
        <is>
          <t>ЕАЭС N RU Д-JP.ПФ02.В.05504/19 от 16.07.2019 действует до 15.07.2024 ЕАЭС N RU Д-JP.РА06.В.56869/24 от 30.07.2024 действует до 29.07.2029</t>
        </is>
      </c>
      <c r="AF1166" s="565" t="inlineStr">
        <is>
          <t>Rapport</t>
        </is>
      </c>
      <c r="AG1166" s="565" t="inlineStr">
        <is>
          <t>Pod Inc.</t>
        </is>
      </c>
    </row>
    <row r="1167" hidden="1" ht="20.1" customFormat="1" customHeight="1" s="355" thickBot="1">
      <c r="A1167" s="1203" t="n"/>
      <c r="B1167" s="714" t="n"/>
      <c r="C1167" s="366" t="inlineStr">
        <is>
          <t>4573221620204</t>
        </is>
      </c>
      <c r="D1167" s="366" t="n"/>
      <c r="E1167" s="353" t="inlineStr">
        <is>
          <t>ROSY DROP TESTER</t>
        </is>
      </c>
      <c r="F1167" s="353" t="inlineStr">
        <is>
          <t>RD06T</t>
        </is>
      </c>
      <c r="G1167" s="368" t="n"/>
      <c r="H1167" s="369" t="inlineStr">
        <is>
          <t>《ROSY DROP》 FURROWLESS MASK TESTER (N.C.V)</t>
        </is>
      </c>
      <c r="I1167" s="369" t="inlineStr">
        <is>
          <t>Rosy Drop Furrowless Mask</t>
        </is>
      </c>
      <c r="J1167" s="369" t="inlineStr">
        <is>
          <t xml:space="preserve">Омолаживающая маска для лица Рози Дроп. 25 мл х 6 шт. </t>
        </is>
      </c>
      <c r="K1167" s="369" t="inlineStr">
        <is>
          <t>face mask</t>
        </is>
      </c>
      <c r="L1167" s="369" t="n"/>
      <c r="M1167" s="368" t="n"/>
      <c r="N1167" s="368" t="n"/>
      <c r="O1167" s="455" t="n"/>
      <c r="P1167" s="1382">
        <f>P522</f>
        <v/>
      </c>
      <c r="Q1167" s="1382">
        <f>O1167*P1167</f>
        <v/>
      </c>
      <c r="R1167" s="456" t="n">
        <v>0</v>
      </c>
      <c r="S1167" s="1394">
        <f>O1167*R1167</f>
        <v/>
      </c>
      <c r="T1167" s="1394">
        <f>Q1167-S1167</f>
        <v/>
      </c>
      <c r="U1167" s="458">
        <f>T1167/Q1167</f>
        <v/>
      </c>
      <c r="V1167" s="362" t="n"/>
      <c r="W1167" s="362" t="n"/>
      <c r="X1167" s="362" t="n"/>
      <c r="Y1167" s="362" t="n"/>
      <c r="Z1167" s="362" t="n"/>
      <c r="AA1167" s="362" t="n"/>
      <c r="AB1167" s="1203" t="n">
        <v>0.383</v>
      </c>
      <c r="AC1167" s="1384">
        <f>ROUND(O1167*AB1167,3)</f>
        <v/>
      </c>
      <c r="AD1167" s="773">
        <f>AD522</f>
        <v/>
      </c>
      <c r="AE1167" s="565" t="inlineStr">
        <is>
          <t>ЕАЭС N RU Д-JP.РА01.В.46661/24 от 26.01.2024 действует до 25.01.2029</t>
        </is>
      </c>
      <c r="AF1167" s="565" t="n"/>
      <c r="AG1167" s="565" t="inlineStr">
        <is>
          <t>Pod Inc.</t>
        </is>
      </c>
    </row>
    <row r="1168" hidden="1" ht="20.1" customFormat="1" customHeight="1" s="355" thickBot="1">
      <c r="A1168" s="353" t="n"/>
      <c r="B1168" s="721" t="n"/>
      <c r="C1168" s="366" t="n"/>
      <c r="D1168" s="366" t="n"/>
      <c r="E1168" s="353" t="inlineStr">
        <is>
          <t>ESTLABO PRO TESTER</t>
        </is>
      </c>
      <c r="F1168" s="353" t="inlineStr">
        <is>
          <t>EST12T</t>
        </is>
      </c>
      <c r="G1168" s="368" t="inlineStr">
        <is>
          <t>エステラボ　マッサージジェルWH</t>
        </is>
      </c>
      <c r="H1168" s="369" t="inlineStr">
        <is>
          <t>ESTLABO   MASSAGE  GEL  WH TESTER (N.C.V)</t>
        </is>
      </c>
      <c r="I1168" s="369" t="inlineStr">
        <is>
          <t>EST LABO MASSAGE GEL WH</t>
        </is>
      </c>
      <c r="J1168" s="493" t="inlineStr">
        <is>
          <t>Антивозрастной массажный гель</t>
        </is>
      </c>
      <c r="K1168" s="369" t="inlineStr">
        <is>
          <t>gel</t>
        </is>
      </c>
      <c r="L1168" s="369" t="n"/>
      <c r="M1168" s="368" t="n"/>
      <c r="N1168" s="368" t="n"/>
      <c r="O1168" s="455" t="n"/>
      <c r="P1168" s="1382" t="n">
        <v>100</v>
      </c>
      <c r="Q1168" s="1382">
        <f>O1168*P1168</f>
        <v/>
      </c>
      <c r="R1168" s="456" t="n">
        <v>0</v>
      </c>
      <c r="S1168" s="1394">
        <f>O1168*R1168</f>
        <v/>
      </c>
      <c r="T1168" s="1394">
        <f>Q1168-S1168</f>
        <v/>
      </c>
      <c r="U1168" s="458">
        <f>T1168/Q1168</f>
        <v/>
      </c>
      <c r="V1168" s="362" t="n"/>
      <c r="W1168" s="362" t="n"/>
      <c r="X1168" s="362" t="n"/>
      <c r="Y1168" s="362" t="n"/>
      <c r="Z1168" s="362" t="n"/>
      <c r="AA1168" s="362" t="n"/>
      <c r="AB1168" s="1203" t="n">
        <v>0.32</v>
      </c>
      <c r="AC1168" s="1384">
        <f>ROUND(O1168*AB1168,3)</f>
        <v/>
      </c>
      <c r="AD1168" s="5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565" t="inlineStr">
        <is>
          <t>ЕАЭС N RU Д-JP.НВ32.В.13610/20 от 14.09.2020 действует до 13.09.2025</t>
        </is>
      </c>
      <c r="AF1168" s="565" t="inlineStr">
        <is>
          <t>CBS Cosmetics</t>
        </is>
      </c>
      <c r="AG1168" s="565" t="inlineStr">
        <is>
          <t>Shoyaku Kenkyusho Inc</t>
        </is>
      </c>
    </row>
    <row r="1169" hidden="1" ht="20.1" customFormat="1" customHeight="1" s="355" thickBot="1">
      <c r="A1169" s="353" t="n"/>
      <c r="B1169" s="721" t="n"/>
      <c r="C1169" s="366" t="n"/>
      <c r="D1169" s="366" t="n"/>
      <c r="E1169" s="353" t="inlineStr">
        <is>
          <t>ESTLABO PRO TESTER</t>
        </is>
      </c>
      <c r="F1169" s="353" t="inlineStr">
        <is>
          <t>EST13T</t>
        </is>
      </c>
      <c r="G1169" s="368" t="inlineStr">
        <is>
          <t>エステラボ　マッサージジェルAG</t>
        </is>
      </c>
      <c r="H1169" s="369" t="inlineStr">
        <is>
          <t>ESTLABO   MASSAGE  GEL  AG TESTER (N.C.V)</t>
        </is>
      </c>
      <c r="I1169" s="369" t="inlineStr">
        <is>
          <t>EST LABO MASSAGE GEL AG</t>
        </is>
      </c>
      <c r="J1169" s="493" t="inlineStr">
        <is>
          <t>Антивозрастной массажный гель</t>
        </is>
      </c>
      <c r="K1169" s="369" t="inlineStr">
        <is>
          <t>gel</t>
        </is>
      </c>
      <c r="L1169" s="369" t="n"/>
      <c r="M1169" s="368" t="n"/>
      <c r="N1169" s="368" t="n"/>
      <c r="O1169" s="455" t="n"/>
      <c r="P1169" s="1382" t="n">
        <v>100</v>
      </c>
      <c r="Q1169" s="1382">
        <f>O1169*P1169</f>
        <v/>
      </c>
      <c r="R1169" s="456" t="n">
        <v>0</v>
      </c>
      <c r="S1169" s="1394">
        <f>O1169*R1169</f>
        <v/>
      </c>
      <c r="T1169" s="1394">
        <f>Q1169-S1169</f>
        <v/>
      </c>
      <c r="U1169" s="458">
        <f>T1169/Q1169</f>
        <v/>
      </c>
      <c r="V1169" s="362" t="n"/>
      <c r="W1169" s="362" t="n"/>
      <c r="X1169" s="362" t="n"/>
      <c r="Y1169" s="362" t="n"/>
      <c r="Z1169" s="362" t="n"/>
      <c r="AA1169" s="362" t="n"/>
      <c r="AB1169" s="1203" t="n">
        <v>0.32</v>
      </c>
      <c r="AC1169" s="1384">
        <f>ROUND(O1169*AB1169,3)</f>
        <v/>
      </c>
      <c r="AD1169" s="5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565" t="inlineStr">
        <is>
          <t>ЕАЭС N RU Д-JP.НВ32.В.13610/20 от 14.09.2020 действует до 13.09.2025</t>
        </is>
      </c>
      <c r="AF1169" s="565" t="inlineStr">
        <is>
          <t>CBS Cosmetics</t>
        </is>
      </c>
      <c r="AG1169" s="565" t="inlineStr">
        <is>
          <t>Shoyaku Kenkyusho Inc</t>
        </is>
      </c>
    </row>
    <row r="1170" hidden="1" ht="20.1" customFormat="1" customHeight="1" s="355" thickBot="1">
      <c r="A1170" s="1203" t="n"/>
      <c r="B1170" s="714" t="n"/>
      <c r="C1170" s="366" t="n"/>
      <c r="D1170" s="366" t="n"/>
      <c r="E1170" s="353" t="inlineStr">
        <is>
          <t>ESTLABO PRO TESTER</t>
        </is>
      </c>
      <c r="F1170" s="353" t="inlineStr">
        <is>
          <t>EST31T</t>
        </is>
      </c>
      <c r="G1170" s="368" t="inlineStr">
        <is>
          <t>エステラボ　マッサージクリーム</t>
        </is>
      </c>
      <c r="H1170" s="369" t="inlineStr">
        <is>
          <t>ESTLABO   MASSAGE  CREAM TESTER (N.C.V)</t>
        </is>
      </c>
      <c r="I1170" s="369" t="inlineStr">
        <is>
          <t>EST LABO MASSAGE CREAM</t>
        </is>
      </c>
      <c r="J1170" s="493" t="inlineStr">
        <is>
          <t>Массажный крем</t>
        </is>
      </c>
      <c r="K1170" s="369" t="inlineStr">
        <is>
          <t>face cream</t>
        </is>
      </c>
      <c r="L1170" s="369" t="n"/>
      <c r="M1170" s="368" t="n"/>
      <c r="N1170" s="368" t="n"/>
      <c r="O1170" s="455" t="n"/>
      <c r="P1170" s="1382" t="n">
        <v>100</v>
      </c>
      <c r="Q1170" s="1382">
        <f>O1170*P1170</f>
        <v/>
      </c>
      <c r="R1170" s="456" t="n">
        <v>0</v>
      </c>
      <c r="S1170" s="1394">
        <f>O1170*R1170</f>
        <v/>
      </c>
      <c r="T1170" s="1394">
        <f>Q1170-S1170</f>
        <v/>
      </c>
      <c r="U1170" s="458">
        <f>T1170/Q1170</f>
        <v/>
      </c>
      <c r="V1170" s="362" t="n"/>
      <c r="W1170" s="362" t="n"/>
      <c r="X1170" s="362" t="n"/>
      <c r="Y1170" s="362" t="n"/>
      <c r="Z1170" s="362" t="n"/>
      <c r="AA1170" s="362" t="n"/>
      <c r="AB1170" s="1203" t="n">
        <v>0.33</v>
      </c>
      <c r="AC1170" s="1384">
        <f>ROUND(O1170*AB1170,3)</f>
        <v/>
      </c>
      <c r="AD1170" s="575"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565" t="inlineStr">
        <is>
          <t>ЕАЭС N RU Д-JP.АБ47.В.08747/20 от 08.09.2020 действует до 07.09.2025</t>
        </is>
      </c>
      <c r="AF1170" s="565" t="inlineStr">
        <is>
          <t>CBS Cosmetics</t>
        </is>
      </c>
      <c r="AG1170" s="565" t="inlineStr">
        <is>
          <t>Shoyaku Kenkyusho Inc</t>
        </is>
      </c>
    </row>
    <row r="1171" hidden="1" ht="20.1" customFormat="1" customHeight="1" s="355" thickBot="1">
      <c r="A1171" s="353" t="n"/>
      <c r="B1171" s="721" t="n"/>
      <c r="C1171" s="366" t="n"/>
      <c r="D1171" s="366" t="n"/>
      <c r="E1171" s="353" t="inlineStr">
        <is>
          <t>ESTLABO PRO TESTER</t>
        </is>
      </c>
      <c r="F1171" s="353" t="inlineStr">
        <is>
          <t>EST24T</t>
        </is>
      </c>
      <c r="G1171" s="368" t="inlineStr">
        <is>
          <t>エステラボ　ピールオフパックリフトセット</t>
        </is>
      </c>
      <c r="H1171" s="369" t="inlineStr">
        <is>
          <t>ESTLABO   PEEL  OFF  PACK  LIFT  SET TESTER (N.C.V)</t>
        </is>
      </c>
      <c r="I1171" s="369" t="inlineStr">
        <is>
          <t>EST LABO PEEL OFF PACK LIFT SET</t>
        </is>
      </c>
      <c r="J1171" s="493" t="inlineStr">
        <is>
          <t>Альгинатная лифтинговая маска</t>
        </is>
      </c>
      <c r="K1171" s="369" t="inlineStr">
        <is>
          <t>face pack</t>
        </is>
      </c>
      <c r="L1171" s="369" t="n"/>
      <c r="M1171" s="368" t="n"/>
      <c r="N1171" s="368" t="n"/>
      <c r="O1171" s="455" t="n"/>
      <c r="P1171" s="1382" t="n">
        <v>100</v>
      </c>
      <c r="Q1171" s="1382">
        <f>O1171*P1171</f>
        <v/>
      </c>
      <c r="R1171" s="456" t="n">
        <v>0</v>
      </c>
      <c r="S1171" s="1394">
        <f>O1171*R1171</f>
        <v/>
      </c>
      <c r="T1171" s="1394">
        <f>Q1171-S1171</f>
        <v/>
      </c>
      <c r="U1171" s="458">
        <f>T1171/Q1171</f>
        <v/>
      </c>
      <c r="V1171" s="362" t="n"/>
      <c r="W1171" s="362" t="n"/>
      <c r="X1171" s="362" t="n"/>
      <c r="Y1171" s="362" t="n"/>
      <c r="Z1171" s="362" t="n"/>
      <c r="AA1171" s="362" t="n"/>
      <c r="AB1171" s="1203" t="n">
        <v>0.86</v>
      </c>
      <c r="AC1171" s="1384">
        <f>ROUND(O1171*AB1171,3)</f>
        <v/>
      </c>
      <c r="AD1171" s="575"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565" t="inlineStr">
        <is>
          <t>ЕАЭС N RU Д-JP.АБ47.В.08815/20 от 09.09.2020 действует до 08.09.2025</t>
        </is>
      </c>
      <c r="AF1171" s="565" t="inlineStr">
        <is>
          <t>CBS Cosmetics</t>
        </is>
      </c>
      <c r="AG1171" s="565" t="inlineStr">
        <is>
          <t>Shoyaku Kenkyusho Inc</t>
        </is>
      </c>
    </row>
    <row r="1172" hidden="1" ht="20.1" customFormat="1" customHeight="1" s="355" thickBot="1">
      <c r="A1172" s="353" t="n"/>
      <c r="B1172" s="721" t="n"/>
      <c r="C1172" s="366" t="n"/>
      <c r="D1172" s="366" t="n"/>
      <c r="E1172" s="353" t="inlineStr">
        <is>
          <t>ESTLABO PRO TESTER</t>
        </is>
      </c>
      <c r="F1172" s="353" t="inlineStr">
        <is>
          <t>EST25T</t>
        </is>
      </c>
      <c r="G1172" s="368" t="inlineStr">
        <is>
          <t>エステラボ　ピールオフパックホワイトセット</t>
        </is>
      </c>
      <c r="H1172" s="369" t="inlineStr">
        <is>
          <t>ESTLABO   PEEL  OFF  PACK  WHITE  SET TESTER (N.C.V)</t>
        </is>
      </c>
      <c r="I1172" s="369" t="inlineStr">
        <is>
          <t>EST LABO PEEL OFF PACK WHITE SET</t>
        </is>
      </c>
      <c r="J1172" s="493" t="inlineStr">
        <is>
          <t>Альгинатная маска выравнивающая цвет кожи лица</t>
        </is>
      </c>
      <c r="K1172" s="369" t="inlineStr">
        <is>
          <t>face pack</t>
        </is>
      </c>
      <c r="L1172" s="369" t="n"/>
      <c r="M1172" s="368" t="n"/>
      <c r="N1172" s="368" t="n"/>
      <c r="O1172" s="455" t="n"/>
      <c r="P1172" s="1382" t="n">
        <v>100</v>
      </c>
      <c r="Q1172" s="1382">
        <f>O1172*P1172</f>
        <v/>
      </c>
      <c r="R1172" s="456" t="n">
        <v>0</v>
      </c>
      <c r="S1172" s="1394">
        <f>O1172*R1172</f>
        <v/>
      </c>
      <c r="T1172" s="1394">
        <f>Q1172-S1172</f>
        <v/>
      </c>
      <c r="U1172" s="458">
        <f>T1172/Q1172</f>
        <v/>
      </c>
      <c r="V1172" s="362" t="n"/>
      <c r="W1172" s="362" t="n"/>
      <c r="X1172" s="362" t="n"/>
      <c r="Y1172" s="362" t="n"/>
      <c r="Z1172" s="362" t="n"/>
      <c r="AA1172" s="362" t="n"/>
      <c r="AB1172" s="1203" t="n">
        <v>0.86</v>
      </c>
      <c r="AC1172" s="1384">
        <f>ROUND(O1172*AB1172,3)</f>
        <v/>
      </c>
      <c r="AD1172" s="575"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565" t="inlineStr">
        <is>
          <t>ЕАЭС N RU Д-JP.АБ47.В.08815/20 от 09.09.2020 действует до 08.09.2025</t>
        </is>
      </c>
      <c r="AF1172" s="565" t="inlineStr">
        <is>
          <t>CBS Cosmetics</t>
        </is>
      </c>
      <c r="AG1172" s="565" t="inlineStr">
        <is>
          <t>Shoyaku Kenkyusho Inc</t>
        </is>
      </c>
    </row>
    <row r="1173" hidden="1" ht="20.1" customFormat="1" customHeight="1" s="355" thickBot="1">
      <c r="A1173" s="353" t="n"/>
      <c r="B1173" s="721" t="n"/>
      <c r="C1173" s="366" t="n"/>
      <c r="D1173" s="366" t="n"/>
      <c r="E1173" s="353" t="inlineStr">
        <is>
          <t>ESTLABO PRO TESTER</t>
        </is>
      </c>
      <c r="F1173" s="353" t="inlineStr">
        <is>
          <t>EST01T</t>
        </is>
      </c>
      <c r="G1173" s="368" t="inlineStr">
        <is>
          <t>エステラボ　ポイントクレンジング</t>
        </is>
      </c>
      <c r="H1173" s="369" t="inlineStr">
        <is>
          <t>ESTLABO　POINT　CLEANSING TESTER (N.C.V)</t>
        </is>
      </c>
      <c r="I1173" s="369" t="inlineStr">
        <is>
          <t>ESTLABO POINT CLEANSING</t>
        </is>
      </c>
      <c r="J1173" s="493" t="inlineStr">
        <is>
          <t>Демакияжный лосьон для очищения макияжа с глаз и губ</t>
        </is>
      </c>
      <c r="K1173" s="369" t="inlineStr">
        <is>
          <t>face cleansing</t>
        </is>
      </c>
      <c r="L1173" s="369" t="n"/>
      <c r="M1173" s="368" t="n"/>
      <c r="N1173" s="368" t="n"/>
      <c r="O1173" s="455" t="n"/>
      <c r="P1173" s="1382" t="n">
        <v>100</v>
      </c>
      <c r="Q1173" s="1382">
        <f>O1173*P1173</f>
        <v/>
      </c>
      <c r="R1173" s="456" t="n">
        <v>0</v>
      </c>
      <c r="S1173" s="1394">
        <f>O1173*R1173</f>
        <v/>
      </c>
      <c r="T1173" s="1394">
        <f>Q1173-S1173</f>
        <v/>
      </c>
      <c r="U1173" s="458">
        <f>T1173/Q1173</f>
        <v/>
      </c>
      <c r="V1173" s="362" t="n"/>
      <c r="W1173" s="362" t="n"/>
      <c r="X1173" s="362" t="n"/>
      <c r="Y1173" s="362" t="n"/>
      <c r="Z1173" s="362" t="n"/>
      <c r="AA1173" s="362" t="n"/>
      <c r="AB1173" s="1203" t="n">
        <v>0.32</v>
      </c>
      <c r="AC1173" s="1384">
        <f>ROUND(O1173*AB1173,3)</f>
        <v/>
      </c>
      <c r="AD1173" s="5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565" t="inlineStr">
        <is>
          <t>ЕАЭС N RU Д-JP.АБ47.В.08734/20 от 08.09.2020 действует до 07.09.2025</t>
        </is>
      </c>
      <c r="AF1173" s="565" t="inlineStr">
        <is>
          <t>CBS Cosmetics</t>
        </is>
      </c>
      <c r="AG1173" s="565" t="inlineStr">
        <is>
          <t>Shoyaku Kenkyusho Inc</t>
        </is>
      </c>
    </row>
    <row r="1174" hidden="1" ht="20.1" customFormat="1" customHeight="1" s="355" thickBot="1">
      <c r="A1174" s="353" t="n"/>
      <c r="B1174" s="721" t="n"/>
      <c r="C1174" s="366" t="n"/>
      <c r="D1174" s="366" t="n"/>
      <c r="E1174" s="353" t="inlineStr">
        <is>
          <t>ESTLABO PRO TESTER</t>
        </is>
      </c>
      <c r="F1174" s="353" t="inlineStr">
        <is>
          <t>EST02T</t>
        </is>
      </c>
      <c r="G1174" s="368" t="inlineStr">
        <is>
          <t>エステラボ　クレンジングソープ</t>
        </is>
      </c>
      <c r="H1174" s="369" t="inlineStr">
        <is>
          <t>ESTLABO   CLEANSING  SOAP TESTER (N.C.V)</t>
        </is>
      </c>
      <c r="I1174" s="369" t="inlineStr">
        <is>
          <t>EST LABO CLEANSING SOAP</t>
        </is>
      </c>
      <c r="J1174" s="493" t="inlineStr">
        <is>
          <t>Очищающее пенка мусс</t>
        </is>
      </c>
      <c r="K1174" s="369" t="inlineStr">
        <is>
          <t>face cleansing</t>
        </is>
      </c>
      <c r="L1174" s="369" t="n"/>
      <c r="M1174" s="368" t="n"/>
      <c r="N1174" s="368" t="n"/>
      <c r="O1174" s="455" t="n"/>
      <c r="P1174" s="1382" t="n">
        <v>100</v>
      </c>
      <c r="Q1174" s="1382">
        <f>O1174*P1174</f>
        <v/>
      </c>
      <c r="R1174" s="456" t="n">
        <v>0</v>
      </c>
      <c r="S1174" s="1394">
        <f>O1174*R1174</f>
        <v/>
      </c>
      <c r="T1174" s="1394">
        <f>Q1174-S1174</f>
        <v/>
      </c>
      <c r="U1174" s="458">
        <f>T1174/Q1174</f>
        <v/>
      </c>
      <c r="V1174" s="362" t="n"/>
      <c r="W1174" s="362" t="n"/>
      <c r="X1174" s="362" t="n"/>
      <c r="Y1174" s="362" t="n"/>
      <c r="Z1174" s="362" t="n"/>
      <c r="AA1174" s="362" t="n"/>
      <c r="AB1174" s="1203" t="n">
        <v>0.37</v>
      </c>
      <c r="AC1174" s="1384">
        <f>ROUND(O1174*AB1174,3)</f>
        <v/>
      </c>
      <c r="AD1174" s="5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565" t="inlineStr">
        <is>
          <t>ЕАЭС N RU Д-JP.АБ47.В.08751/20 от 08.09.2020 действует до 07.09.2026</t>
        </is>
      </c>
      <c r="AF1174" s="565" t="inlineStr">
        <is>
          <t>CBS Cosmetics</t>
        </is>
      </c>
      <c r="AG1174" s="565" t="inlineStr">
        <is>
          <t>Shoyaku Kenkyusho Inc</t>
        </is>
      </c>
    </row>
    <row r="1175" hidden="1" ht="20.1" customFormat="1" customHeight="1" s="355" thickBot="1">
      <c r="A1175" s="353" t="n"/>
      <c r="B1175" s="721" t="n"/>
      <c r="C1175" s="366" t="n"/>
      <c r="D1175" s="366" t="n"/>
      <c r="E1175" s="353" t="inlineStr">
        <is>
          <t>ESTLABO PRO TESTER</t>
        </is>
      </c>
      <c r="F1175" s="353" t="inlineStr">
        <is>
          <t>EST03T</t>
        </is>
      </c>
      <c r="G1175" s="368" t="inlineStr">
        <is>
          <t>エステラボ　ソフトピールジェル　スクラブ</t>
        </is>
      </c>
      <c r="H1175" s="369" t="inlineStr">
        <is>
          <t>ESTLABO   SOFT  PEEL  GEL  SCRUB TESTER (N.C.V)</t>
        </is>
      </c>
      <c r="I1175" s="369" t="inlineStr">
        <is>
          <t>EST LABO SOFT PEEL GEL SCRUB</t>
        </is>
      </c>
      <c r="J1175" s="493" t="inlineStr">
        <is>
          <t>Мягкий очищающий скраб</t>
        </is>
      </c>
      <c r="K1175" s="369" t="inlineStr">
        <is>
          <t>face scrub</t>
        </is>
      </c>
      <c r="L1175" s="369" t="n"/>
      <c r="M1175" s="368" t="n"/>
      <c r="N1175" s="368" t="n"/>
      <c r="O1175" s="455" t="n"/>
      <c r="P1175" s="1382" t="n">
        <v>100</v>
      </c>
      <c r="Q1175" s="1382">
        <f>O1175*P1175</f>
        <v/>
      </c>
      <c r="R1175" s="456" t="n">
        <v>0</v>
      </c>
      <c r="S1175" s="1394">
        <f>O1175*R1175</f>
        <v/>
      </c>
      <c r="T1175" s="1394">
        <f>Q1175-S1175</f>
        <v/>
      </c>
      <c r="U1175" s="458">
        <f>T1175/Q1175</f>
        <v/>
      </c>
      <c r="V1175" s="362" t="n"/>
      <c r="W1175" s="362" t="n"/>
      <c r="X1175" s="362" t="n"/>
      <c r="Y1175" s="362" t="n"/>
      <c r="Z1175" s="362" t="n"/>
      <c r="AA1175" s="362" t="n"/>
      <c r="AB1175" s="1203" t="n">
        <v>0.32</v>
      </c>
      <c r="AC1175" s="1384">
        <f>ROUND(O1175*AB1175,3)</f>
        <v/>
      </c>
      <c r="AD1175" s="5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565" t="inlineStr">
        <is>
          <t>ЕАЭС N RU Д-JP.АБ47.В.09020/20 от 11.09.2020 действует до 10.09.2026</t>
        </is>
      </c>
      <c r="AF1175" s="565" t="inlineStr">
        <is>
          <t>CBS Cosmetics</t>
        </is>
      </c>
      <c r="AG1175" s="565" t="inlineStr">
        <is>
          <t>Shoyaku Kenkyusho Inc</t>
        </is>
      </c>
    </row>
    <row r="1176" hidden="1" ht="20.1" customFormat="1" customHeight="1" s="355" thickBot="1">
      <c r="A1176" s="353" t="n"/>
      <c r="B1176" s="721" t="n"/>
      <c r="C1176" s="366" t="n"/>
      <c r="D1176" s="366" t="n"/>
      <c r="E1176" s="353" t="inlineStr">
        <is>
          <t>ESTLABO PRO TESTER</t>
        </is>
      </c>
      <c r="F1176" s="353" t="inlineStr">
        <is>
          <t>EST04T</t>
        </is>
      </c>
      <c r="G1176" s="368" t="inlineStr">
        <is>
          <t>エステラボ　クリーンオフパック</t>
        </is>
      </c>
      <c r="H1176" s="369" t="inlineStr">
        <is>
          <t>ESTLABO   CLEAN  OFF  PACK TESTER (N.C.V)</t>
        </is>
      </c>
      <c r="I1176" s="369" t="inlineStr">
        <is>
          <t>EST LABO CLEAN OFF PACK</t>
        </is>
      </c>
      <c r="J1176" s="493" t="inlineStr">
        <is>
          <t>Очищающая маска</t>
        </is>
      </c>
      <c r="K1176" s="369" t="inlineStr">
        <is>
          <t>face pack</t>
        </is>
      </c>
      <c r="L1176" s="369" t="n"/>
      <c r="M1176" s="368" t="n"/>
      <c r="N1176" s="368" t="n"/>
      <c r="O1176" s="455" t="n"/>
      <c r="P1176" s="1382" t="n">
        <v>100</v>
      </c>
      <c r="Q1176" s="1382">
        <f>O1176*P1176</f>
        <v/>
      </c>
      <c r="R1176" s="456" t="n">
        <v>0</v>
      </c>
      <c r="S1176" s="1394">
        <f>O1176*R1176</f>
        <v/>
      </c>
      <c r="T1176" s="1394">
        <f>Q1176-S1176</f>
        <v/>
      </c>
      <c r="U1176" s="458">
        <f>T1176/Q1176</f>
        <v/>
      </c>
      <c r="V1176" s="362" t="n"/>
      <c r="W1176" s="362" t="n"/>
      <c r="X1176" s="362" t="n"/>
      <c r="Y1176" s="362" t="n"/>
      <c r="Z1176" s="362" t="n"/>
      <c r="AA1176" s="362" t="n"/>
      <c r="AB1176" s="1203" t="n">
        <v>0.37</v>
      </c>
      <c r="AC1176" s="1384">
        <f>ROUND(O1176*AB1176,3)</f>
        <v/>
      </c>
      <c r="AD1176" s="575" t="inlineStr">
        <is>
          <t>タルク
コーンスターチ
アルブミン
バレイショデンプン
ベタイン
パパイン
グリチルリチン酸2K
酸化チタン</t>
        </is>
      </c>
      <c r="AE1176" s="565" t="inlineStr">
        <is>
          <t>ЕАЭС N RU Д-JP.АБ47.В.08815/20 от 09.09.2020 действует до 08.09.2025</t>
        </is>
      </c>
      <c r="AF1176" s="565" t="inlineStr">
        <is>
          <t>CBS Cosmetics</t>
        </is>
      </c>
      <c r="AG1176" s="565" t="inlineStr">
        <is>
          <t>Shoyaku Kenkyusho Inc</t>
        </is>
      </c>
    </row>
    <row r="1177" hidden="1" ht="20.1" customFormat="1" customHeight="1" s="355" thickBot="1">
      <c r="A1177" s="353" t="n"/>
      <c r="B1177" s="721" t="n"/>
      <c r="C1177" s="366" t="n"/>
      <c r="D1177" s="366" t="n"/>
      <c r="E1177" s="353" t="inlineStr">
        <is>
          <t>ESTLABO PRO TESTER</t>
        </is>
      </c>
      <c r="F1177" s="353" t="inlineStr">
        <is>
          <t>EST05T</t>
        </is>
      </c>
      <c r="G1177" s="368" t="inlineStr">
        <is>
          <t>エステラボ　クレンジングジェル</t>
        </is>
      </c>
      <c r="H1177" s="369" t="inlineStr">
        <is>
          <t>ESTLABO　CLEANGING  GEL TESTER (N.C.V)</t>
        </is>
      </c>
      <c r="I1177" s="369" t="inlineStr">
        <is>
          <t>EST LABO CLEANSING GEL</t>
        </is>
      </c>
      <c r="J1177" s="493" t="inlineStr">
        <is>
          <t>Демакияжный гель для лица</t>
        </is>
      </c>
      <c r="K1177" s="369" t="inlineStr">
        <is>
          <t>face cleansing</t>
        </is>
      </c>
      <c r="L1177" s="369" t="n"/>
      <c r="M1177" s="368" t="n"/>
      <c r="N1177" s="368" t="n"/>
      <c r="O1177" s="455" t="n"/>
      <c r="P1177" s="1382" t="n">
        <v>100</v>
      </c>
      <c r="Q1177" s="1382">
        <f>O1177*P1177</f>
        <v/>
      </c>
      <c r="R1177" s="456" t="n">
        <v>0</v>
      </c>
      <c r="S1177" s="1394">
        <f>O1177*R1177</f>
        <v/>
      </c>
      <c r="T1177" s="1394">
        <f>Q1177-S1177</f>
        <v/>
      </c>
      <c r="U1177" s="458">
        <f>T1177/Q1177</f>
        <v/>
      </c>
      <c r="V1177" s="362" t="n"/>
      <c r="W1177" s="362" t="n"/>
      <c r="X1177" s="362" t="n"/>
      <c r="Y1177" s="362" t="n"/>
      <c r="Z1177" s="362" t="n"/>
      <c r="AA1177" s="362" t="n"/>
      <c r="AB1177" s="1203" t="n">
        <v>0.33</v>
      </c>
      <c r="AC1177" s="1384">
        <f>ROUND(O1177*AB1177,3)</f>
        <v/>
      </c>
      <c r="AD1177" s="5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565" t="inlineStr">
        <is>
          <t>ЕАЭС N RU Д-JP.НВ32.В.13610/20 от 14.09.2020 действует до 13.09.2025</t>
        </is>
      </c>
      <c r="AF1177" s="565" t="inlineStr">
        <is>
          <t>CBS Cosmetics</t>
        </is>
      </c>
      <c r="AG1177" s="565" t="inlineStr">
        <is>
          <t>Shoyaku Kenkyusho Inc</t>
        </is>
      </c>
    </row>
    <row r="1178" hidden="1" ht="20.1" customFormat="1" customHeight="1" s="355" thickBot="1">
      <c r="A1178" s="353" t="n"/>
      <c r="B1178" s="721" t="n"/>
      <c r="C1178" s="366" t="n"/>
      <c r="D1178" s="366" t="n"/>
      <c r="E1178" s="353" t="inlineStr">
        <is>
          <t>ESTLABO PRO TESTER</t>
        </is>
      </c>
      <c r="F1178" s="353" t="inlineStr">
        <is>
          <t>EST06T</t>
        </is>
      </c>
      <c r="G1178" s="368" t="inlineStr">
        <is>
          <t>エステラボ　クレンジングエマルジョン</t>
        </is>
      </c>
      <c r="H1178" s="369" t="inlineStr">
        <is>
          <t>ESTLABO　CLEANGING  EMULSION TESTER (N.C.V)</t>
        </is>
      </c>
      <c r="I1178" s="369" t="inlineStr">
        <is>
          <t>CLEANSING EMULSION EST LABO</t>
        </is>
      </c>
      <c r="J1178" s="493" t="inlineStr">
        <is>
          <t>Очищающая эмульсия</t>
        </is>
      </c>
      <c r="K1178" s="369" t="inlineStr">
        <is>
          <t>face milk</t>
        </is>
      </c>
      <c r="L1178" s="369" t="n"/>
      <c r="M1178" s="368" t="n"/>
      <c r="N1178" s="368" t="n"/>
      <c r="O1178" s="455" t="n"/>
      <c r="P1178" s="1382" t="n">
        <v>100</v>
      </c>
      <c r="Q1178" s="1382">
        <f>O1178*P1178</f>
        <v/>
      </c>
      <c r="R1178" s="456" t="n">
        <v>0</v>
      </c>
      <c r="S1178" s="1394">
        <f>O1178*R1178</f>
        <v/>
      </c>
      <c r="T1178" s="1394">
        <f>Q1178-S1178</f>
        <v/>
      </c>
      <c r="U1178" s="458">
        <f>T1178/Q1178</f>
        <v/>
      </c>
      <c r="V1178" s="362" t="n"/>
      <c r="W1178" s="362" t="n"/>
      <c r="X1178" s="362" t="n"/>
      <c r="Y1178" s="362" t="n"/>
      <c r="Z1178" s="362" t="n"/>
      <c r="AA1178" s="362" t="n"/>
      <c r="AB1178" s="1203" t="n">
        <v>0.55</v>
      </c>
      <c r="AC1178" s="1384">
        <f>ROUND(O1178*AB1178,3)</f>
        <v/>
      </c>
      <c r="AD1178" s="5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565" t="inlineStr">
        <is>
          <t>ЕАЭС N RU Д-JP.АБ47.В.08749/20 от 08.09.2020 действует до 07.09.2025</t>
        </is>
      </c>
      <c r="AF1178" s="565" t="inlineStr">
        <is>
          <t>CBS Cosmetics</t>
        </is>
      </c>
      <c r="AG1178" s="565" t="inlineStr">
        <is>
          <t>Shoyaku Kenkyusho Inc</t>
        </is>
      </c>
    </row>
    <row r="1179" hidden="1" ht="20.1" customFormat="1" customHeight="1" s="355" thickBot="1">
      <c r="A1179" s="1203" t="n"/>
      <c r="B1179" s="714" t="n"/>
      <c r="C1179" s="366" t="n"/>
      <c r="D1179" s="366" t="n"/>
      <c r="E1179" s="353" t="inlineStr">
        <is>
          <t>ESTLABO TESTER</t>
        </is>
      </c>
      <c r="F1179" s="353" t="inlineStr">
        <is>
          <t>EST07T</t>
        </is>
      </c>
      <c r="G1179" s="368" t="inlineStr">
        <is>
          <t>エステラボ　クレンジングフォーム</t>
        </is>
      </c>
      <c r="H1179" s="369" t="inlineStr">
        <is>
          <t>ESTLABO   CLEANGING  FOAM TESTER (N.C.V)</t>
        </is>
      </c>
      <c r="I1179" s="369" t="inlineStr">
        <is>
          <t>EST LABO CLEANSING FOAM</t>
        </is>
      </c>
      <c r="J1179" s="493" t="inlineStr">
        <is>
          <t>Очищающая пенка</t>
        </is>
      </c>
      <c r="K1179" s="369" t="inlineStr">
        <is>
          <t>face wash</t>
        </is>
      </c>
      <c r="L1179" s="369" t="n"/>
      <c r="M1179" s="368" t="n"/>
      <c r="N1179" s="368" t="n"/>
      <c r="O1179" s="455" t="n"/>
      <c r="P1179" s="1382" t="n">
        <v>100</v>
      </c>
      <c r="Q1179" s="1382">
        <f>O1179*P1179</f>
        <v/>
      </c>
      <c r="R1179" s="456" t="n">
        <v>0</v>
      </c>
      <c r="S1179" s="1394">
        <f>O1179*R1179</f>
        <v/>
      </c>
      <c r="T1179" s="1394">
        <f>Q1179-S1179</f>
        <v/>
      </c>
      <c r="U1179" s="458">
        <f>T1179/Q1179</f>
        <v/>
      </c>
      <c r="V1179" s="362" t="n"/>
      <c r="W1179" s="362" t="n"/>
      <c r="X1179" s="362" t="n"/>
      <c r="Y1179" s="362" t="n"/>
      <c r="Z1179" s="362" t="n"/>
      <c r="AA1179" s="362" t="n"/>
      <c r="AB1179" s="1203" t="n">
        <v>0.28</v>
      </c>
      <c r="AC1179" s="1384">
        <f>ROUND(O1179*AB1179,3)</f>
        <v/>
      </c>
      <c r="AD1179" s="5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565" t="inlineStr">
        <is>
          <t>ЕАЭС N RU Д-JP.АБ47.В.08751/20 от 08.09.2020 действует до 07.09.2025</t>
        </is>
      </c>
      <c r="AF1179" s="565" t="inlineStr">
        <is>
          <t>CBS Cosmetics</t>
        </is>
      </c>
      <c r="AG1179" s="565" t="inlineStr">
        <is>
          <t>Shoyaku Kenkyusho Inc</t>
        </is>
      </c>
    </row>
    <row r="1180" hidden="1" ht="20.1" customFormat="1" customHeight="1" s="355" thickBot="1">
      <c r="A1180" s="353" t="n"/>
      <c r="B1180" s="721" t="n"/>
      <c r="C1180" s="366" t="n"/>
      <c r="D1180" s="366" t="n"/>
      <c r="E1180" s="353" t="inlineStr">
        <is>
          <t>ESTLABO PRO TESTER</t>
        </is>
      </c>
      <c r="F1180" s="353" t="inlineStr">
        <is>
          <t>EST08T</t>
        </is>
      </c>
      <c r="G1180" s="368" t="inlineStr">
        <is>
          <t>エステラボ　フレッシュナーローション</t>
        </is>
      </c>
      <c r="H1180" s="369" t="inlineStr">
        <is>
          <t>ESTLABO   FRESHENER  LOTION TESTER (N.C.V)</t>
        </is>
      </c>
      <c r="I1180" s="369" t="inlineStr">
        <is>
          <t>EST LABO FRESHENER LOTION</t>
        </is>
      </c>
      <c r="J1180" s="493" t="inlineStr">
        <is>
          <t>Освежающий лосьон</t>
        </is>
      </c>
      <c r="K1180" s="369" t="inlineStr">
        <is>
          <t>face lotion</t>
        </is>
      </c>
      <c r="L1180" s="369" t="n"/>
      <c r="M1180" s="368" t="n"/>
      <c r="N1180" s="368" t="n"/>
      <c r="O1180" s="455" t="n"/>
      <c r="P1180" s="1382" t="n">
        <v>100</v>
      </c>
      <c r="Q1180" s="1382">
        <f>O1180*P1180</f>
        <v/>
      </c>
      <c r="R1180" s="456" t="n">
        <v>0</v>
      </c>
      <c r="S1180" s="1394">
        <f>O1180*R1180</f>
        <v/>
      </c>
      <c r="T1180" s="1394">
        <f>Q1180-S1180</f>
        <v/>
      </c>
      <c r="U1180" s="458">
        <f>T1180/Q1180</f>
        <v/>
      </c>
      <c r="V1180" s="362" t="n"/>
      <c r="W1180" s="362" t="n"/>
      <c r="X1180" s="362" t="n"/>
      <c r="Y1180" s="362" t="n"/>
      <c r="Z1180" s="362" t="n"/>
      <c r="AA1180" s="362" t="n"/>
      <c r="AB1180" s="1203" t="n">
        <v>0.58</v>
      </c>
      <c r="AC1180" s="1384">
        <f>ROUND(O1180*AB1180,3)</f>
        <v/>
      </c>
      <c r="AD1180" s="5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565" t="inlineStr">
        <is>
          <t>ЕАЭС N RU Д-JP.АБ47.В.08734/20 от 08.09.2020 действует до 07.09.2025</t>
        </is>
      </c>
      <c r="AF1180" s="565" t="inlineStr">
        <is>
          <t>CBS Cosmetics</t>
        </is>
      </c>
      <c r="AG1180" s="565" t="inlineStr">
        <is>
          <t>Shoyaku Kenkyusho Inc</t>
        </is>
      </c>
    </row>
    <row r="1181" hidden="1" ht="20.1" customFormat="1" customHeight="1" s="355" thickBot="1">
      <c r="A1181" s="353" t="n"/>
      <c r="B1181" s="721" t="n"/>
      <c r="C1181" s="366" t="n"/>
      <c r="D1181" s="366" t="n"/>
      <c r="E1181" s="353" t="inlineStr">
        <is>
          <t>ESTLABO PRO TESTER</t>
        </is>
      </c>
      <c r="F1181" s="353" t="inlineStr">
        <is>
          <t>EST09T</t>
        </is>
      </c>
      <c r="G1181" s="368" t="inlineStr">
        <is>
          <t>エステラボ　マッサージリキッド</t>
        </is>
      </c>
      <c r="H1181" s="369" t="inlineStr">
        <is>
          <t>ESTLABO   MASSAGE  LIQUID TESTER (N.C.V)</t>
        </is>
      </c>
      <c r="I1181" s="369" t="inlineStr">
        <is>
          <t>EST LABO MASSAGE LIQUID</t>
        </is>
      </c>
      <c r="J1181" s="493" t="inlineStr">
        <is>
          <t>Массажный лосьон для жирной и комбинированной кожи</t>
        </is>
      </c>
      <c r="K1181" s="369" t="inlineStr">
        <is>
          <t>massage cream</t>
        </is>
      </c>
      <c r="L1181" s="369" t="n"/>
      <c r="M1181" s="368" t="n"/>
      <c r="N1181" s="368" t="n"/>
      <c r="O1181" s="455" t="n"/>
      <c r="P1181" s="1382" t="n">
        <v>100</v>
      </c>
      <c r="Q1181" s="1382">
        <f>O1181*P1181</f>
        <v/>
      </c>
      <c r="R1181" s="456" t="n">
        <v>0</v>
      </c>
      <c r="S1181" s="1394">
        <f>O1181*R1181</f>
        <v/>
      </c>
      <c r="T1181" s="1394">
        <f>Q1181-S1181</f>
        <v/>
      </c>
      <c r="U1181" s="458">
        <f>T1181/Q1181</f>
        <v/>
      </c>
      <c r="V1181" s="362" t="n"/>
      <c r="W1181" s="362" t="n"/>
      <c r="X1181" s="362" t="n"/>
      <c r="Y1181" s="362" t="n"/>
      <c r="Z1181" s="362" t="n"/>
      <c r="AA1181" s="362" t="n"/>
      <c r="AB1181" s="1203" t="n">
        <v>0.58</v>
      </c>
      <c r="AC1181" s="1384">
        <f>ROUND(O1181*AB1181,3)</f>
        <v/>
      </c>
      <c r="AD1181" s="5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565" t="inlineStr">
        <is>
          <t>ЕАЭС N RU Д-JP.АБ47.В.08734/20 от 08.09.2020 действует до 07.09.2025</t>
        </is>
      </c>
      <c r="AF1181" s="565" t="inlineStr">
        <is>
          <t>CBS Cosmetics</t>
        </is>
      </c>
      <c r="AG1181" s="565" t="inlineStr">
        <is>
          <t>Shoyaku Kenkyusho Inc</t>
        </is>
      </c>
    </row>
    <row r="1182" hidden="1" ht="20.1" customFormat="1" customHeight="1" s="355" thickBot="1">
      <c r="A1182" s="353" t="n"/>
      <c r="B1182" s="721" t="n"/>
      <c r="C1182" s="366" t="n"/>
      <c r="D1182" s="366" t="n"/>
      <c r="E1182" s="353" t="inlineStr">
        <is>
          <t>ESTLABO PRO TESTER</t>
        </is>
      </c>
      <c r="F1182" s="353" t="inlineStr">
        <is>
          <t>EST10T</t>
        </is>
      </c>
      <c r="G1182" s="368" t="inlineStr">
        <is>
          <t>エステラボ　オリジナル　ミックス　オイル</t>
        </is>
      </c>
      <c r="H1182" s="369" t="inlineStr">
        <is>
          <t>ESTLABO   ORIGINAL  MIX  OIL TESTER (N.C.V)</t>
        </is>
      </c>
      <c r="I1182" s="369" t="inlineStr">
        <is>
          <t>EST LABO ORIGINAL MIX OIL</t>
        </is>
      </c>
      <c r="J1182" s="493" t="inlineStr">
        <is>
          <t>Аутентичное массажное масло</t>
        </is>
      </c>
      <c r="K1182" s="369" t="inlineStr">
        <is>
          <t>oil</t>
        </is>
      </c>
      <c r="L1182" s="369" t="n"/>
      <c r="M1182" s="368" t="n"/>
      <c r="N1182" s="368" t="n"/>
      <c r="O1182" s="455" t="n"/>
      <c r="P1182" s="1382" t="n">
        <v>100</v>
      </c>
      <c r="Q1182" s="1382">
        <f>O1182*P1182</f>
        <v/>
      </c>
      <c r="R1182" s="456" t="n">
        <v>0</v>
      </c>
      <c r="S1182" s="1394">
        <f>O1182*R1182</f>
        <v/>
      </c>
      <c r="T1182" s="1394">
        <f>Q1182-S1182</f>
        <v/>
      </c>
      <c r="U1182" s="458">
        <f>T1182/Q1182</f>
        <v/>
      </c>
      <c r="V1182" s="362" t="n"/>
      <c r="W1182" s="362" t="n"/>
      <c r="X1182" s="362" t="n"/>
      <c r="Y1182" s="362" t="n"/>
      <c r="Z1182" s="362" t="n"/>
      <c r="AA1182" s="362" t="n"/>
      <c r="AB1182" s="1203" t="n">
        <v>0.53</v>
      </c>
      <c r="AC1182" s="1384">
        <f>ROUND(O1182*AB1182,3)</f>
        <v/>
      </c>
      <c r="AD1182" s="575" t="inlineStr">
        <is>
          <t>オリーブ油
スクワラン
ホホバ種子油</t>
        </is>
      </c>
      <c r="AE1182" s="565" t="inlineStr">
        <is>
          <t>ЕАЭС N RU Д-JP.АБ47.В.08752/20 от 08.09.2020 действует до 07.09.2025</t>
        </is>
      </c>
      <c r="AF1182" s="565" t="inlineStr">
        <is>
          <t>CBS Cosmetics</t>
        </is>
      </c>
      <c r="AG1182" s="565" t="inlineStr">
        <is>
          <t>Shoyaku Kenkyusho Inc</t>
        </is>
      </c>
    </row>
    <row r="1183" hidden="1" ht="20.1" customFormat="1" customHeight="1" s="355" thickBot="1">
      <c r="A1183" s="353" t="n"/>
      <c r="B1183" s="721" t="n"/>
      <c r="C1183" s="366" t="n"/>
      <c r="D1183" s="366" t="n"/>
      <c r="E1183" s="353" t="inlineStr">
        <is>
          <t>ESTLABO PRO TESTER</t>
        </is>
      </c>
      <c r="F1183" s="353" t="inlineStr">
        <is>
          <t>EST11T</t>
        </is>
      </c>
      <c r="G1183" s="368" t="inlineStr">
        <is>
          <t>エステラボ　ナチュラルオイル シュガーSQ</t>
        </is>
      </c>
      <c r="H1183" s="369" t="inlineStr">
        <is>
          <t>ESTLABO   NTURAL  OIL  SUGAR  SQUARANE TESTER (N.C.V)</t>
        </is>
      </c>
      <c r="I1183" s="369" t="inlineStr">
        <is>
          <t>EST LABO NАTURAL OIL SUGAR SQUALANE</t>
        </is>
      </c>
      <c r="J1183" s="493" t="inlineStr">
        <is>
          <t>Натуральное массажное масло из сахарного сквалана</t>
        </is>
      </c>
      <c r="K1183" s="369" t="inlineStr">
        <is>
          <t>oil</t>
        </is>
      </c>
      <c r="L1183" s="369" t="n"/>
      <c r="M1183" s="368" t="n"/>
      <c r="N1183" s="368" t="n"/>
      <c r="O1183" s="455" t="n"/>
      <c r="P1183" s="1382" t="n">
        <v>100</v>
      </c>
      <c r="Q1183" s="1382">
        <f>O1183*P1183</f>
        <v/>
      </c>
      <c r="R1183" s="456" t="n">
        <v>0</v>
      </c>
      <c r="S1183" s="1394">
        <f>O1183*R1183</f>
        <v/>
      </c>
      <c r="T1183" s="1394">
        <f>Q1183-S1183</f>
        <v/>
      </c>
      <c r="U1183" s="458">
        <f>T1183/Q1183</f>
        <v/>
      </c>
      <c r="V1183" s="362" t="n"/>
      <c r="W1183" s="362" t="n"/>
      <c r="X1183" s="362" t="n"/>
      <c r="Y1183" s="362" t="n"/>
      <c r="Z1183" s="362" t="n"/>
      <c r="AA1183" s="362" t="n"/>
      <c r="AB1183" s="1203" t="n">
        <v>0.48</v>
      </c>
      <c r="AC1183" s="1384">
        <f>ROUND(O1183*AB1183,3)</f>
        <v/>
      </c>
      <c r="AD1183" s="575" t="inlineStr">
        <is>
          <t>スクワラン</t>
        </is>
      </c>
      <c r="AE1183" s="565" t="inlineStr">
        <is>
          <t>ЕАЭС N RU Д-JP.АБ47.В.08752/20 от 08.09.2020 действует до 07.09.2025</t>
        </is>
      </c>
      <c r="AF1183" s="565" t="inlineStr">
        <is>
          <t>CBS Cosmetics</t>
        </is>
      </c>
      <c r="AG1183" s="565" t="inlineStr">
        <is>
          <t>Shoyaku Kenkyusho Inc</t>
        </is>
      </c>
    </row>
    <row r="1184" hidden="1" ht="20.1" customFormat="1" customHeight="1" s="355" thickBot="1">
      <c r="A1184" s="353" t="n"/>
      <c r="B1184" s="721" t="n"/>
      <c r="C1184" s="366" t="n"/>
      <c r="D1184" s="366" t="n"/>
      <c r="E1184" s="353" t="inlineStr">
        <is>
          <t>ESTLABO PRO TESTER</t>
        </is>
      </c>
      <c r="F1184" s="353" t="inlineStr">
        <is>
          <t>EST14T</t>
        </is>
      </c>
      <c r="G1184" s="368" t="inlineStr">
        <is>
          <t>エステラボ　フィニシングローション</t>
        </is>
      </c>
      <c r="H1184" s="369" t="inlineStr">
        <is>
          <t>ESTLABO   FINISHING  LOTION TESTER (N.C.V)</t>
        </is>
      </c>
      <c r="I1184" s="369" t="inlineStr">
        <is>
          <t>EST LABO FINISHING LOTION</t>
        </is>
      </c>
      <c r="J1184" s="493" t="inlineStr">
        <is>
          <t>Питательный лосьон</t>
        </is>
      </c>
      <c r="K1184" s="369" t="inlineStr">
        <is>
          <t>face lotion</t>
        </is>
      </c>
      <c r="L1184" s="369" t="n"/>
      <c r="M1184" s="368" t="n"/>
      <c r="N1184" s="368" t="n"/>
      <c r="O1184" s="455" t="n"/>
      <c r="P1184" s="1382" t="n">
        <v>100</v>
      </c>
      <c r="Q1184" s="1382">
        <f>O1184*P1184</f>
        <v/>
      </c>
      <c r="R1184" s="456" t="n">
        <v>0</v>
      </c>
      <c r="S1184" s="1394">
        <f>O1184*R1184</f>
        <v/>
      </c>
      <c r="T1184" s="1394">
        <f>Q1184-S1184</f>
        <v/>
      </c>
      <c r="U1184" s="458">
        <f>T1184/Q1184</f>
        <v/>
      </c>
      <c r="V1184" s="362" t="n"/>
      <c r="W1184" s="362" t="n"/>
      <c r="X1184" s="362" t="n"/>
      <c r="Y1184" s="362" t="n"/>
      <c r="Z1184" s="362" t="n"/>
      <c r="AA1184" s="362" t="n"/>
      <c r="AB1184" s="1203" t="n">
        <v>0.58</v>
      </c>
      <c r="AC1184" s="1384">
        <f>ROUND(O1184*AB1184,3)</f>
        <v/>
      </c>
      <c r="AD1184" s="575"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565" t="inlineStr">
        <is>
          <t>ЕАЭС N RU Д-JP.АБ47.В.08734/20 от 08.09.2020 действует до 07.09.2025</t>
        </is>
      </c>
      <c r="AF1184" s="565" t="inlineStr">
        <is>
          <t>CBS Cosmetics</t>
        </is>
      </c>
      <c r="AG1184" s="565" t="inlineStr">
        <is>
          <t>Shoyaku Kenkyusho Inc</t>
        </is>
      </c>
    </row>
    <row r="1185" hidden="1" ht="20.1" customFormat="1" customHeight="1" s="355" thickBot="1">
      <c r="A1185" s="353" t="n"/>
      <c r="B1185" s="721" t="n"/>
      <c r="C1185" s="366" t="n"/>
      <c r="D1185" s="366" t="n"/>
      <c r="E1185" s="353" t="inlineStr">
        <is>
          <t>ESTLABO PRO TESTER</t>
        </is>
      </c>
      <c r="F1185" s="353" t="inlineStr">
        <is>
          <t>EST15T</t>
        </is>
      </c>
      <c r="G1185" s="368" t="inlineStr">
        <is>
          <t>エステラボ　フィニシングエッセンス</t>
        </is>
      </c>
      <c r="H1185" s="369" t="inlineStr">
        <is>
          <t>ESTLABO   FINISHING  ESSENCE TESTER (N.C.V)</t>
        </is>
      </c>
      <c r="I1185" s="369" t="inlineStr">
        <is>
          <t>EST LABO FINISHING ESSENCE</t>
        </is>
      </c>
      <c r="J1185" s="493" t="inlineStr">
        <is>
          <t>Увлажняющая лифтинговая многофункциональная эссенция</t>
        </is>
      </c>
      <c r="K1185" s="369" t="inlineStr">
        <is>
          <t>face essence</t>
        </is>
      </c>
      <c r="L1185" s="369" t="n"/>
      <c r="M1185" s="368" t="n"/>
      <c r="N1185" s="368" t="n"/>
      <c r="O1185" s="455" t="n"/>
      <c r="P1185" s="1382" t="n">
        <v>100</v>
      </c>
      <c r="Q1185" s="1382">
        <f>O1185*P1185</f>
        <v/>
      </c>
      <c r="R1185" s="456" t="n">
        <v>0</v>
      </c>
      <c r="S1185" s="1394">
        <f>O1185*R1185</f>
        <v/>
      </c>
      <c r="T1185" s="1394">
        <f>Q1185-S1185</f>
        <v/>
      </c>
      <c r="U1185" s="458">
        <f>T1185/Q1185</f>
        <v/>
      </c>
      <c r="V1185" s="362" t="n"/>
      <c r="W1185" s="362" t="n"/>
      <c r="X1185" s="362" t="n"/>
      <c r="Y1185" s="362" t="n"/>
      <c r="Z1185" s="362" t="n"/>
      <c r="AA1185" s="362" t="n"/>
      <c r="AB1185" s="1203" t="n">
        <v>0.19</v>
      </c>
      <c r="AC1185" s="1384">
        <f>ROUND(O1185*AB1185,3)</f>
        <v/>
      </c>
      <c r="AD1185" s="575"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565" t="inlineStr">
        <is>
          <t>ЕАЭС N RU Д-JP.НВ32.В.13611/20 от 14.09.2020 действует до 13.09.2025</t>
        </is>
      </c>
      <c r="AF1185" s="565" t="inlineStr">
        <is>
          <t>CBS Cosmetics</t>
        </is>
      </c>
      <c r="AG1185" s="565" t="inlineStr">
        <is>
          <t>Shoyaku Kenkyusho Inc</t>
        </is>
      </c>
    </row>
    <row r="1186" hidden="1" ht="20.1" customFormat="1" customHeight="1" s="355" thickBot="1">
      <c r="A1186" s="353" t="n"/>
      <c r="B1186" s="721" t="n"/>
      <c r="C1186" s="366" t="n"/>
      <c r="D1186" s="366" t="n"/>
      <c r="E1186" s="353" t="inlineStr">
        <is>
          <t>ESTLABO PRO TESTER</t>
        </is>
      </c>
      <c r="F1186" s="353" t="inlineStr">
        <is>
          <t>EST16T</t>
        </is>
      </c>
      <c r="G1186" s="368" t="inlineStr">
        <is>
          <t>エステラボ　フィニシングクリーム</t>
        </is>
      </c>
      <c r="H1186" s="369" t="inlineStr">
        <is>
          <t>ESTLABO   FINISHING  CREAM TESTER (N.C.V)</t>
        </is>
      </c>
      <c r="I1186" s="369" t="inlineStr">
        <is>
          <t>EST LABO FINISHING CREAM</t>
        </is>
      </c>
      <c r="J1186" s="493" t="inlineStr">
        <is>
          <t>Питательный крем для лица</t>
        </is>
      </c>
      <c r="K1186" s="369" t="inlineStr">
        <is>
          <t>face cream</t>
        </is>
      </c>
      <c r="L1186" s="369" t="n"/>
      <c r="M1186" s="368" t="n"/>
      <c r="N1186" s="368" t="n"/>
      <c r="O1186" s="455" t="n"/>
      <c r="P1186" s="1382" t="n">
        <v>100</v>
      </c>
      <c r="Q1186" s="1382">
        <f>O1186*P1186</f>
        <v/>
      </c>
      <c r="R1186" s="456" t="n">
        <v>0</v>
      </c>
      <c r="S1186" s="1394">
        <f>O1186*R1186</f>
        <v/>
      </c>
      <c r="T1186" s="1394">
        <f>Q1186-S1186</f>
        <v/>
      </c>
      <c r="U1186" s="458">
        <f>T1186/Q1186</f>
        <v/>
      </c>
      <c r="V1186" s="362" t="n"/>
      <c r="W1186" s="362" t="n"/>
      <c r="X1186" s="362" t="n"/>
      <c r="Y1186" s="362" t="n"/>
      <c r="Z1186" s="362" t="n"/>
      <c r="AA1186" s="362" t="n"/>
      <c r="AB1186" s="1203" t="n">
        <v>0.19</v>
      </c>
      <c r="AC1186" s="1384">
        <f>ROUND(O1186*AB1186,3)</f>
        <v/>
      </c>
      <c r="AD1186" s="575"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565" t="inlineStr">
        <is>
          <t>ЕАЭС N RU Д-JP.АБ47.В.08747/20 от 08.09.2020 действует до 07.09.2025</t>
        </is>
      </c>
      <c r="AF1186" s="565" t="inlineStr">
        <is>
          <t>CBS Cosmetics</t>
        </is>
      </c>
      <c r="AG1186" s="565" t="inlineStr">
        <is>
          <t>Shoyaku Kenkyusho Inc</t>
        </is>
      </c>
    </row>
    <row r="1187" hidden="1" ht="20.1" customFormat="1" customHeight="1" s="355" thickBot="1">
      <c r="A1187" s="353" t="n"/>
      <c r="B1187" s="721" t="n"/>
      <c r="C1187" s="366" t="n"/>
      <c r="D1187" s="366" t="n"/>
      <c r="E1187" s="353" t="inlineStr">
        <is>
          <t>ESTLABO PRO TESTER</t>
        </is>
      </c>
      <c r="F1187" s="353" t="inlineStr">
        <is>
          <t>EST17T</t>
        </is>
      </c>
      <c r="G1187" s="368" t="inlineStr">
        <is>
          <t>エステラボ　ミルクエマルジョン</t>
        </is>
      </c>
      <c r="H1187" s="369" t="inlineStr">
        <is>
          <t>ESTLABO   FINISHING  MILK  EMULSION TESTER (N.C.V)</t>
        </is>
      </c>
      <c r="I1187" s="369" t="inlineStr">
        <is>
          <t>EST LABO FINISHING MILK EMULSION</t>
        </is>
      </c>
      <c r="J1187" s="493" t="inlineStr">
        <is>
          <t>Питательная эмульсия</t>
        </is>
      </c>
      <c r="K1187" s="369" t="inlineStr">
        <is>
          <t>face milk</t>
        </is>
      </c>
      <c r="L1187" s="369" t="n"/>
      <c r="M1187" s="368" t="n"/>
      <c r="N1187" s="368" t="n"/>
      <c r="O1187" s="455" t="n"/>
      <c r="P1187" s="1382" t="n">
        <v>100</v>
      </c>
      <c r="Q1187" s="1382">
        <f>O1187*P1187</f>
        <v/>
      </c>
      <c r="R1187" s="456" t="n">
        <v>0</v>
      </c>
      <c r="S1187" s="1394">
        <f>O1187*R1187</f>
        <v/>
      </c>
      <c r="T1187" s="1394">
        <f>Q1187-S1187</f>
        <v/>
      </c>
      <c r="U1187" s="458">
        <f>T1187/Q1187</f>
        <v/>
      </c>
      <c r="V1187" s="362" t="n"/>
      <c r="W1187" s="362" t="n"/>
      <c r="X1187" s="362" t="n"/>
      <c r="Y1187" s="362" t="n"/>
      <c r="Z1187" s="362" t="n"/>
      <c r="AA1187" s="362" t="n"/>
      <c r="AB1187" s="1203" t="n">
        <v>0.57</v>
      </c>
      <c r="AC1187" s="1384">
        <f>ROUND(O1187*AB1187,3)</f>
        <v/>
      </c>
      <c r="AD1187" s="575"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565" t="inlineStr">
        <is>
          <t>ЕАЭС N RU Д-JP.АБ47.В.08749/20 от 08.09.2020 действует до 07.09.2025</t>
        </is>
      </c>
      <c r="AF1187" s="565" t="inlineStr">
        <is>
          <t>CBS Cosmetics</t>
        </is>
      </c>
      <c r="AG1187" s="565" t="inlineStr">
        <is>
          <t>Shoyaku Kenkyusho Inc</t>
        </is>
      </c>
    </row>
    <row r="1188" hidden="1" ht="20.1" customFormat="1" customHeight="1" s="355" thickBot="1">
      <c r="A1188" s="353" t="n"/>
      <c r="B1188" s="721" t="n"/>
      <c r="C1188" s="366" t="n"/>
      <c r="D1188" s="366" t="n"/>
      <c r="E1188" s="353" t="inlineStr">
        <is>
          <t>ESTLABO PRO TESTER</t>
        </is>
      </c>
      <c r="F1188" s="353" t="inlineStr">
        <is>
          <t>EST18T</t>
        </is>
      </c>
      <c r="G1188" s="368" t="inlineStr">
        <is>
          <t>エステラボ　オイリースキンローション</t>
        </is>
      </c>
      <c r="H1188" s="369" t="inlineStr">
        <is>
          <t>ESTLABO   OILY  SKIN LOTION TESTER (N.C.V)</t>
        </is>
      </c>
      <c r="I1188" s="369" t="inlineStr">
        <is>
          <t>EST LABO OILY SKIN LOTION</t>
        </is>
      </c>
      <c r="J1188" s="493" t="inlineStr">
        <is>
          <t>Лосьон для жирной кожи лица</t>
        </is>
      </c>
      <c r="K1188" s="369" t="inlineStr">
        <is>
          <t>face lotion</t>
        </is>
      </c>
      <c r="L1188" s="369" t="n"/>
      <c r="M1188" s="368" t="n"/>
      <c r="N1188" s="368" t="n"/>
      <c r="O1188" s="455" t="n"/>
      <c r="P1188" s="1382" t="n">
        <v>100</v>
      </c>
      <c r="Q1188" s="1382">
        <f>O1188*P1188</f>
        <v/>
      </c>
      <c r="R1188" s="456" t="n">
        <v>0</v>
      </c>
      <c r="S1188" s="1394">
        <f>O1188*R1188</f>
        <v/>
      </c>
      <c r="T1188" s="1394">
        <f>Q1188-S1188</f>
        <v/>
      </c>
      <c r="U1188" s="458">
        <f>T1188/Q1188</f>
        <v/>
      </c>
      <c r="V1188" s="362" t="n"/>
      <c r="W1188" s="362" t="n"/>
      <c r="X1188" s="362" t="n"/>
      <c r="Y1188" s="362" t="n"/>
      <c r="Z1188" s="362" t="n"/>
      <c r="AA1188" s="362" t="n"/>
      <c r="AB1188" s="1203" t="n">
        <v>0.58</v>
      </c>
      <c r="AC1188" s="1384">
        <f>ROUND(O1188*AB1188,3)</f>
        <v/>
      </c>
      <c r="AD1188" s="575"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565" t="inlineStr">
        <is>
          <t>ЕАЭС N RU Д-JP.АБ47.В.08734/20 от 08.09.2020 действует до 07.09.2025</t>
        </is>
      </c>
      <c r="AF1188" s="565" t="inlineStr">
        <is>
          <t>CBS Cosmetics</t>
        </is>
      </c>
      <c r="AG1188" s="565" t="inlineStr">
        <is>
          <t>Shoyaku Kenkyusho Inc</t>
        </is>
      </c>
    </row>
    <row r="1189" hidden="1" ht="20.1" customFormat="1" customHeight="1" s="355" thickBot="1">
      <c r="A1189" s="353" t="n"/>
      <c r="B1189" s="721" t="n"/>
      <c r="C1189" s="366" t="n"/>
      <c r="D1189" s="366" t="n"/>
      <c r="E1189" s="353" t="inlineStr">
        <is>
          <t>ESTLABO PRO TESTER</t>
        </is>
      </c>
      <c r="F1189" s="353" t="inlineStr">
        <is>
          <t>EST19T</t>
        </is>
      </c>
      <c r="G1189" s="368" t="inlineStr">
        <is>
          <t>エステラボ　ホワイトローション</t>
        </is>
      </c>
      <c r="H1189" s="369" t="inlineStr">
        <is>
          <t>ESTLABO   WHITE  LOTION TESTER (N.C.V)</t>
        </is>
      </c>
      <c r="I1189" s="369" t="inlineStr">
        <is>
          <t>EST LABO WHITE LOTION</t>
        </is>
      </c>
      <c r="J1189" s="493" t="inlineStr">
        <is>
          <t>Лосьон выравнивающий цвет кожи лица</t>
        </is>
      </c>
      <c r="K1189" s="369" t="inlineStr">
        <is>
          <t>face lotion</t>
        </is>
      </c>
      <c r="L1189" s="369" t="n"/>
      <c r="M1189" s="368" t="n"/>
      <c r="N1189" s="368" t="n"/>
      <c r="O1189" s="455" t="n"/>
      <c r="P1189" s="1382" t="n">
        <v>100</v>
      </c>
      <c r="Q1189" s="1382">
        <f>O1189*P1189</f>
        <v/>
      </c>
      <c r="R1189" s="456" t="n">
        <v>0</v>
      </c>
      <c r="S1189" s="1394">
        <f>O1189*R1189</f>
        <v/>
      </c>
      <c r="T1189" s="1394">
        <f>Q1189-S1189</f>
        <v/>
      </c>
      <c r="U1189" s="458">
        <f>T1189/Q1189</f>
        <v/>
      </c>
      <c r="V1189" s="362" t="n"/>
      <c r="W1189" s="362" t="n"/>
      <c r="X1189" s="362" t="n"/>
      <c r="Y1189" s="362" t="n"/>
      <c r="Z1189" s="362" t="n"/>
      <c r="AA1189" s="362" t="n"/>
      <c r="AB1189" s="1203" t="n">
        <v>0.35</v>
      </c>
      <c r="AC1189" s="1384">
        <f>ROUND(O1189*AB1189,3)</f>
        <v/>
      </c>
      <c r="AD1189" s="575"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565" t="inlineStr">
        <is>
          <t>ЕАЭС N RU Д-JP.АБ47.В.08734/20 от 08.09.2020 действует до 07.09.2026</t>
        </is>
      </c>
      <c r="AF1189" s="565" t="inlineStr">
        <is>
          <t>CBS Cosmetics</t>
        </is>
      </c>
      <c r="AG1189" s="565" t="inlineStr">
        <is>
          <t>Shoyaku Kenkyusho Inc</t>
        </is>
      </c>
    </row>
    <row r="1190" hidden="1" ht="20.1" customFormat="1" customHeight="1" s="355" thickBot="1">
      <c r="A1190" s="353" t="n"/>
      <c r="B1190" s="721" t="n"/>
      <c r="C1190" s="366" t="n"/>
      <c r="D1190" s="366" t="n"/>
      <c r="E1190" s="353" t="inlineStr">
        <is>
          <t>ESTLABO PRO TESTER</t>
        </is>
      </c>
      <c r="F1190" s="353" t="inlineStr">
        <is>
          <t>EST20T</t>
        </is>
      </c>
      <c r="G1190" s="368" t="inlineStr">
        <is>
          <t>エステラボ　ホワイトミルク</t>
        </is>
      </c>
      <c r="H1190" s="369" t="inlineStr">
        <is>
          <t>ESTLABO   WHITE  MILK TESTER (N.C.V)</t>
        </is>
      </c>
      <c r="I1190" s="369" t="inlineStr">
        <is>
          <t>EST LABO WHITE MILK</t>
        </is>
      </c>
      <c r="J1190" s="493" t="inlineStr">
        <is>
          <t>Эмульсия выравнивающая цвет лица</t>
        </is>
      </c>
      <c r="K1190" s="369" t="inlineStr">
        <is>
          <t>face milk</t>
        </is>
      </c>
      <c r="L1190" s="369" t="n"/>
      <c r="M1190" s="368" t="n"/>
      <c r="N1190" s="368" t="n"/>
      <c r="O1190" s="455" t="n"/>
      <c r="P1190" s="1382" t="n">
        <v>100</v>
      </c>
      <c r="Q1190" s="1382">
        <f>O1190*P1190</f>
        <v/>
      </c>
      <c r="R1190" s="456" t="n">
        <v>0</v>
      </c>
      <c r="S1190" s="1394">
        <f>O1190*R1190</f>
        <v/>
      </c>
      <c r="T1190" s="1394">
        <f>Q1190-S1190</f>
        <v/>
      </c>
      <c r="U1190" s="458">
        <f>T1190/Q1190</f>
        <v/>
      </c>
      <c r="V1190" s="362" t="n"/>
      <c r="W1190" s="362" t="n"/>
      <c r="X1190" s="362" t="n"/>
      <c r="Y1190" s="362" t="n"/>
      <c r="Z1190" s="362" t="n"/>
      <c r="AA1190" s="362" t="n"/>
      <c r="AB1190" s="1203" t="n">
        <v>0.19</v>
      </c>
      <c r="AC1190" s="1384">
        <f>ROUND(O1190*AB1190,3)</f>
        <v/>
      </c>
      <c r="AD1190" s="575"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565" t="inlineStr">
        <is>
          <t>ЕАЭС N RU Д-JP.АБ47.В.08749/20 от 08.09.2020 действует до 07.09.2025</t>
        </is>
      </c>
      <c r="AF1190" s="565" t="inlineStr">
        <is>
          <t>CBS Cosmetics</t>
        </is>
      </c>
      <c r="AG1190" s="565" t="inlineStr">
        <is>
          <t>Shoyaku Kenkyusho Inc</t>
        </is>
      </c>
    </row>
    <row r="1191" hidden="1" ht="20.1" customFormat="1" customHeight="1" s="355" thickBot="1">
      <c r="A1191" s="353" t="n"/>
      <c r="B1191" s="721" t="n"/>
      <c r="C1191" s="366" t="n"/>
      <c r="D1191" s="366" t="n"/>
      <c r="E1191" s="353" t="inlineStr">
        <is>
          <t>ESTLABO TESTER</t>
        </is>
      </c>
      <c r="F1191" s="353" t="inlineStr">
        <is>
          <t>EST21T</t>
        </is>
      </c>
      <c r="G1191" s="368" t="inlineStr">
        <is>
          <t>エステラボ　アイケアエッセンス</t>
        </is>
      </c>
      <c r="H1191" s="369" t="inlineStr">
        <is>
          <t>ESTLABO   EYE  CARE  ESSENCE TESTER (N.C.V)</t>
        </is>
      </c>
      <c r="I1191" s="369" t="inlineStr">
        <is>
          <t>EST LABO EYE CARE ESSENCE</t>
        </is>
      </c>
      <c r="J1191" s="493" t="inlineStr">
        <is>
          <t>Эссенция для кожи вокруг глаз</t>
        </is>
      </c>
      <c r="K1191" s="369" t="inlineStr">
        <is>
          <t>eye cream</t>
        </is>
      </c>
      <c r="L1191" s="369" t="n"/>
      <c r="M1191" s="368" t="n"/>
      <c r="N1191" s="368" t="n"/>
      <c r="O1191" s="455" t="n"/>
      <c r="P1191" s="1382" t="n">
        <v>100</v>
      </c>
      <c r="Q1191" s="1382">
        <f>O1191*P1191</f>
        <v/>
      </c>
      <c r="R1191" s="456" t="n">
        <v>0</v>
      </c>
      <c r="S1191" s="1394">
        <f>O1191*R1191</f>
        <v/>
      </c>
      <c r="T1191" s="1394">
        <f>Q1191-S1191</f>
        <v/>
      </c>
      <c r="U1191" s="458">
        <f>T1191/Q1191</f>
        <v/>
      </c>
      <c r="V1191" s="362" t="n"/>
      <c r="W1191" s="362" t="n"/>
      <c r="X1191" s="362" t="n"/>
      <c r="Y1191" s="362" t="n"/>
      <c r="Z1191" s="362" t="n"/>
      <c r="AA1191" s="362" t="n"/>
      <c r="AB1191" s="1203" t="n">
        <v>0.19</v>
      </c>
      <c r="AC1191" s="1384">
        <f>ROUND(O1191*AB1191,3)</f>
        <v/>
      </c>
      <c r="AD1191" s="575"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565" t="inlineStr">
        <is>
          <t>ЕАЭС N RU Д-JP.НВ32.В.13611/20 от 14.09.2020 действует до 13.09.2025</t>
        </is>
      </c>
      <c r="AF1191" s="565" t="inlineStr">
        <is>
          <t>CBS Cosmetics</t>
        </is>
      </c>
      <c r="AG1191" s="565" t="inlineStr">
        <is>
          <t>Shoyaku Kenkyusho Inc</t>
        </is>
      </c>
    </row>
    <row r="1192" hidden="1" ht="20.1" customFormat="1" customHeight="1" s="355" thickBot="1">
      <c r="A1192" s="353" t="n"/>
      <c r="B1192" s="721" t="n"/>
      <c r="C1192" s="366" t="n"/>
      <c r="D1192" s="366" t="n"/>
      <c r="E1192" s="353" t="inlineStr">
        <is>
          <t>ESTLABO PRO TESTER</t>
        </is>
      </c>
      <c r="F1192" s="353" t="inlineStr">
        <is>
          <t>EST22T</t>
        </is>
      </c>
      <c r="G1192" s="368" t="inlineStr">
        <is>
          <t>エステラボ　メイクアップベース</t>
        </is>
      </c>
      <c r="H1192" s="369" t="inlineStr">
        <is>
          <t>ESTLABO   MAKE  UP  BASE TESTER (N.C.V)</t>
        </is>
      </c>
      <c r="I1192" s="369" t="inlineStr">
        <is>
          <t>EST LABO MAKE UP BASE</t>
        </is>
      </c>
      <c r="J1192" s="493" t="inlineStr">
        <is>
          <t>Эмульсия-база под макияж</t>
        </is>
      </c>
      <c r="K1192" s="369" t="inlineStr">
        <is>
          <t>make up base</t>
        </is>
      </c>
      <c r="L1192" s="369" t="n"/>
      <c r="M1192" s="368" t="n"/>
      <c r="N1192" s="368" t="n"/>
      <c r="O1192" s="455" t="n"/>
      <c r="P1192" s="1382" t="n">
        <v>100</v>
      </c>
      <c r="Q1192" s="1382">
        <f>O1192*P1192</f>
        <v/>
      </c>
      <c r="R1192" s="456" t="n">
        <v>0</v>
      </c>
      <c r="S1192" s="1394">
        <f>O1192*R1192</f>
        <v/>
      </c>
      <c r="T1192" s="1394">
        <f>Q1192-S1192</f>
        <v/>
      </c>
      <c r="U1192" s="458">
        <f>T1192/Q1192</f>
        <v/>
      </c>
      <c r="V1192" s="362" t="n"/>
      <c r="W1192" s="362" t="n"/>
      <c r="X1192" s="362" t="n"/>
      <c r="Y1192" s="362" t="n"/>
      <c r="Z1192" s="362" t="n"/>
      <c r="AA1192" s="362" t="n"/>
      <c r="AB1192" s="1203" t="n">
        <v>0.35</v>
      </c>
      <c r="AC1192" s="1384">
        <f>ROUND(O1192*AB1192,3)</f>
        <v/>
      </c>
      <c r="AD1192" s="575"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565" t="inlineStr">
        <is>
          <t>ЕАЭС N RU Д-JP.АБ47.В.08749/20 от 08.09.2020 действует до 07.09.2025</t>
        </is>
      </c>
      <c r="AF1192" s="565" t="inlineStr">
        <is>
          <t>CBS Cosmetics</t>
        </is>
      </c>
      <c r="AG1192" s="565" t="inlineStr">
        <is>
          <t>Shoyaku Kenkyusho Inc</t>
        </is>
      </c>
    </row>
    <row r="1193" hidden="1" ht="20.1" customFormat="1" customHeight="1" s="355" thickBot="1">
      <c r="A1193" s="353" t="n"/>
      <c r="B1193" s="721" t="n"/>
      <c r="C1193" s="366" t="n"/>
      <c r="D1193" s="366" t="n"/>
      <c r="E1193" s="353" t="inlineStr">
        <is>
          <t>ESTLABO PRO TESTER</t>
        </is>
      </c>
      <c r="F1193" s="353" t="inlineStr">
        <is>
          <t>EST23T</t>
        </is>
      </c>
      <c r="G1193" s="368" t="inlineStr">
        <is>
          <t>エステラボ　カーミングジェルパック</t>
        </is>
      </c>
      <c r="H1193" s="369" t="inlineStr">
        <is>
          <t>ESTLABO   CALMING  GEL  PACK TESTER (N.C.V)</t>
        </is>
      </c>
      <c r="I1193" s="369" t="inlineStr">
        <is>
          <t>EST LABO CALMING GEL PACK</t>
        </is>
      </c>
      <c r="J1193" s="493" t="inlineStr">
        <is>
          <t>Успокаивающая гелевая маска</t>
        </is>
      </c>
      <c r="K1193" s="369" t="inlineStr">
        <is>
          <t>face pack</t>
        </is>
      </c>
      <c r="L1193" s="369" t="n"/>
      <c r="M1193" s="368" t="n"/>
      <c r="N1193" s="368" t="n"/>
      <c r="O1193" s="455" t="n"/>
      <c r="P1193" s="1382" t="n">
        <v>100</v>
      </c>
      <c r="Q1193" s="1382">
        <f>O1193*P1193</f>
        <v/>
      </c>
      <c r="R1193" s="456" t="n">
        <v>0</v>
      </c>
      <c r="S1193" s="1394">
        <f>O1193*R1193</f>
        <v/>
      </c>
      <c r="T1193" s="1394">
        <f>Q1193-S1193</f>
        <v/>
      </c>
      <c r="U1193" s="458">
        <f>T1193/Q1193</f>
        <v/>
      </c>
      <c r="V1193" s="362" t="n"/>
      <c r="W1193" s="362" t="n"/>
      <c r="X1193" s="362" t="n"/>
      <c r="Y1193" s="362" t="n"/>
      <c r="Z1193" s="362" t="n"/>
      <c r="AA1193" s="362" t="n"/>
      <c r="AB1193" s="1203" t="n">
        <v>0.33</v>
      </c>
      <c r="AC1193" s="1384">
        <f>ROUND(O1193*AB1193,3)</f>
        <v/>
      </c>
      <c r="AD1193" s="575">
        <f>AD555</f>
        <v/>
      </c>
      <c r="AE1193" s="565" t="inlineStr">
        <is>
          <t>ЕАЭС N RU Д-JP.АБ47.В.08815/20 от 09.09.2020 действует до 08.09.2025</t>
        </is>
      </c>
      <c r="AF1193" s="565" t="inlineStr">
        <is>
          <t>CBS Cosmetics</t>
        </is>
      </c>
      <c r="AG1193" s="565" t="inlineStr">
        <is>
          <t>Shoyaku Kenkyusho Inc</t>
        </is>
      </c>
    </row>
    <row r="1194" hidden="1" ht="20.1" customFormat="1" customHeight="1" s="355" thickBot="1">
      <c r="A1194" s="353" t="n"/>
      <c r="B1194" s="721" t="n"/>
      <c r="C1194" s="366" t="n"/>
      <c r="D1194" s="366" t="n"/>
      <c r="E1194" s="353" t="inlineStr">
        <is>
          <t>ESTLABO PRO TESTER</t>
        </is>
      </c>
      <c r="F1194" s="353" t="inlineStr">
        <is>
          <t>EST26T</t>
        </is>
      </c>
      <c r="G1194" s="368" t="inlineStr">
        <is>
          <t>エステラボ　ミネラルホワイトパック</t>
        </is>
      </c>
      <c r="H1194" s="369" t="inlineStr">
        <is>
          <t>ESTLABO   MINERAL  WHITE  PACK TESTER (N.C.V)</t>
        </is>
      </c>
      <c r="I1194" s="369" t="inlineStr">
        <is>
          <t>EST LABO MINERAL WHITE PACK</t>
        </is>
      </c>
      <c r="J1194" s="493" t="inlineStr">
        <is>
          <t>Маска выравнивающая цвет кожи лица на основе минералов</t>
        </is>
      </c>
      <c r="K1194" s="369" t="inlineStr">
        <is>
          <t>face pack</t>
        </is>
      </c>
      <c r="L1194" s="369" t="n"/>
      <c r="M1194" s="368" t="n"/>
      <c r="N1194" s="368" t="n"/>
      <c r="O1194" s="455" t="n"/>
      <c r="P1194" s="1382" t="n">
        <v>100</v>
      </c>
      <c r="Q1194" s="1382">
        <f>O1194*P1194</f>
        <v/>
      </c>
      <c r="R1194" s="456" t="n">
        <v>0</v>
      </c>
      <c r="S1194" s="1394">
        <f>O1194*R1194</f>
        <v/>
      </c>
      <c r="T1194" s="1394">
        <f>Q1194-S1194</f>
        <v/>
      </c>
      <c r="U1194" s="458">
        <f>T1194/Q1194</f>
        <v/>
      </c>
      <c r="V1194" s="362" t="n"/>
      <c r="W1194" s="362" t="n"/>
      <c r="X1194" s="362" t="n"/>
      <c r="Y1194" s="362" t="n"/>
      <c r="Z1194" s="362" t="n"/>
      <c r="AA1194" s="362" t="n"/>
      <c r="AB1194" s="1203" t="n">
        <v>0.33</v>
      </c>
      <c r="AC1194" s="1384">
        <f>ROUND(O1194*AB1194,3)</f>
        <v/>
      </c>
      <c r="AD1194" s="575">
        <f>AD562</f>
        <v/>
      </c>
      <c r="AE1194" s="565" t="inlineStr">
        <is>
          <t>ЕАЭС N RU Д-JP.АБ47.В.08815/20 от 09.09.2020 действует до 08.09.2025</t>
        </is>
      </c>
      <c r="AF1194" s="565" t="inlineStr">
        <is>
          <t>CBS Cosmetics</t>
        </is>
      </c>
      <c r="AG1194" s="565" t="inlineStr">
        <is>
          <t>Shoyaku Kenkyusho Inc</t>
        </is>
      </c>
    </row>
    <row r="1195" hidden="1" ht="20.1" customFormat="1" customHeight="1" s="355" thickBot="1">
      <c r="A1195" s="353" t="n"/>
      <c r="B1195" s="721" t="n"/>
      <c r="C1195" s="366" t="n"/>
      <c r="D1195" s="366" t="n"/>
      <c r="E1195" s="353" t="inlineStr">
        <is>
          <t>ESTLABO PRO TESTER</t>
        </is>
      </c>
      <c r="F1195" s="353" t="inlineStr">
        <is>
          <t>EST27T</t>
        </is>
      </c>
      <c r="G1195" s="368" t="inlineStr">
        <is>
          <t>エステラボ　セラミDディープ　モイストパック</t>
        </is>
      </c>
      <c r="H1195" s="369" t="inlineStr">
        <is>
          <t>ESTLABO   CERAMID  DEEP  MOIST  PACK TESTER (N.C.V)</t>
        </is>
      </c>
      <c r="I1195" s="369" t="inlineStr">
        <is>
          <t>EST LABO CERAMID DEEP MOIST PACK</t>
        </is>
      </c>
      <c r="J1195" s="493" t="inlineStr">
        <is>
          <t>Глубокоувлажняющая маска на основе керамидов</t>
        </is>
      </c>
      <c r="K1195" s="369" t="inlineStr">
        <is>
          <t>face pack</t>
        </is>
      </c>
      <c r="L1195" s="369" t="n"/>
      <c r="M1195" s="368" t="n"/>
      <c r="N1195" s="368" t="n"/>
      <c r="O1195" s="455" t="n"/>
      <c r="P1195" s="1382" t="n">
        <v>100</v>
      </c>
      <c r="Q1195" s="1382">
        <f>O1195*P1195</f>
        <v/>
      </c>
      <c r="R1195" s="456" t="n">
        <v>0</v>
      </c>
      <c r="S1195" s="1394">
        <f>O1195*R1195</f>
        <v/>
      </c>
      <c r="T1195" s="1394">
        <f>Q1195-S1195</f>
        <v/>
      </c>
      <c r="U1195" s="458">
        <f>T1195/Q1195</f>
        <v/>
      </c>
      <c r="V1195" s="362" t="n"/>
      <c r="W1195" s="362" t="n"/>
      <c r="X1195" s="362" t="n"/>
      <c r="Y1195" s="362" t="n"/>
      <c r="Z1195" s="362" t="n"/>
      <c r="AA1195" s="362" t="n"/>
      <c r="AB1195" s="1203" t="n">
        <v>0.33</v>
      </c>
      <c r="AC1195" s="1384">
        <f>ROUND(O1195*AB1195,3)</f>
        <v/>
      </c>
      <c r="AD1195" s="575">
        <f>AD563</f>
        <v/>
      </c>
      <c r="AE1195" s="565" t="inlineStr">
        <is>
          <t>ЕАЭС N RU Д-JP.АБ47.В.08815/20 от 09.09.2020 действует до 08.09.2025</t>
        </is>
      </c>
      <c r="AF1195" s="565" t="inlineStr">
        <is>
          <t>CBS Cosmetics</t>
        </is>
      </c>
      <c r="AG1195" s="565" t="inlineStr">
        <is>
          <t>Shoyaku Kenkyusho Inc</t>
        </is>
      </c>
    </row>
    <row r="1196" hidden="1" ht="20.1" customFormat="1" customHeight="1" s="355" thickBot="1">
      <c r="A1196" s="353" t="n"/>
      <c r="B1196" s="721" t="n"/>
      <c r="C1196" s="366" t="n"/>
      <c r="D1196" s="366" t="n"/>
      <c r="E1196" s="353" t="inlineStr">
        <is>
          <t>ESTLABO PRO TESTER</t>
        </is>
      </c>
      <c r="F1196" s="353" t="inlineStr">
        <is>
          <t>EST28T</t>
        </is>
      </c>
      <c r="G1196" s="368" t="inlineStr">
        <is>
          <t>エステラボ　トリプルコラG　パック</t>
        </is>
      </c>
      <c r="H1196" s="369" t="inlineStr">
        <is>
          <t>ESTLABO   TRIPLE  COLLA G  PACK TESTER (N.C.V)</t>
        </is>
      </c>
      <c r="I1196" s="369" t="inlineStr">
        <is>
          <t>EST LABO TRIPLE COLLA G PACK</t>
        </is>
      </c>
      <c r="J1196" s="493" t="inlineStr">
        <is>
          <t>Маска на основе трех видов коллагена</t>
        </is>
      </c>
      <c r="K1196" s="369" t="inlineStr">
        <is>
          <t>face pack</t>
        </is>
      </c>
      <c r="L1196" s="369" t="n"/>
      <c r="M1196" s="368" t="n"/>
      <c r="N1196" s="368" t="n"/>
      <c r="O1196" s="455" t="n"/>
      <c r="P1196" s="1382" t="n">
        <v>100</v>
      </c>
      <c r="Q1196" s="1382">
        <f>O1196*P1196</f>
        <v/>
      </c>
      <c r="R1196" s="456" t="n">
        <v>0</v>
      </c>
      <c r="S1196" s="1394">
        <f>O1196*R1196</f>
        <v/>
      </c>
      <c r="T1196" s="1394">
        <f>Q1196-S1196</f>
        <v/>
      </c>
      <c r="U1196" s="458">
        <f>T1196/Q1196</f>
        <v/>
      </c>
      <c r="V1196" s="362" t="n"/>
      <c r="W1196" s="362" t="n"/>
      <c r="X1196" s="362" t="n"/>
      <c r="Y1196" s="362" t="n"/>
      <c r="Z1196" s="362" t="n"/>
      <c r="AA1196" s="362" t="n"/>
      <c r="AB1196" s="1203" t="n">
        <v>0.33</v>
      </c>
      <c r="AC1196" s="1384">
        <f>ROUND(O1196*AB1196,3)</f>
        <v/>
      </c>
      <c r="AD1196" s="575">
        <f>AD564</f>
        <v/>
      </c>
      <c r="AE1196" s="565" t="inlineStr">
        <is>
          <t>ЕАЭС N RU Д-JP.АБ47.В.08815/20 от 09.09.2020 действует до 08.09.2025</t>
        </is>
      </c>
      <c r="AF1196" s="565" t="inlineStr">
        <is>
          <t>CBS Cosmetics</t>
        </is>
      </c>
      <c r="AG1196" s="565" t="inlineStr">
        <is>
          <t>Shoyaku Kenkyusho Inc</t>
        </is>
      </c>
    </row>
    <row r="1197" hidden="1" ht="20.1" customFormat="1" customHeight="1" s="355" thickBot="1">
      <c r="A1197" s="353" t="n"/>
      <c r="B1197" s="721" t="n"/>
      <c r="C1197" s="366" t="n"/>
      <c r="D1197" s="366" t="n"/>
      <c r="E1197" s="353" t="inlineStr">
        <is>
          <t>ESTLABO PRO TESTER</t>
        </is>
      </c>
      <c r="F1197" s="353" t="inlineStr">
        <is>
          <t>EST29T</t>
        </is>
      </c>
      <c r="G1197" s="368" t="inlineStr">
        <is>
          <t>エステラボ　スリムフェイス　マッサージパック</t>
        </is>
      </c>
      <c r="H1197" s="369" t="inlineStr">
        <is>
          <t>ESTLABO   SLIM  FACE  MASSAGE  PACK TESTER (N.C.V)</t>
        </is>
      </c>
      <c r="I1197" s="369" t="inlineStr">
        <is>
          <t>EST LABO SLIM FACE MASSAGE PACK</t>
        </is>
      </c>
      <c r="J1197" s="493" t="inlineStr">
        <is>
          <t>Массажная маска для скульптурирования лица</t>
        </is>
      </c>
      <c r="K1197" s="369" t="inlineStr">
        <is>
          <t>face pack</t>
        </is>
      </c>
      <c r="L1197" s="369" t="n"/>
      <c r="M1197" s="368" t="n"/>
      <c r="N1197" s="368" t="n"/>
      <c r="O1197" s="455" t="n"/>
      <c r="P1197" s="1382" t="n">
        <v>100</v>
      </c>
      <c r="Q1197" s="1382">
        <f>O1197*P1197</f>
        <v/>
      </c>
      <c r="R1197" s="456" t="n">
        <v>0</v>
      </c>
      <c r="S1197" s="1394">
        <f>O1197*R1197</f>
        <v/>
      </c>
      <c r="T1197" s="1394">
        <f>Q1197-S1197</f>
        <v/>
      </c>
      <c r="U1197" s="458">
        <f>T1197/Q1197</f>
        <v/>
      </c>
      <c r="V1197" s="362" t="n"/>
      <c r="W1197" s="362" t="n"/>
      <c r="X1197" s="362" t="n"/>
      <c r="Y1197" s="362" t="n"/>
      <c r="Z1197" s="362" t="n"/>
      <c r="AA1197" s="362" t="n"/>
      <c r="AB1197" s="1203" t="n">
        <v>0.36</v>
      </c>
      <c r="AC1197" s="1384">
        <f>ROUND(O1197*AB1197,3)</f>
        <v/>
      </c>
      <c r="AD1197" s="575">
        <f>AD565</f>
        <v/>
      </c>
      <c r="AE1197" s="565" t="inlineStr">
        <is>
          <t>ЕАЭС N RU Д-JP.АБ47.В.08815/20 от 09.09.2020 действует до 08.09.2025</t>
        </is>
      </c>
      <c r="AF1197" s="565" t="inlineStr">
        <is>
          <t>CBS Cosmetics</t>
        </is>
      </c>
      <c r="AG1197" s="565" t="inlineStr">
        <is>
          <t>Shoyaku Kenkyusho Inc</t>
        </is>
      </c>
    </row>
    <row r="1198" hidden="1" ht="20.1" customFormat="1" customHeight="1" s="355" thickBot="1">
      <c r="A1198" s="353" t="n"/>
      <c r="B1198" s="721" t="n"/>
      <c r="C1198" s="366" t="n"/>
      <c r="D1198" s="366" t="n"/>
      <c r="E1198" s="353" t="inlineStr">
        <is>
          <t>ESTLABO PRO TESTER</t>
        </is>
      </c>
      <c r="F1198" s="353" t="inlineStr">
        <is>
          <t>EST30T</t>
        </is>
      </c>
      <c r="G1198" s="368" t="inlineStr">
        <is>
          <t>エステラボ　海のミネラルパック</t>
        </is>
      </c>
      <c r="H1198" s="369" t="inlineStr">
        <is>
          <t>ESTLABO   KAISO  PACK TESTER (N.C.V)</t>
        </is>
      </c>
      <c r="I1198" s="369" t="inlineStr">
        <is>
          <t>EST LABO KAISO PACK</t>
        </is>
      </c>
      <c r="J1198" s="493" t="inlineStr">
        <is>
          <t>Маска на основе морских водорослей</t>
        </is>
      </c>
      <c r="K1198" s="369" t="inlineStr">
        <is>
          <t>face pack</t>
        </is>
      </c>
      <c r="L1198" s="369" t="n"/>
      <c r="M1198" s="368" t="n"/>
      <c r="N1198" s="368" t="n"/>
      <c r="O1198" s="455" t="n"/>
      <c r="P1198" s="1382" t="n">
        <v>100</v>
      </c>
      <c r="Q1198" s="1382">
        <f>O1198*P1198</f>
        <v/>
      </c>
      <c r="R1198" s="456" t="n">
        <v>0</v>
      </c>
      <c r="S1198" s="1394">
        <f>O1198*R1198</f>
        <v/>
      </c>
      <c r="T1198" s="1394">
        <f>Q1198-S1198</f>
        <v/>
      </c>
      <c r="U1198" s="458">
        <f>T1198/Q1198</f>
        <v/>
      </c>
      <c r="V1198" s="362" t="n"/>
      <c r="W1198" s="362" t="n"/>
      <c r="X1198" s="362" t="n"/>
      <c r="Y1198" s="362" t="n"/>
      <c r="Z1198" s="362" t="n"/>
      <c r="AA1198" s="362" t="n"/>
      <c r="AB1198" s="1203" t="n">
        <v>0.33</v>
      </c>
      <c r="AC1198" s="1384">
        <f>ROUND(O1198*AB1198,3)</f>
        <v/>
      </c>
      <c r="AD1198" s="575">
        <f>AD566</f>
        <v/>
      </c>
      <c r="AE1198" s="565" t="inlineStr">
        <is>
          <t>ЕАЭС N RU Д-JP.АБ47.В.08815/20 от 09.09.2020 действует до 08.09.2025</t>
        </is>
      </c>
      <c r="AF1198" s="565" t="inlineStr">
        <is>
          <t>CBS Cosmetics</t>
        </is>
      </c>
      <c r="AG1198" s="565" t="inlineStr">
        <is>
          <t>Shoyaku Kenkyusho Inc</t>
        </is>
      </c>
    </row>
    <row r="1199" hidden="1" ht="20.1" customFormat="1" customHeight="1" s="355" thickBot="1">
      <c r="A1199" s="353" t="n"/>
      <c r="B1199" s="721" t="n"/>
      <c r="C1199" s="366" t="n"/>
      <c r="D1199" s="366" t="n"/>
      <c r="E1199" s="353" t="inlineStr">
        <is>
          <t>ESTLABO</t>
        </is>
      </c>
      <c r="F1199" s="353" t="inlineStr">
        <is>
          <t>LABO+S</t>
        </is>
      </c>
      <c r="G1199" s="368" t="n"/>
      <c r="H1199" s="369" t="inlineStr">
        <is>
          <t>LABO+L sample set comercial free</t>
        </is>
      </c>
      <c r="I1199" s="369" t="n"/>
      <c r="J1199" s="493" t="n"/>
      <c r="K1199" s="369" t="inlineStr">
        <is>
          <t>cleansing,lotion,serum,milk,cream</t>
        </is>
      </c>
      <c r="L1199" s="369" t="n"/>
      <c r="M1199" s="368" t="n"/>
      <c r="N1199" s="368" t="n"/>
      <c r="O1199" s="455" t="n"/>
      <c r="P1199" s="1382" t="n">
        <v>10</v>
      </c>
      <c r="Q1199" s="1382">
        <f>O1199*P1199</f>
        <v/>
      </c>
      <c r="R1199" s="456" t="n">
        <v>0</v>
      </c>
      <c r="S1199" s="1394">
        <f>O1199*R1199</f>
        <v/>
      </c>
      <c r="T1199" s="1394">
        <f>Q1199-S1199</f>
        <v/>
      </c>
      <c r="U1199" s="458">
        <f>T1199/Q1199</f>
        <v/>
      </c>
      <c r="V1199" s="362" t="n"/>
      <c r="W1199" s="362" t="n"/>
      <c r="X1199" s="362" t="n"/>
      <c r="Y1199" s="362" t="n"/>
      <c r="Z1199" s="362" t="n"/>
      <c r="AA1199" s="362" t="inlineStr">
        <is>
          <t>22.1　×　15.5　×　2.1</t>
        </is>
      </c>
      <c r="AB1199" s="1203" t="n">
        <v>0.091</v>
      </c>
      <c r="AC1199" s="1384">
        <f>ROUND(O1199*AB1199,3)</f>
        <v/>
      </c>
      <c r="AD1199" s="57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565" t="n"/>
      <c r="AF1199" s="565" t="n"/>
      <c r="AG1199" s="565" t="n"/>
    </row>
    <row r="1200" hidden="1" ht="20.1" customFormat="1" customHeight="1" s="355" thickBot="1">
      <c r="A1200" s="353" t="n"/>
      <c r="B1200" s="721" t="n"/>
      <c r="C1200" s="366" t="n"/>
      <c r="D1200" s="366" t="n"/>
      <c r="E1200" s="353" t="inlineStr">
        <is>
          <t>ESTLABO TESTER</t>
        </is>
      </c>
      <c r="F1200" s="353" t="inlineStr">
        <is>
          <t>EST34T</t>
        </is>
      </c>
      <c r="G1200" s="368" t="n"/>
      <c r="H1200" s="369" t="inlineStr">
        <is>
          <t>ESTLABO   FINISHING  LOTION  EL TESTER (N.C.V)</t>
        </is>
      </c>
      <c r="I1200" s="369" t="inlineStr">
        <is>
          <t>EST LABO FINISHING LOTION EL</t>
        </is>
      </c>
      <c r="J1200" s="493" t="inlineStr">
        <is>
          <t>Питательный лосьон</t>
        </is>
      </c>
      <c r="K1200" s="369" t="inlineStr">
        <is>
          <t>face lotion</t>
        </is>
      </c>
      <c r="L1200" s="369" t="n"/>
      <c r="M1200" s="368" t="n"/>
      <c r="N1200" s="368" t="n"/>
      <c r="O1200" s="455" t="n"/>
      <c r="P1200" s="1382" t="n">
        <v>100</v>
      </c>
      <c r="Q1200" s="1382">
        <f>O1200*P1200</f>
        <v/>
      </c>
      <c r="R1200" s="456" t="n">
        <v>0</v>
      </c>
      <c r="S1200" s="1394">
        <f>O1200*R1200</f>
        <v/>
      </c>
      <c r="T1200" s="1394">
        <f>Q1200-S1200</f>
        <v/>
      </c>
      <c r="U1200" s="458">
        <f>T1200/Q1200</f>
        <v/>
      </c>
      <c r="V1200" s="362" t="n"/>
      <c r="W1200" s="362" t="n"/>
      <c r="X1200" s="362" t="n"/>
      <c r="Y1200" s="362" t="n"/>
      <c r="Z1200" s="362" t="n"/>
      <c r="AA1200" s="362" t="inlineStr">
        <is>
          <t>4.6　×　16.5　× 4.9</t>
        </is>
      </c>
      <c r="AB1200" s="1203" t="n">
        <v>0.24</v>
      </c>
      <c r="AC1200" s="1384">
        <f>ROUND(O1200*AB1200,3)</f>
        <v/>
      </c>
      <c r="AD1200" s="575"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565" t="inlineStr">
        <is>
          <t>ЕАЭС N RU Д-JP.АБ47.В.08734/20 от 08.09.2020 действует до 07.09.2025</t>
        </is>
      </c>
      <c r="AF1200" s="565" t="inlineStr">
        <is>
          <t>CBS Cosmetics</t>
        </is>
      </c>
      <c r="AG1200" s="565" t="inlineStr">
        <is>
          <t>Shoyaku Kenkyusho Inc</t>
        </is>
      </c>
    </row>
    <row r="1201" hidden="1" ht="20.1" customFormat="1" customHeight="1" s="355" thickBot="1">
      <c r="A1201" s="353" t="n"/>
      <c r="B1201" s="721" t="n"/>
      <c r="C1201" s="366" t="n"/>
      <c r="D1201" s="366" t="n"/>
      <c r="E1201" s="353" t="inlineStr">
        <is>
          <t>ESTLABO TESTER</t>
        </is>
      </c>
      <c r="F1201" s="353" t="inlineStr">
        <is>
          <t>EST36T</t>
        </is>
      </c>
      <c r="G1201" s="368" t="n"/>
      <c r="H1201" s="369" t="inlineStr">
        <is>
          <t>ESTLABO   FINISHING  ESSENCE  EL TESTER (N.C.V)</t>
        </is>
      </c>
      <c r="I1201" s="369" t="inlineStr">
        <is>
          <t>EST LABO FINISHING ESSENCE EL</t>
        </is>
      </c>
      <c r="J1201" s="493" t="inlineStr">
        <is>
          <t>Увлажняющая лифтинговая многофункциональная эссенция</t>
        </is>
      </c>
      <c r="K1201" s="369" t="inlineStr">
        <is>
          <t>face essence</t>
        </is>
      </c>
      <c r="L1201" s="369" t="n"/>
      <c r="M1201" s="368" t="n"/>
      <c r="N1201" s="368" t="n"/>
      <c r="O1201" s="455" t="n"/>
      <c r="P1201" s="1382" t="n">
        <v>100</v>
      </c>
      <c r="Q1201" s="1382">
        <f>O1201*P1201</f>
        <v/>
      </c>
      <c r="R1201" s="456" t="n">
        <v>0</v>
      </c>
      <c r="S1201" s="1394">
        <f>O1201*R1201</f>
        <v/>
      </c>
      <c r="T1201" s="1394">
        <f>Q1201-S1201</f>
        <v/>
      </c>
      <c r="U1201" s="458">
        <f>T1201/Q1201</f>
        <v/>
      </c>
      <c r="V1201" s="362" t="n"/>
      <c r="W1201" s="362" t="n"/>
      <c r="X1201" s="362" t="n"/>
      <c r="Y1201" s="362" t="n"/>
      <c r="Z1201" s="362" t="n"/>
      <c r="AA1201" s="362" t="inlineStr">
        <is>
          <t>4.7　×　13.3　× 4.7</t>
        </is>
      </c>
      <c r="AB1201" s="1203" t="n">
        <v>0.08</v>
      </c>
      <c r="AC1201" s="1384">
        <f>ROUND(O1201*AB1201,3)</f>
        <v/>
      </c>
      <c r="AD1201" s="575"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565" t="inlineStr">
        <is>
          <t>ЕАЭС N RU Д-JP.НВ32.В.13611/20 от 14.09.2020 действует до 13.09.2025</t>
        </is>
      </c>
      <c r="AF1201" s="565" t="inlineStr">
        <is>
          <t>CBS Cosmetics</t>
        </is>
      </c>
      <c r="AG1201" s="565" t="inlineStr">
        <is>
          <t>Shoyaku Kenkyusho Inc</t>
        </is>
      </c>
    </row>
    <row r="1202" hidden="1" ht="20.1" customFormat="1" customHeight="1" s="355" thickBot="1">
      <c r="A1202" s="353" t="n"/>
      <c r="B1202" s="721" t="n"/>
      <c r="C1202" s="366" t="n"/>
      <c r="D1202" s="366" t="n"/>
      <c r="E1202" s="353" t="inlineStr">
        <is>
          <t>ESTLABO TESTER</t>
        </is>
      </c>
      <c r="F1202" s="353" t="inlineStr">
        <is>
          <t>EST35T</t>
        </is>
      </c>
      <c r="G1202" s="368" t="n"/>
      <c r="H1202" s="369" t="inlineStr">
        <is>
          <t>ESTLABO   FINISHING  MILK  EMULSION EL TESTER (N.C.V)</t>
        </is>
      </c>
      <c r="I1202" s="369" t="inlineStr">
        <is>
          <t>EST LABO FINISHING MILK EMULSION EL</t>
        </is>
      </c>
      <c r="J1202" s="493" t="inlineStr">
        <is>
          <t>Питательная эмульсия для лица</t>
        </is>
      </c>
      <c r="K1202" s="369" t="inlineStr">
        <is>
          <t>face milk</t>
        </is>
      </c>
      <c r="L1202" s="369" t="n"/>
      <c r="M1202" s="368" t="n"/>
      <c r="N1202" s="368" t="n"/>
      <c r="O1202" s="455" t="n"/>
      <c r="P1202" s="1382" t="n">
        <v>100</v>
      </c>
      <c r="Q1202" s="1382">
        <f>O1202*P1202</f>
        <v/>
      </c>
      <c r="R1202" s="456" t="n">
        <v>0</v>
      </c>
      <c r="S1202" s="1394">
        <f>O1202*R1202</f>
        <v/>
      </c>
      <c r="T1202" s="1394">
        <f>Q1202-S1202</f>
        <v/>
      </c>
      <c r="U1202" s="458">
        <f>T1202/Q1202</f>
        <v/>
      </c>
      <c r="V1202" s="362" t="n"/>
      <c r="W1202" s="362" t="n"/>
      <c r="X1202" s="362" t="n"/>
      <c r="Y1202" s="362" t="n"/>
      <c r="Z1202" s="362" t="n"/>
      <c r="AA1202" s="362" t="inlineStr">
        <is>
          <t>4.7　×　13.3　× 4.7</t>
        </is>
      </c>
      <c r="AB1202" s="1203" t="n">
        <v>0.13</v>
      </c>
      <c r="AC1202" s="1384">
        <f>ROUND(O1202*AB1202,3)</f>
        <v/>
      </c>
      <c r="AD1202" s="575"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565" t="inlineStr">
        <is>
          <t>ЕАЭС N RU Д-JP.АБ47.В.08749/20 от 08.09.2020 действует до 07.09.2025</t>
        </is>
      </c>
      <c r="AF1202" s="565" t="inlineStr">
        <is>
          <t>CBS Cosmetics</t>
        </is>
      </c>
      <c r="AG1202" s="565" t="inlineStr">
        <is>
          <t>Shoyaku Kenkyusho Inc</t>
        </is>
      </c>
    </row>
    <row r="1203" hidden="1" ht="20.1" customFormat="1" customHeight="1" s="355" thickBot="1">
      <c r="A1203" s="353" t="n"/>
      <c r="B1203" s="721" t="n"/>
      <c r="C1203" s="366" t="n"/>
      <c r="D1203" s="366" t="n"/>
      <c r="E1203" s="353" t="inlineStr">
        <is>
          <t>ESTLABO TESTER</t>
        </is>
      </c>
      <c r="F1203" s="353" t="inlineStr">
        <is>
          <t>EST37T</t>
        </is>
      </c>
      <c r="G1203" s="368" t="n"/>
      <c r="H1203" s="369" t="inlineStr">
        <is>
          <t>ESTLABO   FINISHING  CREAM  EL TESTER (N.C.V)</t>
        </is>
      </c>
      <c r="I1203" s="369" t="inlineStr">
        <is>
          <t>EST LABO FINISHING CREAM EL</t>
        </is>
      </c>
      <c r="J1203" s="493" t="inlineStr">
        <is>
          <t>Питательный крем-защита</t>
        </is>
      </c>
      <c r="K1203" s="369" t="inlineStr">
        <is>
          <t>face cream</t>
        </is>
      </c>
      <c r="L1203" s="369" t="n"/>
      <c r="M1203" s="368" t="n"/>
      <c r="N1203" s="368" t="n"/>
      <c r="O1203" s="455" t="n"/>
      <c r="P1203" s="1382" t="n">
        <v>100</v>
      </c>
      <c r="Q1203" s="1382">
        <f>O1203*P1203</f>
        <v/>
      </c>
      <c r="R1203" s="456" t="n">
        <v>0</v>
      </c>
      <c r="S1203" s="1394">
        <f>O1203*R1203</f>
        <v/>
      </c>
      <c r="T1203" s="1394">
        <f>Q1203-S1203</f>
        <v/>
      </c>
      <c r="U1203" s="458">
        <f>T1203/Q1203</f>
        <v/>
      </c>
      <c r="V1203" s="362" t="n"/>
      <c r="W1203" s="362" t="n"/>
      <c r="X1203" s="362" t="n"/>
      <c r="Y1203" s="362" t="n"/>
      <c r="Z1203" s="362" t="n"/>
      <c r="AA1203" s="362" t="inlineStr">
        <is>
          <t>7.6　×　4.8　× 7.6</t>
        </is>
      </c>
      <c r="AB1203" s="1203" t="n">
        <v>0.1</v>
      </c>
      <c r="AC1203" s="1384">
        <f>ROUND(O1203*AB1203,3)</f>
        <v/>
      </c>
      <c r="AD1203" s="575"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565" t="inlineStr">
        <is>
          <t>ЕАЭС N RU Д-JP.АБ47.В.08747/20 от 08.09.2020 действует до 07.09.2025</t>
        </is>
      </c>
      <c r="AF1203" s="565" t="inlineStr">
        <is>
          <t>CBS Cosmetics</t>
        </is>
      </c>
      <c r="AG1203" s="565" t="inlineStr">
        <is>
          <t>Shoyaku Kenkyusho Inc</t>
        </is>
      </c>
    </row>
    <row r="1204" hidden="1" ht="20.1" customFormat="1" customHeight="1" s="355" thickBot="1">
      <c r="A1204" s="1203" t="n"/>
      <c r="B1204" s="714" t="n"/>
      <c r="C1204" s="366" t="n"/>
      <c r="D1204" s="366" t="n"/>
      <c r="E1204" s="353" t="inlineStr">
        <is>
          <t>LABO+ TESTER</t>
        </is>
      </c>
      <c r="F1204" s="353" t="inlineStr">
        <is>
          <t>LB03T</t>
        </is>
      </c>
      <c r="G1204" s="368" t="n"/>
      <c r="H1204" s="369" t="inlineStr">
        <is>
          <t>LABO+  Re.pair Lotion TESTER (N.C.V)</t>
        </is>
      </c>
      <c r="I1204" s="369" t="inlineStr">
        <is>
          <t>LABO+ Re.pair Lotion</t>
        </is>
      </c>
      <c r="J1204" s="493" t="inlineStr">
        <is>
          <t>Восстанавливающий лосьон</t>
        </is>
      </c>
      <c r="K1204" s="369" t="inlineStr">
        <is>
          <t>face lotion</t>
        </is>
      </c>
      <c r="L1204" s="369" t="n"/>
      <c r="M1204" s="368" t="n"/>
      <c r="N1204" s="368" t="n"/>
      <c r="O1204" s="455" t="n"/>
      <c r="P1204" s="1382" t="n">
        <v>100</v>
      </c>
      <c r="Q1204" s="1382">
        <f>O1204*P1204</f>
        <v/>
      </c>
      <c r="R1204" s="456" t="n">
        <v>0</v>
      </c>
      <c r="S1204" s="1394">
        <f>O1204*R1204</f>
        <v/>
      </c>
      <c r="T1204" s="1394">
        <f>Q1204-S1204</f>
        <v/>
      </c>
      <c r="U1204" s="458">
        <f>T1204/Q1204</f>
        <v/>
      </c>
      <c r="V1204" s="362" t="n"/>
      <c r="W1204" s="362" t="n"/>
      <c r="X1204" s="362" t="n"/>
      <c r="Y1204" s="362" t="n"/>
      <c r="Z1204" s="362" t="n"/>
      <c r="AA1204" s="362" t="inlineStr">
        <is>
          <t>4.9　×　17　× 4.8</t>
        </is>
      </c>
      <c r="AB1204" s="1203" t="n">
        <v>0.23</v>
      </c>
      <c r="AC1204" s="1384">
        <f>ROUND(O1204*AB1204,3)</f>
        <v/>
      </c>
      <c r="AD1204" s="57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565" t="inlineStr">
        <is>
          <t>ЕАЭС N RU Д-JP.АБ47.В.08734/20 от 08.09.2020 действует до 07.09.2025</t>
        </is>
      </c>
      <c r="AF1204" s="565" t="inlineStr">
        <is>
          <t>CBS Cosmetics</t>
        </is>
      </c>
      <c r="AG1204" s="565" t="inlineStr">
        <is>
          <t>Shoyaku Kenkyusho Inc</t>
        </is>
      </c>
    </row>
    <row r="1205" hidden="1" ht="20.1" customFormat="1" customHeight="1" s="355" thickBot="1">
      <c r="A1205" s="1203" t="n"/>
      <c r="B1205" s="714" t="n"/>
      <c r="C1205" s="366" t="n"/>
      <c r="D1205" s="366" t="n"/>
      <c r="E1205" s="353" t="inlineStr">
        <is>
          <t>LABO+ PRO TESTER</t>
        </is>
      </c>
      <c r="F1205" s="353" t="inlineStr">
        <is>
          <t>LB04T</t>
        </is>
      </c>
      <c r="G1205" s="368" t="n"/>
      <c r="H1205" s="369" t="inlineStr">
        <is>
          <t>LABO+  Re.pair Milk TESTER (N.C.V)</t>
        </is>
      </c>
      <c r="I1205" s="369" t="inlineStr">
        <is>
          <t>LABO+ Re.pair Milk</t>
        </is>
      </c>
      <c r="J1205" s="493" t="inlineStr">
        <is>
          <t>Восстанавливающая эмульсия</t>
        </is>
      </c>
      <c r="K1205" s="369" t="inlineStr">
        <is>
          <t>face milk</t>
        </is>
      </c>
      <c r="L1205" s="369" t="n"/>
      <c r="M1205" s="368" t="n"/>
      <c r="N1205" s="368" t="n"/>
      <c r="O1205" s="455" t="n"/>
      <c r="P1205" s="1382" t="n">
        <v>100</v>
      </c>
      <c r="Q1205" s="1382">
        <f>O1205*P1205</f>
        <v/>
      </c>
      <c r="R1205" s="456" t="n">
        <v>0</v>
      </c>
      <c r="S1205" s="1394">
        <f>O1205*R1205</f>
        <v/>
      </c>
      <c r="T1205" s="1394">
        <f>Q1205-S1205</f>
        <v/>
      </c>
      <c r="U1205" s="458">
        <f>T1205/Q1205</f>
        <v/>
      </c>
      <c r="V1205" s="362" t="n"/>
      <c r="W1205" s="362" t="n"/>
      <c r="X1205" s="362" t="n"/>
      <c r="Y1205" s="362" t="n"/>
      <c r="Z1205" s="362" t="n"/>
      <c r="AA1205" s="362" t="inlineStr">
        <is>
          <t>3.3　×　14.6　× 3.2</t>
        </is>
      </c>
      <c r="AB1205" s="1203" t="n">
        <v>0.09</v>
      </c>
      <c r="AC1205" s="1384">
        <f>ROUND(O1205*AB1205,3)</f>
        <v/>
      </c>
      <c r="AD1205" s="57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565" t="inlineStr">
        <is>
          <t>ЕАЭС N RU Д-JP.АБ47.В.08749/20 от 08.09.2020 действует до 07.09.2025</t>
        </is>
      </c>
      <c r="AF1205" s="565" t="inlineStr">
        <is>
          <t>CBS Cosmetics</t>
        </is>
      </c>
      <c r="AG1205" s="565" t="inlineStr">
        <is>
          <t>Shoyaku Kenkyusho Inc</t>
        </is>
      </c>
    </row>
    <row r="1206" hidden="1" ht="20.1" customFormat="1" customHeight="1" s="355" thickBot="1">
      <c r="A1206" s="1203" t="n"/>
      <c r="B1206" s="714" t="n"/>
      <c r="C1206" s="366" t="n"/>
      <c r="D1206" s="366" t="n"/>
      <c r="E1206" s="353" t="inlineStr">
        <is>
          <t>LABO+ TESTER</t>
        </is>
      </c>
      <c r="F1206" s="353" t="inlineStr">
        <is>
          <t>LB05T</t>
        </is>
      </c>
      <c r="G1206" s="368" t="n"/>
      <c r="H1206" s="369" t="inlineStr">
        <is>
          <t>LABO+  Re.pair Cream TESTER (N.C.V)</t>
        </is>
      </c>
      <c r="I1206" s="369" t="inlineStr">
        <is>
          <t>LABO+ Re.pair Cream</t>
        </is>
      </c>
      <c r="J1206" s="493" t="inlineStr">
        <is>
          <t>Восстанавливающий крем для лица</t>
        </is>
      </c>
      <c r="K1206" s="369" t="inlineStr">
        <is>
          <t>face cream</t>
        </is>
      </c>
      <c r="L1206" s="369" t="n"/>
      <c r="M1206" s="368" t="n"/>
      <c r="N1206" s="368" t="n"/>
      <c r="O1206" s="455" t="n"/>
      <c r="P1206" s="1382" t="n">
        <v>100</v>
      </c>
      <c r="Q1206" s="1382">
        <f>O1206*P1206</f>
        <v/>
      </c>
      <c r="R1206" s="456" t="n">
        <v>0</v>
      </c>
      <c r="S1206" s="1394">
        <f>O1206*R1206</f>
        <v/>
      </c>
      <c r="T1206" s="1394">
        <f>Q1206-S1206</f>
        <v/>
      </c>
      <c r="U1206" s="458">
        <f>T1206/Q1206</f>
        <v/>
      </c>
      <c r="V1206" s="362" t="n"/>
      <c r="W1206" s="362" t="n"/>
      <c r="X1206" s="362" t="n"/>
      <c r="Y1206" s="362" t="n"/>
      <c r="Z1206" s="362" t="n"/>
      <c r="AA1206" s="362" t="inlineStr">
        <is>
          <t>6.5　×　5.1　× 6.4</t>
        </is>
      </c>
      <c r="AB1206" s="1203" t="n">
        <v>0.16</v>
      </c>
      <c r="AC1206" s="1384">
        <f>ROUND(O1206*AB1206,3)</f>
        <v/>
      </c>
      <c r="AD1206" s="57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565" t="inlineStr">
        <is>
          <t>ЕАЭС N RU Д-JP.АБ47.В.08747/20 от 08.09.2020 действует до 07.09.2025</t>
        </is>
      </c>
      <c r="AF1206" s="565" t="inlineStr">
        <is>
          <t>CBS Cosmetics</t>
        </is>
      </c>
      <c r="AG1206" s="565" t="inlineStr">
        <is>
          <t>Shoyaku Kenkyusho Inc</t>
        </is>
      </c>
    </row>
    <row r="1207" hidden="1" ht="20.1" customFormat="1" customHeight="1" s="355" thickBot="1">
      <c r="A1207" s="353" t="n"/>
      <c r="B1207" s="721" t="n"/>
      <c r="C1207" s="366" t="n"/>
      <c r="D1207" s="366" t="n"/>
      <c r="E1207" s="353" t="inlineStr">
        <is>
          <t>LABO+ TESTER</t>
        </is>
      </c>
      <c r="F1207" s="353" t="inlineStr">
        <is>
          <t>LB11T</t>
        </is>
      </c>
      <c r="G1207" s="368" t="n"/>
      <c r="H1207" s="369" t="inlineStr">
        <is>
          <t>LABO+  First Essence  TESTER (N.C.V)</t>
        </is>
      </c>
      <c r="I1207" s="369" t="n"/>
      <c r="J1207" s="493" t="n"/>
      <c r="K1207" s="369" t="inlineStr">
        <is>
          <t>face serum</t>
        </is>
      </c>
      <c r="L1207" s="369" t="n"/>
      <c r="M1207" s="368" t="n"/>
      <c r="N1207" s="368" t="n"/>
      <c r="O1207" s="455" t="n"/>
      <c r="P1207" s="1382" t="n">
        <v>100</v>
      </c>
      <c r="Q1207" s="1382">
        <f>O1207*P1207</f>
        <v/>
      </c>
      <c r="R1207" s="456" t="n">
        <v>0</v>
      </c>
      <c r="S1207" s="1394">
        <f>O1207*R1207</f>
        <v/>
      </c>
      <c r="T1207" s="1394">
        <f>Q1207-S1207</f>
        <v/>
      </c>
      <c r="U1207" s="458">
        <f>T1207/Q1207</f>
        <v/>
      </c>
      <c r="V1207" s="362" t="n"/>
      <c r="W1207" s="362" t="n"/>
      <c r="X1207" s="362" t="n"/>
      <c r="Y1207" s="362" t="n"/>
      <c r="Z1207" s="362" t="n"/>
      <c r="AA1207" s="362" t="inlineStr">
        <is>
          <t>3.6　×　10.7　× 3.6</t>
        </is>
      </c>
      <c r="AB1207" s="1203" t="n">
        <v>0.099</v>
      </c>
      <c r="AC1207" s="1384">
        <f>ROUND(O1207*AB1207,3)</f>
        <v/>
      </c>
      <c r="AD1207" s="575"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565" t="n"/>
      <c r="AF1207" s="565" t="n"/>
      <c r="AG1207" s="565" t="n"/>
    </row>
    <row r="1208" hidden="1" ht="20.1" customFormat="1" customHeight="1" s="355" thickBot="1">
      <c r="A1208" s="353" t="n"/>
      <c r="B1208" s="721" t="n"/>
      <c r="C1208" s="366" t="n"/>
      <c r="D1208" s="366" t="n"/>
      <c r="E1208" s="353" t="inlineStr">
        <is>
          <t>LABO+ TESTER</t>
        </is>
      </c>
      <c r="F1208" s="353" t="inlineStr">
        <is>
          <t>LB06T</t>
        </is>
      </c>
      <c r="G1208" s="368" t="n"/>
      <c r="H1208" s="369" t="inlineStr">
        <is>
          <t>LABO+  Glamorous Lift Mask TESTER (N.C.V)</t>
        </is>
      </c>
      <c r="I1208" s="369" t="inlineStr">
        <is>
          <t>LABO+ Glamorous Lift Mask</t>
        </is>
      </c>
      <c r="J1208" s="493" t="inlineStr">
        <is>
          <t>Высокоэффективная лифтинговая маска</t>
        </is>
      </c>
      <c r="K1208" s="369" t="inlineStr">
        <is>
          <t>face mask</t>
        </is>
      </c>
      <c r="L1208" s="369" t="n"/>
      <c r="M1208" s="368" t="n"/>
      <c r="N1208" s="368" t="n"/>
      <c r="O1208" s="455" t="n"/>
      <c r="P1208" s="1382" t="n">
        <v>100</v>
      </c>
      <c r="Q1208" s="1382">
        <f>O1208*P1208</f>
        <v/>
      </c>
      <c r="R1208" s="456" t="n">
        <v>0</v>
      </c>
      <c r="S1208" s="1394">
        <f>O1208*R1208</f>
        <v/>
      </c>
      <c r="T1208" s="1394">
        <f>Q1208-S1208</f>
        <v/>
      </c>
      <c r="U1208" s="458">
        <f>T1208/Q1208</f>
        <v/>
      </c>
      <c r="V1208" s="362" t="n"/>
      <c r="W1208" s="362" t="n"/>
      <c r="X1208" s="362" t="n"/>
      <c r="Y1208" s="362" t="n"/>
      <c r="Z1208" s="362" t="n"/>
      <c r="AA1208" s="362" t="inlineStr">
        <is>
          <t>4.1　×　15.7　× 4.1</t>
        </is>
      </c>
      <c r="AB1208" s="1203" t="n">
        <v>0.09</v>
      </c>
      <c r="AC1208" s="1384">
        <f>ROUND(O1208*AB1208,3)</f>
        <v/>
      </c>
      <c r="AD1208" s="575"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565" t="inlineStr">
        <is>
          <t>ЕАЭС N RU Д-JP.АБ47.В.08815/20 от 09.09.2020 действует до 08.09.2025</t>
        </is>
      </c>
      <c r="AF1208" s="565" t="inlineStr">
        <is>
          <t>CBS Cosmetics</t>
        </is>
      </c>
      <c r="AG1208" s="565" t="inlineStr">
        <is>
          <t>Shoyaku Kenkyusho Inc</t>
        </is>
      </c>
    </row>
    <row r="1209" hidden="1" ht="20.1" customFormat="1" customHeight="1" s="355" thickBot="1">
      <c r="A1209" s="1203" t="n"/>
      <c r="B1209" s="714" t="n"/>
      <c r="C1209" s="366" t="n"/>
      <c r="D1209" s="366" t="n"/>
      <c r="E1209" s="353" t="inlineStr">
        <is>
          <t>LABO+ TESTER</t>
        </is>
      </c>
      <c r="F1209" s="353" t="inlineStr">
        <is>
          <t>LB07TS</t>
        </is>
      </c>
      <c r="G1209" s="368" t="n"/>
      <c r="H1209" s="369" t="inlineStr">
        <is>
          <t>LABO+  Re.pair UV Color Natural  TESTER (N.C.V)</t>
        </is>
      </c>
      <c r="I1209" s="369" t="inlineStr">
        <is>
          <t xml:space="preserve">LABO+ Re.pair UV Color Natural </t>
        </is>
      </c>
      <c r="J1209" s="493" t="inlineStr">
        <is>
          <t>Восстанавливающий солнцезащитный крем с цветовыравнивающим эффектом SPF50 PA4+</t>
        </is>
      </c>
      <c r="K1209" s="369" t="inlineStr">
        <is>
          <t>sunscreen</t>
        </is>
      </c>
      <c r="L1209" s="369" t="n"/>
      <c r="M1209" s="368" t="n"/>
      <c r="N1209" s="368" t="n"/>
      <c r="O1209" s="455" t="n"/>
      <c r="P1209" s="1382" t="n">
        <v>100</v>
      </c>
      <c r="Q1209" s="1382">
        <f>O1209*P1209</f>
        <v/>
      </c>
      <c r="R1209" s="456" t="n">
        <v>0</v>
      </c>
      <c r="S1209" s="1394">
        <f>O1209*R1209</f>
        <v/>
      </c>
      <c r="T1209" s="1394">
        <f>Q1209-S1209</f>
        <v/>
      </c>
      <c r="U1209" s="458">
        <f>T1209/Q1209</f>
        <v/>
      </c>
      <c r="V1209" s="362" t="n"/>
      <c r="W1209" s="362" t="n"/>
      <c r="X1209" s="362" t="n"/>
      <c r="Y1209" s="362" t="n"/>
      <c r="Z1209" s="362" t="n"/>
      <c r="AA1209" s="362" t="inlineStr">
        <is>
          <t>3.1　×　11.8　× 3.0</t>
        </is>
      </c>
      <c r="AB1209" s="1203" t="n">
        <v>0.04</v>
      </c>
      <c r="AC1209" s="1384">
        <f>ROUND(O1209*AB1209,3)</f>
        <v/>
      </c>
      <c r="AD1209" s="575">
        <f>AD595</f>
        <v/>
      </c>
      <c r="AE1209" s="565" t="inlineStr">
        <is>
          <t>ЕАЭС N RU Д-JP.АБ47.В.08750/20 от 08.09.2020 действует до 07.09.2025</t>
        </is>
      </c>
      <c r="AF1209" s="565" t="inlineStr">
        <is>
          <t>CBS Cosmetics</t>
        </is>
      </c>
      <c r="AG1209" s="565" t="inlineStr">
        <is>
          <t>Shoyaku Kenkyusho Inc</t>
        </is>
      </c>
    </row>
    <row r="1210" hidden="1" ht="20.1" customFormat="1" customHeight="1" s="355" thickBot="1">
      <c r="A1210" s="1203" t="n"/>
      <c r="B1210" s="714" t="n"/>
      <c r="C1210" s="366" t="inlineStr">
        <is>
          <t>4544798102554</t>
        </is>
      </c>
      <c r="D1210" s="366" t="n"/>
      <c r="E1210" s="353" t="inlineStr">
        <is>
          <t>LABO+</t>
        </is>
      </c>
      <c r="F1210" s="353" t="inlineStr">
        <is>
          <t>LB08</t>
        </is>
      </c>
      <c r="G1210" s="369" t="inlineStr">
        <is>
          <t>LABO+  Re.pair Loose Powder</t>
        </is>
      </c>
      <c r="H1210" s="369" t="inlineStr">
        <is>
          <t>LABO+ Re.pair Loose Powder TESTER (N.C.V)</t>
        </is>
      </c>
      <c r="I1210" s="368" t="inlineStr">
        <is>
          <t>LABO+ Re.pair Loose Powder</t>
        </is>
      </c>
      <c r="J1210" s="493" t="inlineStr">
        <is>
          <t>Восстанавливающая рассыпчатая пудра LABO+</t>
        </is>
      </c>
      <c r="K1210" s="369" t="inlineStr">
        <is>
          <t>foundation</t>
        </is>
      </c>
      <c r="L1210" s="369" t="n"/>
      <c r="M1210" s="368" t="n"/>
      <c r="N1210" s="368" t="n"/>
      <c r="O1210" s="455" t="n"/>
      <c r="P1210" s="1382">
        <f>P597</f>
        <v/>
      </c>
      <c r="Q1210" s="1382">
        <f>O1210*P1210</f>
        <v/>
      </c>
      <c r="R1210" s="456" t="n">
        <v>0</v>
      </c>
      <c r="S1210" s="1394">
        <f>O1210*R1210</f>
        <v/>
      </c>
      <c r="T1210" s="1394">
        <f>Q1210-S1210</f>
        <v/>
      </c>
      <c r="U1210" s="458">
        <f>T1210/Q1210</f>
        <v/>
      </c>
      <c r="V1210" s="362" t="n"/>
      <c r="W1210" s="362" t="n"/>
      <c r="X1210" s="362" t="n"/>
      <c r="Y1210" s="362" t="n"/>
      <c r="Z1210" s="362" t="n"/>
      <c r="AA1210" s="362" t="n"/>
      <c r="AB1210" s="1419">
        <f>AB597</f>
        <v/>
      </c>
      <c r="AC1210" s="1387">
        <f>ROUND(O1210*AB1210,3)</f>
        <v/>
      </c>
      <c r="AD1210" s="575">
        <f>AD597</f>
        <v/>
      </c>
      <c r="AE1210" s="927">
        <f>AE597</f>
        <v/>
      </c>
      <c r="AF1210" s="927">
        <f>AF597</f>
        <v/>
      </c>
      <c r="AG1210" s="927">
        <f>AG597</f>
        <v/>
      </c>
    </row>
    <row r="1211" hidden="1" ht="20.1" customFormat="1" customHeight="1" s="355" thickBot="1">
      <c r="A1211" s="1203" t="n"/>
      <c r="B1211" s="714" t="n"/>
      <c r="C1211" s="366" t="inlineStr">
        <is>
          <t>4544798320064</t>
        </is>
      </c>
      <c r="D1211" s="366" t="n"/>
      <c r="E1211" s="353" t="inlineStr">
        <is>
          <t>LABO+ TESTER</t>
        </is>
      </c>
      <c r="F1211" s="353" t="inlineStr">
        <is>
          <t>LB14T</t>
        </is>
      </c>
      <c r="G1211" s="368" t="n"/>
      <c r="H1211" s="369" t="inlineStr">
        <is>
          <t>MOTHERMO Tight&amp;Lift Serum TESTER (N.C.V)</t>
        </is>
      </c>
      <c r="I1211" s="369" t="inlineStr">
        <is>
          <t>Mothermo T&amp;L Tight&amp;Lift Serum.</t>
        </is>
      </c>
      <c r="J1211" s="493" t="inlineStr">
        <is>
          <t>Лифтинговая сыворотка T&amp;L Mothermo</t>
        </is>
      </c>
      <c r="K1211" s="369" t="inlineStr">
        <is>
          <t>face serum</t>
        </is>
      </c>
      <c r="L1211" s="369" t="n"/>
      <c r="M1211" s="368" t="n"/>
      <c r="N1211" s="368" t="n"/>
      <c r="O1211" s="455" t="n"/>
      <c r="P1211" s="1382">
        <f>P593</f>
        <v/>
      </c>
      <c r="Q1211" s="1382">
        <f>O1211*P1211</f>
        <v/>
      </c>
      <c r="R1211" s="456" t="n">
        <v>0</v>
      </c>
      <c r="S1211" s="1394">
        <f>O1211*R1211</f>
        <v/>
      </c>
      <c r="T1211" s="1394">
        <f>Q1211-S1211</f>
        <v/>
      </c>
      <c r="U1211" s="458">
        <f>T1211/Q1211</f>
        <v/>
      </c>
      <c r="V1211" s="362" t="n"/>
      <c r="W1211" s="362" t="n"/>
      <c r="X1211" s="362" t="n"/>
      <c r="Y1211" s="362" t="n"/>
      <c r="Z1211" s="362" t="n"/>
      <c r="AA1211" s="362" t="n"/>
      <c r="AB1211" s="1419" t="n">
        <v>0.08</v>
      </c>
      <c r="AC1211" s="1384">
        <f>ROUND(O1211*AB1211,3)</f>
        <v/>
      </c>
      <c r="AD1211" s="575" t="n"/>
      <c r="AE1211" s="565" t="inlineStr">
        <is>
          <t xml:space="preserve">ЕАЭС N RU Д-JP.РА01.В.46552/24 от 26.01.24 до 25.01.2029 </t>
        </is>
      </c>
      <c r="AF1211" s="565" t="n"/>
      <c r="AG1211" s="565" t="inlineStr">
        <is>
          <t>CBS cosmetics</t>
        </is>
      </c>
    </row>
    <row r="1212" hidden="1" ht="20.1" customFormat="1" customHeight="1" s="355" thickBot="1">
      <c r="A1212" s="1203" t="n"/>
      <c r="B1212" s="714" t="n"/>
      <c r="C1212" s="366" t="inlineStr">
        <is>
          <t>4544798200380</t>
        </is>
      </c>
      <c r="D1212" s="366" t="n"/>
      <c r="E1212" s="353" t="inlineStr">
        <is>
          <t>LABO+ TESTER</t>
        </is>
      </c>
      <c r="F1212" s="353" t="inlineStr">
        <is>
          <t>LB13</t>
        </is>
      </c>
      <c r="G1212" s="368" t="n"/>
      <c r="H1212" s="369" t="inlineStr">
        <is>
          <t>DENKIBRUSH MOTHERMO TESTER (N.C.V)</t>
        </is>
      </c>
      <c r="I1212" s="369" t="n"/>
      <c r="J1212" s="493" t="inlineStr">
        <is>
          <t xml:space="preserve">Оборудование для парикмахерских и салонов красоты: CBS cosmetics Denki Brush Mothermo. Электрическая расческа Mothermo CBS cosmetics. </t>
        </is>
      </c>
      <c r="K1212" s="369" t="inlineStr">
        <is>
          <t>hair brush</t>
        </is>
      </c>
      <c r="L1212" s="369" t="n"/>
      <c r="M1212" s="368" t="n"/>
      <c r="N1212" s="368" t="n"/>
      <c r="O1212" s="455" t="n"/>
      <c r="P1212" s="1382" t="n">
        <v>18452</v>
      </c>
      <c r="Q1212" s="1382">
        <f>O1212*P1212</f>
        <v/>
      </c>
      <c r="R1212" s="456" t="n">
        <v>0</v>
      </c>
      <c r="S1212" s="1394">
        <f>O1212*R1212</f>
        <v/>
      </c>
      <c r="T1212" s="1394">
        <f>Q1212-S1212</f>
        <v/>
      </c>
      <c r="U1212" s="458">
        <f>T1212/Q1212</f>
        <v/>
      </c>
      <c r="V1212" s="362" t="n"/>
      <c r="W1212" s="362" t="n"/>
      <c r="X1212" s="362" t="n"/>
      <c r="Y1212" s="362" t="n"/>
      <c r="Z1212" s="362" t="n"/>
      <c r="AA1212" s="362" t="n"/>
      <c r="AB1212" s="625" t="n">
        <v>0.107</v>
      </c>
      <c r="AC1212" s="1397">
        <f>ROUND(O1212*AB1212,3)</f>
        <v/>
      </c>
      <c r="AD1212" s="575" t="n"/>
      <c r="AE1212" s="565" t="n"/>
      <c r="AF1212" s="565" t="n"/>
      <c r="AG1212" s="565" t="n"/>
    </row>
    <row r="1213" hidden="1" ht="20.1" customFormat="1" customHeight="1" s="355" thickBot="1">
      <c r="A1213" s="353" t="n"/>
      <c r="B1213" s="721" t="n"/>
      <c r="C1213" s="366" t="n"/>
      <c r="D1213" s="366" t="n"/>
      <c r="E1213" s="353" t="inlineStr">
        <is>
          <t>ESTLABO STAND</t>
        </is>
      </c>
      <c r="F1213" s="353" t="n"/>
      <c r="G1213" s="368" t="n"/>
      <c r="H1213" s="369" t="inlineStr">
        <is>
          <t>Stand TESTER comercial free</t>
        </is>
      </c>
      <c r="I1213" s="369" t="n"/>
      <c r="J1213" s="1169" t="inlineStr">
        <is>
          <t>Стенд</t>
        </is>
      </c>
      <c r="K1213" s="369" t="inlineStr">
        <is>
          <t>stand TESTER</t>
        </is>
      </c>
      <c r="L1213" s="369" t="n"/>
      <c r="M1213" s="368" t="n"/>
      <c r="N1213" s="368" t="n"/>
      <c r="O1213" s="455" t="n"/>
      <c r="P1213" s="1382" t="n">
        <v>100</v>
      </c>
      <c r="Q1213" s="1382">
        <f>O1213*P1213</f>
        <v/>
      </c>
      <c r="R1213" s="456" t="n">
        <v>0</v>
      </c>
      <c r="S1213" s="1394">
        <f>O1213*R1213</f>
        <v/>
      </c>
      <c r="T1213" s="1394">
        <f>Q1213-S1213</f>
        <v/>
      </c>
      <c r="U1213" s="458">
        <f>T1213/Q1213</f>
        <v/>
      </c>
      <c r="V1213" s="362" t="n"/>
      <c r="W1213" s="362" t="n"/>
      <c r="X1213" s="362" t="n"/>
      <c r="Y1213" s="362" t="n"/>
      <c r="Z1213" s="362" t="n"/>
      <c r="AA1213" s="362" t="n"/>
      <c r="AB1213" s="1387" t="n">
        <v>0.82</v>
      </c>
      <c r="AC1213" s="1387">
        <f>ROUND(O1213*AB1213,3)</f>
        <v/>
      </c>
      <c r="AD1213" s="575" t="inlineStr">
        <is>
          <t>アクリル</t>
        </is>
      </c>
      <c r="AE1213" s="565" t="inlineStr">
        <is>
          <t>не подлежит</t>
        </is>
      </c>
      <c r="AF1213" s="565" t="n"/>
      <c r="AG1213" s="565" t="n"/>
    </row>
    <row r="1214" hidden="1" ht="20.1" customFormat="1" customHeight="1" s="355" thickBot="1">
      <c r="A1214" s="1021" t="n"/>
      <c r="B1214" s="1021" t="n"/>
      <c r="C1214" s="1036" t="inlineStr">
        <is>
          <t>4582425683656</t>
        </is>
      </c>
      <c r="D1214" s="1036" t="n"/>
      <c r="E1214" s="1021" t="inlineStr">
        <is>
          <t>Lishan TESTER</t>
        </is>
      </c>
      <c r="F1214" s="1021" t="inlineStr">
        <is>
          <t>LS06T</t>
        </is>
      </c>
      <c r="G1214" s="1028" t="n"/>
      <c r="H1214" s="1037" t="inlineStr">
        <is>
          <t>《Lishan》Moisture Face Pack TESTER (N.C.V)</t>
        </is>
      </c>
      <c r="I1214" s="1037" t="inlineStr">
        <is>
          <t>Moisture Face Pack Lishan</t>
        </is>
      </c>
      <c r="J1214" s="1037" t="inlineStr">
        <is>
          <t>Увлажняющая маска для лица с Ниацинамидом и плацентой лошади Lishan</t>
        </is>
      </c>
      <c r="K1214" s="1037" t="inlineStr">
        <is>
          <t>face pack</t>
        </is>
      </c>
      <c r="L1214" s="1037" t="n"/>
      <c r="M1214" s="1028" t="n"/>
      <c r="N1214" s="1028" t="n"/>
      <c r="O1214" s="1029" t="n"/>
      <c r="P1214" s="1512">
        <f>P616</f>
        <v/>
      </c>
      <c r="Q1214" s="1388">
        <f>O1214*P1214</f>
        <v/>
      </c>
      <c r="R1214" s="1031" t="n">
        <v>0</v>
      </c>
      <c r="S1214" s="1492">
        <f>O1214*R1214</f>
        <v/>
      </c>
      <c r="T1214" s="1492">
        <f>Q1214-S1214</f>
        <v/>
      </c>
      <c r="U1214" s="1042">
        <f>T1214/Q1214</f>
        <v/>
      </c>
      <c r="V1214" s="1032" t="n"/>
      <c r="W1214" s="1032" t="n"/>
      <c r="X1214" s="1032" t="n"/>
      <c r="Y1214" s="1032" t="n"/>
      <c r="Z1214" s="1032" t="n"/>
      <c r="AA1214" s="1032" t="n"/>
      <c r="AB1214" s="1454" t="n">
        <v>0.5</v>
      </c>
      <c r="AC1214" s="1454">
        <f>ROUND(O1214*AB1214,3)</f>
        <v/>
      </c>
      <c r="AD1214" s="1034">
        <f>AD616</f>
        <v/>
      </c>
      <c r="AE1214" s="565">
        <f>AE616</f>
        <v/>
      </c>
      <c r="AF1214" s="565" t="inlineStr">
        <is>
          <t>письмо</t>
        </is>
      </c>
      <c r="AG1214" s="565" t="inlineStr">
        <is>
          <t>Lishan</t>
        </is>
      </c>
    </row>
    <row r="1215" hidden="1" ht="20.1" customFormat="1" customHeight="1" s="355" thickBot="1">
      <c r="A1215" s="353" t="n"/>
      <c r="B1215" s="721" t="n"/>
      <c r="C1215" s="366" t="n"/>
      <c r="D1215" s="366" t="n"/>
      <c r="E1215" s="353" t="inlineStr">
        <is>
          <t>MEROS TESTER</t>
        </is>
      </c>
      <c r="F1215" s="353" t="inlineStr">
        <is>
          <t>ID08T</t>
        </is>
      </c>
      <c r="G1215" s="368" t="n"/>
      <c r="H1215" s="369" t="inlineStr">
        <is>
          <t>ID CARE HEAT SILK LOTION 200ml  TESTER(N.C.V)</t>
        </is>
      </c>
      <c r="I1215" s="369" t="inlineStr">
        <is>
          <t>ID CARE HEAT SILK LOTION</t>
        </is>
      </c>
      <c r="J1215" s="493" t="inlineStr">
        <is>
          <t>Лосьон для волос "ГОРЯЧИЙ ШЁЛК"</t>
        </is>
      </c>
      <c r="K1215" s="369" t="inlineStr">
        <is>
          <t>hair lotion</t>
        </is>
      </c>
      <c r="L1215" s="369" t="n"/>
      <c r="M1215" s="1203" t="n"/>
      <c r="N1215" s="368" t="n"/>
      <c r="O1215" s="455" t="n"/>
      <c r="P1215" s="1382" t="n">
        <v>100</v>
      </c>
      <c r="Q1215" s="1382">
        <f>O1215*P1215</f>
        <v/>
      </c>
      <c r="R1215" s="456" t="n">
        <v>0</v>
      </c>
      <c r="S1215" s="1394">
        <f>O1215*R1215</f>
        <v/>
      </c>
      <c r="T1215" s="1394">
        <f>Q1215-S1215</f>
        <v/>
      </c>
      <c r="U1215" s="458">
        <f>T1215/Q1215</f>
        <v/>
      </c>
      <c r="V1215" s="362" t="n"/>
      <c r="W1215" s="362" t="n"/>
      <c r="X1215" s="362" t="n"/>
      <c r="Y1215" s="362" t="n"/>
      <c r="Z1215" s="362" t="n"/>
      <c r="AA1215" s="362" t="n"/>
      <c r="AB1215" s="1203" t="n">
        <v>0.22</v>
      </c>
      <c r="AC1215" s="1384">
        <f>ROUND(O1215*AB1215,3)</f>
        <v/>
      </c>
      <c r="AD1215" s="575" t="inlineStr">
        <is>
          <t>別添</t>
        </is>
      </c>
      <c r="AE1215" s="565" t="inlineStr">
        <is>
          <t>ЕАЭС N RU Д-JP.НВ42.В.10735/20 от 03.11.2020 действует до 02.11.2025</t>
        </is>
      </c>
      <c r="AF1215" s="565" t="inlineStr">
        <is>
          <t>Meros Cosmetics</t>
        </is>
      </c>
      <c r="AG1215" s="565" t="inlineStr">
        <is>
          <t>Fine Chemetics Inc.</t>
        </is>
      </c>
    </row>
    <row r="1216" hidden="1" ht="20.1" customFormat="1" customHeight="1" s="355" thickBot="1">
      <c r="A1216" s="1021" t="n"/>
      <c r="B1216" s="1021" t="n"/>
      <c r="C1216" s="1036" t="n"/>
      <c r="D1216" s="1036" t="n"/>
      <c r="E1216" s="353" t="inlineStr">
        <is>
          <t>MEROS TESTER</t>
        </is>
      </c>
      <c r="F1216" s="1076" t="inlineStr">
        <is>
          <t>ID27T</t>
        </is>
      </c>
      <c r="G1216" s="1028" t="n"/>
      <c r="H1216" s="1037" t="inlineStr">
        <is>
          <t>Zephyrien Mask Seal</t>
        </is>
      </c>
      <c r="I1216" s="1037" t="inlineStr">
        <is>
          <t>Zephyrien Mask Seal</t>
        </is>
      </c>
      <c r="J1216" s="1038" t="inlineStr">
        <is>
          <t>Термомоделирующая гипсовая маска MEROS</t>
        </is>
      </c>
      <c r="K1216" s="1037" t="inlineStr">
        <is>
          <t>face pack</t>
        </is>
      </c>
      <c r="L1216" s="1037" t="n"/>
      <c r="M1216" s="1039" t="n"/>
      <c r="N1216" s="1028" t="n"/>
      <c r="O1216" s="1029" t="n"/>
      <c r="P1216" s="1512" t="n">
        <v>1250</v>
      </c>
      <c r="Q1216" s="1512">
        <f>O1216*P1216</f>
        <v/>
      </c>
      <c r="R1216" s="1031" t="n"/>
      <c r="S1216" s="1492" t="n"/>
      <c r="T1216" s="1492" t="n"/>
      <c r="U1216" s="1042" t="n"/>
      <c r="V1216" s="1032" t="n"/>
      <c r="W1216" s="1032" t="n"/>
      <c r="X1216" s="1032" t="n"/>
      <c r="Y1216" s="1032" t="n"/>
      <c r="Z1216" s="1032" t="n"/>
      <c r="AA1216" s="1032" t="n"/>
      <c r="AB1216" s="1039" t="n">
        <v>0.516</v>
      </c>
      <c r="AC1216" s="1491">
        <f>ROUND(O1216*AB1216,3)</f>
        <v/>
      </c>
      <c r="AD1216" s="1034" t="inlineStr">
        <is>
          <t>硫酸Ca、タルク、カラミン、硫酸Mg、炭酸水素Na、セルロースガム</t>
        </is>
      </c>
      <c r="AE1216" s="1085" t="inlineStr">
        <is>
          <t>письмо</t>
        </is>
      </c>
      <c r="AF1216" s="1084" t="inlineStr">
        <is>
          <t>MEROS</t>
        </is>
      </c>
      <c r="AG1216" s="1084" t="inlineStr">
        <is>
          <t>MEROS COSMETICS Co.,Ltd.</t>
        </is>
      </c>
    </row>
    <row r="1217" hidden="1" ht="20.1" customFormat="1" customHeight="1" s="355" thickBot="1">
      <c r="A1217" s="353" t="n"/>
      <c r="B1217" s="721" t="n"/>
      <c r="C1217" s="366" t="n"/>
      <c r="D1217" s="366" t="n"/>
      <c r="E1217" s="353" t="inlineStr">
        <is>
          <t>Beauty Conexion TESTER</t>
        </is>
      </c>
      <c r="F1217" s="353" t="inlineStr">
        <is>
          <t>TM02T</t>
        </is>
      </c>
      <c r="G1217" s="368" t="n"/>
      <c r="H1217" s="369" t="inlineStr">
        <is>
          <t>TOKYO MATSUGE Mascara TESTER (N.C.V)</t>
        </is>
      </c>
      <c r="I1217" s="369" t="inlineStr">
        <is>
          <t>Tokyo Matsuge Mascara</t>
        </is>
      </c>
      <c r="J1217" s="493" t="inlineStr">
        <is>
          <t>Тушь для ресниц удлинение и подкручивание, тон интенсивный черный</t>
        </is>
      </c>
      <c r="K1217" s="369" t="inlineStr">
        <is>
          <t>mascara</t>
        </is>
      </c>
      <c r="L1217" s="369" t="n"/>
      <c r="M1217" s="1203" t="n"/>
      <c r="N1217" s="368" t="n"/>
      <c r="O1217" s="455" t="n"/>
      <c r="P1217" s="1382" t="n">
        <v>1130</v>
      </c>
      <c r="Q1217" s="1382">
        <f>O1217*P1217</f>
        <v/>
      </c>
      <c r="R1217" s="456" t="n">
        <v>0</v>
      </c>
      <c r="S1217" s="1394">
        <f>O1217*R1217</f>
        <v/>
      </c>
      <c r="T1217" s="1394">
        <f>Q1217-S1217</f>
        <v/>
      </c>
      <c r="U1217" s="458">
        <f>T1217/Q1217</f>
        <v/>
      </c>
      <c r="V1217" s="362" t="n"/>
      <c r="W1217" s="362" t="n"/>
      <c r="X1217" s="362" t="n"/>
      <c r="Y1217" s="362" t="n"/>
      <c r="Z1217" s="362" t="n"/>
      <c r="AA1217" s="362" t="inlineStr">
        <is>
          <t>4x1.8x12</t>
        </is>
      </c>
      <c r="AB1217" s="1203" t="n">
        <v>0.027</v>
      </c>
      <c r="AC1217" s="1384">
        <f>ROUND(O1217*AB1217,3)</f>
        <v/>
      </c>
      <c r="AD1217" s="575">
        <f>AD628</f>
        <v/>
      </c>
      <c r="AE1217" s="565" t="inlineStr">
        <is>
          <t>ЕАЭС N RU Д-JP.РА03.В.91565/22 от 31.05.2022 действует до 30.05.2027</t>
        </is>
      </c>
      <c r="AF1217" s="565" t="inlineStr">
        <is>
          <t>Tokyo Matsuge</t>
        </is>
      </c>
      <c r="AG1217" s="565" t="inlineStr">
        <is>
          <t>Beauty Conexion K.K.</t>
        </is>
      </c>
    </row>
    <row r="1218" hidden="1" ht="20.1" customFormat="1" customHeight="1" s="355" thickBot="1">
      <c r="A1218" s="353" t="n"/>
      <c r="B1218" s="721" t="n"/>
      <c r="C1218" s="366" t="n"/>
      <c r="D1218" s="366" t="n"/>
      <c r="E1218" s="353" t="inlineStr">
        <is>
          <t>Beauty Conexion TESTER</t>
        </is>
      </c>
      <c r="F1218" s="353" t="inlineStr">
        <is>
          <t>OM01T</t>
        </is>
      </c>
      <c r="G1218" s="368" t="n"/>
      <c r="H1218" s="369" t="inlineStr">
        <is>
          <t>OSAKA MATSUGE Mascara TESTER (N.C.V)</t>
        </is>
      </c>
      <c r="I1218" s="369" t="inlineStr">
        <is>
          <t>Osaka Matsuge Mascara</t>
        </is>
      </c>
      <c r="J1218" s="493" t="inlineStr">
        <is>
          <t>Тушь для ресниц объем и подкручивание, тон черный</t>
        </is>
      </c>
      <c r="K1218" s="369" t="inlineStr">
        <is>
          <t>mascara</t>
        </is>
      </c>
      <c r="L1218" s="369" t="n"/>
      <c r="M1218" s="1203" t="n"/>
      <c r="N1218" s="368" t="n"/>
      <c r="O1218" s="455" t="n"/>
      <c r="P1218" s="1382" t="n">
        <v>1130</v>
      </c>
      <c r="Q1218" s="1382">
        <f>O1218*P1218</f>
        <v/>
      </c>
      <c r="R1218" s="456" t="n">
        <v>0</v>
      </c>
      <c r="S1218" s="1394">
        <f>O1218*R1218</f>
        <v/>
      </c>
      <c r="T1218" s="1394">
        <f>Q1218-S1218</f>
        <v/>
      </c>
      <c r="U1218" s="458">
        <f>T1218/Q1218</f>
        <v/>
      </c>
      <c r="V1218" s="362" t="n"/>
      <c r="W1218" s="362" t="n"/>
      <c r="X1218" s="362" t="n"/>
      <c r="Y1218" s="362" t="n"/>
      <c r="Z1218" s="362" t="n"/>
      <c r="AA1218" s="362" t="inlineStr">
        <is>
          <t>4x1.8x12</t>
        </is>
      </c>
      <c r="AB1218" s="1203" t="n">
        <v>0.027</v>
      </c>
      <c r="AC1218" s="1384">
        <f>ROUND(O1218*AB1218,3)</f>
        <v/>
      </c>
      <c r="AD1218" s="575">
        <f>AD629</f>
        <v/>
      </c>
      <c r="AE1218" s="565" t="inlineStr">
        <is>
          <t>ЕАЭС N RU Д-JP.РА03.В.91565/22 от 31.05.2022 действует до 30.05.2027</t>
        </is>
      </c>
      <c r="AF1218" s="565" t="inlineStr">
        <is>
          <t>Tokyo Matsuge</t>
        </is>
      </c>
      <c r="AG1218" s="565" t="inlineStr">
        <is>
          <t>Beauty Conexion K.K.</t>
        </is>
      </c>
    </row>
    <row r="1219" hidden="1" ht="20.1" customFormat="1" customHeight="1" s="355" thickBot="1">
      <c r="A1219" s="353" t="n"/>
      <c r="B1219" s="721" t="n"/>
      <c r="C1219" s="366" t="n"/>
      <c r="D1219" s="366" t="n"/>
      <c r="E1219" s="353" t="inlineStr">
        <is>
          <t>Beauty Conexion TESTER</t>
        </is>
      </c>
      <c r="F1219" s="353" t="n"/>
      <c r="G1219" s="368" t="n"/>
      <c r="H1219" s="369" t="inlineStr">
        <is>
          <t>TESTER STAND  comercial free</t>
        </is>
      </c>
      <c r="I1219" s="369" t="n"/>
      <c r="J1219" s="493" t="n"/>
      <c r="K1219" s="369" t="inlineStr">
        <is>
          <t>stand TESTER</t>
        </is>
      </c>
      <c r="L1219" s="369" t="n"/>
      <c r="M1219" s="1203" t="n"/>
      <c r="N1219" s="368" t="n"/>
      <c r="O1219" s="455" t="n"/>
      <c r="P1219" s="1382" t="n">
        <v>100</v>
      </c>
      <c r="Q1219" s="1382">
        <f>O1219*P1219</f>
        <v/>
      </c>
      <c r="R1219" s="456" t="n">
        <v>0</v>
      </c>
      <c r="S1219" s="1394">
        <f>O1219*R1219</f>
        <v/>
      </c>
      <c r="T1219" s="1394">
        <f>Q1219-S1219</f>
        <v/>
      </c>
      <c r="U1219" s="458">
        <f>T1219/Q1219</f>
        <v/>
      </c>
      <c r="V1219" s="362" t="n"/>
      <c r="W1219" s="362" t="n"/>
      <c r="X1219" s="362" t="n"/>
      <c r="Y1219" s="362" t="n"/>
      <c r="Z1219" s="362" t="n"/>
      <c r="AA1219" s="362" t="inlineStr">
        <is>
          <t>20x15x3</t>
        </is>
      </c>
      <c r="AB1219" s="1203" t="n"/>
      <c r="AC1219" s="1384">
        <f>ROUND(O1219*AB1219,3)</f>
        <v/>
      </c>
      <c r="AD1219" s="575" t="inlineStr">
        <is>
          <t>紙</t>
        </is>
      </c>
      <c r="AE1219" s="565" t="n"/>
      <c r="AF1219" s="565" t="n"/>
      <c r="AG1219" s="565" t="n"/>
    </row>
    <row r="1220" hidden="1" ht="20.1" customFormat="1" customHeight="1" s="355" thickBot="1">
      <c r="A1220" s="353" t="n"/>
      <c r="B1220" s="721" t="n"/>
      <c r="C1220" s="366" t="n"/>
      <c r="D1220" s="366" t="n"/>
      <c r="E1220" s="353" t="inlineStr">
        <is>
          <t>Cosmepro TESTER</t>
        </is>
      </c>
      <c r="F1220" s="353" t="inlineStr">
        <is>
          <t>CP0001T</t>
        </is>
      </c>
      <c r="G1220" s="368" t="inlineStr">
        <is>
          <t>クーフォースゲルパックCGSB</t>
        </is>
      </c>
      <c r="H1220" s="369" t="inlineStr">
        <is>
          <t>《Cosmepro》COO FORCE CO2 GEL PACK TESTER (N.C.V)</t>
        </is>
      </c>
      <c r="I1220" s="369" t="n"/>
      <c r="J1220" s="493" t="inlineStr">
        <is>
          <t>Гелевая Карбоксимаска для лица COO FORCE Co2　Gel Pack</t>
        </is>
      </c>
      <c r="K1220" s="369" t="inlineStr">
        <is>
          <t>face pack</t>
        </is>
      </c>
      <c r="L1220" s="369" t="n"/>
      <c r="M1220" s="1203" t="n"/>
      <c r="N1220" s="368" t="n"/>
      <c r="O1220" s="455" t="n"/>
      <c r="P1220" s="1382">
        <f>P630</f>
        <v/>
      </c>
      <c r="Q1220" s="1382">
        <f>O1220*P1220</f>
        <v/>
      </c>
      <c r="R1220" s="456" t="n">
        <v>0</v>
      </c>
      <c r="S1220" s="1394">
        <f>O1220*R1220</f>
        <v/>
      </c>
      <c r="T1220" s="1394">
        <f>Q1220-S1220</f>
        <v/>
      </c>
      <c r="U1220" s="458">
        <f>T1220/Q1220</f>
        <v/>
      </c>
      <c r="V1220" s="362" t="n"/>
      <c r="W1220" s="362" t="n"/>
      <c r="X1220" s="362" t="n"/>
      <c r="Y1220" s="362" t="n"/>
      <c r="Z1220" s="362" t="n"/>
      <c r="AA1220" s="362" t="inlineStr">
        <is>
          <t>22.85x2.7×15.3</t>
        </is>
      </c>
      <c r="AB1220" s="1387">
        <f>AB630</f>
        <v/>
      </c>
      <c r="AC1220" s="1384">
        <f>ROUND(O1220*AB1220,3)</f>
        <v/>
      </c>
      <c r="AD1220" s="575">
        <f>AD630</f>
        <v/>
      </c>
      <c r="AE1220" s="565" t="inlineStr">
        <is>
          <t>ЕАЭС N RU Д-JP.РА09.В.08635/22 от 14.12.2022 действует до 13.12.2027</t>
        </is>
      </c>
      <c r="AF1220" s="565" t="inlineStr">
        <is>
          <t>COSME PRO</t>
        </is>
      </c>
      <c r="AG1220" s="565" t="inlineStr">
        <is>
          <t>COSMEPRO CO., LTD</t>
        </is>
      </c>
    </row>
    <row r="1221" hidden="1" ht="20.1" customFormat="1" customHeight="1" s="355" thickBot="1">
      <c r="A1221" s="353" t="n"/>
      <c r="B1221" s="721" t="n"/>
      <c r="C1221" s="366" t="n"/>
      <c r="D1221" s="366" t="n"/>
      <c r="E1221" s="353" t="inlineStr">
        <is>
          <t>Cosmepro TESTER</t>
        </is>
      </c>
      <c r="F1221" s="353" t="inlineStr">
        <is>
          <t>CP0002T</t>
        </is>
      </c>
      <c r="G1221" s="368" t="n"/>
      <c r="H1221" s="696" t="inlineStr">
        <is>
          <t>《Cosmepro》Premium Fruit Sorbet Body Massage Salt Aloe. TESTER (N.C.V)</t>
        </is>
      </c>
      <c r="I1221" s="369" t="inlineStr">
        <is>
          <t>Premium Fruit Sorbet Body Massage Salt Aloe</t>
        </is>
      </c>
      <c r="J1221" s="493" t="inlineStr">
        <is>
          <t>Премиальный фруктовый скраб-сорбет для тела на основе соли «Алоэ»</t>
        </is>
      </c>
      <c r="K1221" s="369" t="inlineStr">
        <is>
          <t>body scrub</t>
        </is>
      </c>
      <c r="L1221" s="369" t="n"/>
      <c r="M1221" s="1203" t="n"/>
      <c r="N1221" s="368" t="n"/>
      <c r="O1221" s="455" t="n">
        <v>2</v>
      </c>
      <c r="P1221" s="1382">
        <f>P632</f>
        <v/>
      </c>
      <c r="Q1221" s="1382">
        <f>O1221*P1221</f>
        <v/>
      </c>
      <c r="R1221" s="456" t="n">
        <v>0</v>
      </c>
      <c r="S1221" s="1394">
        <f>O1221*R1221</f>
        <v/>
      </c>
      <c r="T1221" s="1394">
        <f>Q1221-S1221</f>
        <v/>
      </c>
      <c r="U1221" s="458">
        <f>T1221/Q1221</f>
        <v/>
      </c>
      <c r="V1221" s="362" t="n"/>
      <c r="W1221" s="362" t="n"/>
      <c r="X1221" s="362" t="n"/>
      <c r="Y1221" s="362" t="n"/>
      <c r="Z1221" s="362" t="n"/>
      <c r="AA1221" s="362" t="n"/>
      <c r="AB1221" s="1477" t="n">
        <v>0.52</v>
      </c>
      <c r="AC1221" s="1397">
        <f>ROUND(O1221*AB1221,3)</f>
        <v/>
      </c>
      <c r="AD1221" s="575" t="inlineStr">
        <is>
          <t>別添</t>
        </is>
      </c>
      <c r="AE1221" s="565" t="inlineStr">
        <is>
          <t>ЕАЭС N RU Д-JP.РА02.В.76814/23 от 27.03.2023 действует до 26.03.2028</t>
        </is>
      </c>
      <c r="AF1221" s="565" t="n"/>
      <c r="AG1221" s="565" t="inlineStr">
        <is>
          <t>COSMEPRO CO., LTD.</t>
        </is>
      </c>
    </row>
    <row r="1222" hidden="1" ht="20.1" customFormat="1" customHeight="1" s="355" thickBot="1">
      <c r="A1222" s="353" t="n"/>
      <c r="B1222" s="721" t="n"/>
      <c r="C1222" s="366" t="n"/>
      <c r="D1222" s="366" t="n"/>
      <c r="E1222" s="353" t="inlineStr">
        <is>
          <t>Cosmepro TESTER</t>
        </is>
      </c>
      <c r="F1222" s="353" t="inlineStr">
        <is>
          <t>CP0003T</t>
        </is>
      </c>
      <c r="G1222" s="368" t="n"/>
      <c r="H1222" s="369" t="inlineStr">
        <is>
          <t>《Cosmepro》Premium Fruit Sorbet Body Massage Salt Papaya. TESTER (N.C.V)</t>
        </is>
      </c>
      <c r="I1222" s="369" t="inlineStr">
        <is>
          <t>Premium Fruit Sorbet Body Massage Salt Papaya</t>
        </is>
      </c>
      <c r="J1222" s="493" t="inlineStr">
        <is>
          <t>Премиальный фруктовый скраб - сорбет для тела на основе соли «Папайя»</t>
        </is>
      </c>
      <c r="K1222" s="369" t="inlineStr">
        <is>
          <t>body scrub</t>
        </is>
      </c>
      <c r="L1222" s="369" t="n"/>
      <c r="M1222" s="1203" t="n"/>
      <c r="N1222" s="368" t="n"/>
      <c r="O1222" s="455" t="n">
        <v>2</v>
      </c>
      <c r="P1222" s="1382">
        <f>P633</f>
        <v/>
      </c>
      <c r="Q1222" s="1382">
        <f>O1222*P1222</f>
        <v/>
      </c>
      <c r="R1222" s="456" t="n">
        <v>0</v>
      </c>
      <c r="S1222" s="1394" t="n">
        <v>0</v>
      </c>
      <c r="T1222" s="1394">
        <f>Q1222-S1222</f>
        <v/>
      </c>
      <c r="U1222" s="458">
        <f>T1222/Q1222</f>
        <v/>
      </c>
      <c r="V1222" s="362" t="n"/>
      <c r="W1222" s="362" t="n"/>
      <c r="X1222" s="362" t="n"/>
      <c r="Y1222" s="362" t="n"/>
      <c r="Z1222" s="362" t="n"/>
      <c r="AA1222" s="362" t="n"/>
      <c r="AB1222" s="1477" t="n">
        <v>0.52</v>
      </c>
      <c r="AC1222" s="1397">
        <f>ROUND(O1222*AB1222,3)</f>
        <v/>
      </c>
      <c r="AD1222" s="575" t="inlineStr">
        <is>
          <t>別添</t>
        </is>
      </c>
      <c r="AE1222" s="565" t="inlineStr">
        <is>
          <t>ЕАЭС N RU Д-JP.РА02.В.76814/23 от 27.03.2023 действует до 26.03.2028</t>
        </is>
      </c>
      <c r="AF1222" s="565" t="inlineStr">
        <is>
          <t>Cosmepro</t>
        </is>
      </c>
      <c r="AG1222" s="565" t="inlineStr">
        <is>
          <t>COSMEPRO CO., LTD.</t>
        </is>
      </c>
    </row>
    <row r="1223" hidden="1" ht="20.1" customFormat="1" customHeight="1" s="355" thickBot="1">
      <c r="A1223" s="353" t="n"/>
      <c r="B1223" s="721" t="n"/>
      <c r="C1223" s="366" t="n"/>
      <c r="D1223" s="366" t="n"/>
      <c r="E1223" s="353" t="inlineStr">
        <is>
          <t>Cosmepro TESTER</t>
        </is>
      </c>
      <c r="F1223" s="353" t="inlineStr">
        <is>
          <t>CP0004T</t>
        </is>
      </c>
      <c r="G1223" s="368" t="n"/>
      <c r="H1223" s="369" t="inlineStr">
        <is>
          <t>《Cosmepro》Premium Fruit Sorbet Body Massage Salt Grape Fruits.TESTER (N.C.V)</t>
        </is>
      </c>
      <c r="I1223" s="369" t="inlineStr">
        <is>
          <t>Premium Fruit Sorbet Body Massage Salt Grape fruits</t>
        </is>
      </c>
      <c r="J1223" s="493" t="inlineStr">
        <is>
          <t>Премиальный фруктовый скраб - сорбет для тела на основе соли «Грейпфрут»</t>
        </is>
      </c>
      <c r="K1223" s="369" t="inlineStr">
        <is>
          <t>body scrub</t>
        </is>
      </c>
      <c r="L1223" s="369" t="n"/>
      <c r="M1223" s="1203" t="n"/>
      <c r="N1223" s="368" t="n"/>
      <c r="O1223" s="455" t="n">
        <v>2</v>
      </c>
      <c r="P1223" s="1382" t="n">
        <v>100</v>
      </c>
      <c r="Q1223" s="1382">
        <f>O1223*P1223</f>
        <v/>
      </c>
      <c r="R1223" s="456" t="n">
        <v>0</v>
      </c>
      <c r="S1223" s="1394">
        <f>O1223*R1223</f>
        <v/>
      </c>
      <c r="T1223" s="1394">
        <f>Q1223-S1223</f>
        <v/>
      </c>
      <c r="U1223" s="458">
        <f>T1223/Q1223</f>
        <v/>
      </c>
      <c r="V1223" s="362" t="n"/>
      <c r="W1223" s="362" t="n"/>
      <c r="X1223" s="362" t="n"/>
      <c r="Y1223" s="362" t="n"/>
      <c r="Z1223" s="362" t="n"/>
      <c r="AA1223" s="362" t="n"/>
      <c r="AB1223" s="1477" t="n">
        <v>0.52</v>
      </c>
      <c r="AC1223" s="1397">
        <f>ROUND(O1223*AB1223,3)</f>
        <v/>
      </c>
      <c r="AD1223" s="575" t="inlineStr">
        <is>
          <t>別添</t>
        </is>
      </c>
      <c r="AE1223" s="565" t="inlineStr">
        <is>
          <t>ЕАЭС N RU Д-JP.РА02.В.76814/23 от 27.03.2023 действует до 26.03.2028</t>
        </is>
      </c>
      <c r="AF1223" s="565" t="n"/>
      <c r="AG1223" s="565" t="inlineStr">
        <is>
          <t>COSMEPRO CO., LTD.</t>
        </is>
      </c>
    </row>
    <row r="1224" hidden="1" ht="20.1" customFormat="1" customHeight="1" s="355" thickBot="1">
      <c r="A1224" s="1203" t="n"/>
      <c r="B1224" s="714" t="n"/>
      <c r="C1224" s="366" t="n"/>
      <c r="D1224" s="366" t="n"/>
      <c r="E1224" s="353" t="inlineStr">
        <is>
          <t>Cosmepro TESTER</t>
        </is>
      </c>
      <c r="F1224" s="353" t="inlineStr">
        <is>
          <t>CP0005T</t>
        </is>
      </c>
      <c r="G1224" s="368" t="n"/>
      <c r="H1224" s="369" t="inlineStr">
        <is>
          <t>《Cosmepro》Premium Fruit Sorbet Body Massage Salt Raspberry.TESTER (N.C.V)</t>
        </is>
      </c>
      <c r="I1224" s="369" t="inlineStr">
        <is>
          <t>Premium Fruit Sorbet Body Massage Salt Raspberry</t>
        </is>
      </c>
      <c r="J1224" s="493" t="inlineStr">
        <is>
          <t>Премиальный фруктовый скраб - сорбет для тела на основе соли «Малина»</t>
        </is>
      </c>
      <c r="K1224" s="369" t="inlineStr">
        <is>
          <t>body scrub</t>
        </is>
      </c>
      <c r="L1224" s="369" t="n"/>
      <c r="M1224" s="1203" t="n"/>
      <c r="N1224" s="368" t="n"/>
      <c r="O1224" s="455" t="n">
        <v>2</v>
      </c>
      <c r="P1224" s="1382" t="n">
        <v>100</v>
      </c>
      <c r="Q1224" s="1382">
        <f>O1224*P1224</f>
        <v/>
      </c>
      <c r="R1224" s="456" t="n">
        <v>0</v>
      </c>
      <c r="S1224" s="1394">
        <f>O1224*R1224</f>
        <v/>
      </c>
      <c r="T1224" s="1394">
        <f>Q1224-S1224</f>
        <v/>
      </c>
      <c r="U1224" s="458">
        <f>T1224/Q1224</f>
        <v/>
      </c>
      <c r="V1224" s="362" t="n"/>
      <c r="W1224" s="362" t="n"/>
      <c r="X1224" s="362" t="n"/>
      <c r="Y1224" s="362" t="n"/>
      <c r="Z1224" s="362" t="n"/>
      <c r="AA1224" s="362" t="n"/>
      <c r="AB1224" s="1477" t="n">
        <v>0.5</v>
      </c>
      <c r="AC1224" s="1384">
        <f>ROUND(O1224*AB1224,3)</f>
        <v/>
      </c>
      <c r="AD1224" s="575" t="inlineStr">
        <is>
          <t>別添</t>
        </is>
      </c>
      <c r="AE1224" s="565" t="inlineStr">
        <is>
          <t>ЕАЭС N RU Д-JP.РА02.В.76814/23 от 27.03.2023 действует до 26.03.2028</t>
        </is>
      </c>
      <c r="AF1224" s="565" t="n"/>
      <c r="AG1224" s="565" t="inlineStr">
        <is>
          <t>COSMEPRO CO., LTD.</t>
        </is>
      </c>
    </row>
    <row r="1225" hidden="1" ht="20.1" customFormat="1" customHeight="1" s="355" thickBot="1">
      <c r="A1225" s="1203" t="n"/>
      <c r="B1225" s="714" t="n"/>
      <c r="C1225" s="366" t="n"/>
      <c r="D1225" s="366" t="n"/>
      <c r="E1225" s="353" t="inlineStr">
        <is>
          <t>Cosmepro TESTER</t>
        </is>
      </c>
      <c r="F1225" s="353" t="inlineStr">
        <is>
          <t>CP0006T</t>
        </is>
      </c>
      <c r="G1225" s="368" t="n"/>
      <c r="H1225" s="369" t="inlineStr">
        <is>
          <t>《Cosmepro》Premium Fruit Sorbet Body Massage Blueberry. TESTER (N.C.V)</t>
        </is>
      </c>
      <c r="I1225" s="369" t="inlineStr">
        <is>
          <t>Premium Fruit Sorbet Body Massage Blueberry</t>
        </is>
      </c>
      <c r="J1225" s="493" t="inlineStr">
        <is>
          <t>Премиальный фруктовый скраб - сорбет для тела на основе соли «Черника»</t>
        </is>
      </c>
      <c r="K1225" s="369" t="inlineStr">
        <is>
          <t>body scrub</t>
        </is>
      </c>
      <c r="L1225" s="369" t="n"/>
      <c r="M1225" s="1203" t="n"/>
      <c r="N1225" s="368" t="n"/>
      <c r="O1225" s="455" t="n">
        <v>2</v>
      </c>
      <c r="P1225" s="1382">
        <f>P636</f>
        <v/>
      </c>
      <c r="Q1225" s="1382">
        <f>O1225*P1225</f>
        <v/>
      </c>
      <c r="R1225" s="456" t="n">
        <v>0</v>
      </c>
      <c r="S1225" s="1394">
        <f>O1225*R1225</f>
        <v/>
      </c>
      <c r="T1225" s="1394">
        <f>Q1225-S1225</f>
        <v/>
      </c>
      <c r="U1225" s="458">
        <f>T1225/Q1225</f>
        <v/>
      </c>
      <c r="V1225" s="362" t="n"/>
      <c r="W1225" s="362" t="n"/>
      <c r="X1225" s="362" t="n"/>
      <c r="Y1225" s="362" t="n"/>
      <c r="Z1225" s="362" t="n"/>
      <c r="AA1225" s="362" t="n"/>
      <c r="AB1225" s="1477" t="n">
        <v>0.5</v>
      </c>
      <c r="AC1225" s="1384">
        <f>ROUND(O1225*AB1225,3)</f>
        <v/>
      </c>
      <c r="AD1225" s="575" t="inlineStr">
        <is>
          <t>別添</t>
        </is>
      </c>
      <c r="AE1225" s="565" t="inlineStr">
        <is>
          <t>ЕАЭС N RU Д-JP.РА02.В.76814/23 от 27.03.2023 действует до 26.03.2028</t>
        </is>
      </c>
      <c r="AF1225" s="565" t="n"/>
      <c r="AG1225" s="565" t="inlineStr">
        <is>
          <t>COSMEPRO CO., LTD.</t>
        </is>
      </c>
    </row>
    <row r="1226" hidden="1" ht="20.1" customFormat="1" customHeight="1" s="355" thickBot="1">
      <c r="A1226" s="353" t="n"/>
      <c r="B1226" s="721" t="n"/>
      <c r="C1226" s="366" t="n"/>
      <c r="D1226" s="366" t="n"/>
      <c r="E1226" s="353" t="inlineStr">
        <is>
          <t>Cosmepro TESTER</t>
        </is>
      </c>
      <c r="F1226" s="353" t="inlineStr">
        <is>
          <t>CP0007T</t>
        </is>
      </c>
      <c r="G1226" s="368" t="n"/>
      <c r="H1226" s="369" t="inlineStr">
        <is>
          <t>《Cosmepro》Premium Fruit Sorbet Body Massage Salt Honey. TESTER (N.C.V)</t>
        </is>
      </c>
      <c r="I1226" s="369" t="inlineStr">
        <is>
          <t>Premium Fruit Sorbet Body Massage Salt Honey</t>
        </is>
      </c>
      <c r="J1226" s="493" t="inlineStr">
        <is>
          <t>Премиальный фруктовый скраб - сорбет для тела на основе соли «Мёд»</t>
        </is>
      </c>
      <c r="K1226" s="369" t="inlineStr">
        <is>
          <t>body scrub</t>
        </is>
      </c>
      <c r="L1226" s="369" t="n"/>
      <c r="M1226" s="1203" t="n"/>
      <c r="N1226" s="368" t="n"/>
      <c r="O1226" s="455" t="n">
        <v>2</v>
      </c>
      <c r="P1226" s="1382">
        <f>P637</f>
        <v/>
      </c>
      <c r="Q1226" s="1382">
        <f>O1226*P1226</f>
        <v/>
      </c>
      <c r="R1226" s="456" t="n">
        <v>0</v>
      </c>
      <c r="S1226" s="1394" t="n">
        <v>0</v>
      </c>
      <c r="T1226" s="1394">
        <f>Q1226-S1226</f>
        <v/>
      </c>
      <c r="U1226" s="458">
        <f>T1226/Q1226</f>
        <v/>
      </c>
      <c r="V1226" s="362" t="n"/>
      <c r="W1226" s="362" t="n"/>
      <c r="X1226" s="362" t="n"/>
      <c r="Y1226" s="362" t="n"/>
      <c r="Z1226" s="362" t="n"/>
      <c r="AA1226" s="362" t="n"/>
      <c r="AB1226" s="1477" t="n">
        <v>0.52</v>
      </c>
      <c r="AC1226" s="1397">
        <f>ROUND(O1226*AB1226,3)</f>
        <v/>
      </c>
      <c r="AD1226" s="575" t="inlineStr">
        <is>
          <t>別添</t>
        </is>
      </c>
      <c r="AE1226" s="565" t="inlineStr">
        <is>
          <t>ЕАЭС N RU Д-JP.РА02.В.76814/23 от 27.03.2023 действует до 26.03.2028</t>
        </is>
      </c>
      <c r="AF1226" s="565" t="inlineStr">
        <is>
          <t>Cosmepro</t>
        </is>
      </c>
      <c r="AG1226" s="565" t="inlineStr">
        <is>
          <t>COSMEPRO CO., LTD.</t>
        </is>
      </c>
    </row>
    <row r="1227" hidden="1" ht="20.1" customFormat="1" customHeight="1" s="355" thickBot="1">
      <c r="A1227" s="1203" t="n"/>
      <c r="B1227" s="714" t="n"/>
      <c r="C1227" s="366" t="n"/>
      <c r="D1227" s="366" t="n"/>
      <c r="E1227" s="353" t="inlineStr">
        <is>
          <t>Cosmepro TESTER</t>
        </is>
      </c>
      <c r="F1227" s="353" t="inlineStr">
        <is>
          <t>CP0008T</t>
        </is>
      </c>
      <c r="G1227" s="368" t="n"/>
      <c r="H1227" s="696" t="inlineStr">
        <is>
          <t>《Cosmepro》Premium Fruit Sorbet Body Massage Apple＆Jasmine. TESTER (N.C.V)</t>
        </is>
      </c>
      <c r="I1227" s="369" t="inlineStr">
        <is>
          <t>Premium Fruit Sorbet Body Massage Apple&amp;Jasmine</t>
        </is>
      </c>
      <c r="J1227" s="493" t="inlineStr">
        <is>
          <t>Премиальный фруктовый скраб - сорбет для тела на основе соли «Яблоко и жасмин»</t>
        </is>
      </c>
      <c r="K1227" s="369" t="inlineStr">
        <is>
          <t>body scrub</t>
        </is>
      </c>
      <c r="L1227" s="369" t="n"/>
      <c r="M1227" s="1203" t="n"/>
      <c r="N1227" s="368" t="n"/>
      <c r="O1227" s="455" t="n">
        <v>2</v>
      </c>
      <c r="P1227" s="1382">
        <f>P638</f>
        <v/>
      </c>
      <c r="Q1227" s="1382">
        <f>O1227*P1227</f>
        <v/>
      </c>
      <c r="R1227" s="456" t="n">
        <v>0</v>
      </c>
      <c r="S1227" s="1394">
        <f>O1227*R1227</f>
        <v/>
      </c>
      <c r="T1227" s="1394">
        <f>Q1227-S1227</f>
        <v/>
      </c>
      <c r="U1227" s="458">
        <f>T1227/Q1227</f>
        <v/>
      </c>
      <c r="V1227" s="362" t="n"/>
      <c r="W1227" s="362" t="n"/>
      <c r="X1227" s="362" t="n"/>
      <c r="Y1227" s="362" t="n"/>
      <c r="Z1227" s="362" t="n"/>
      <c r="AA1227" s="362" t="n"/>
      <c r="AB1227" s="1477" t="n">
        <v>0.5</v>
      </c>
      <c r="AC1227" s="1384">
        <f>ROUND(O1227*AB1227,3)</f>
        <v/>
      </c>
      <c r="AD1227" s="575" t="inlineStr">
        <is>
          <t>別添</t>
        </is>
      </c>
      <c r="AE1227" s="565" t="inlineStr">
        <is>
          <t>ЕАЭС N RU Д-JP.РА02.В.76814/23 от 27.03.2023 действует до 26.03.2028</t>
        </is>
      </c>
      <c r="AF1227" s="565" t="n"/>
      <c r="AG1227" s="565" t="inlineStr">
        <is>
          <t>COSMEPRO CO., LTD.</t>
        </is>
      </c>
    </row>
    <row r="1228" hidden="1" ht="20.1" customFormat="1" customHeight="1" s="355" thickBot="1">
      <c r="A1228" s="353" t="n"/>
      <c r="B1228" s="721" t="n"/>
      <c r="C1228" s="366" t="n"/>
      <c r="D1228" s="366" t="n"/>
      <c r="E1228" s="353" t="inlineStr">
        <is>
          <t>Cosmepro TESTER</t>
        </is>
      </c>
      <c r="F1228" s="353" t="inlineStr">
        <is>
          <t>CP0009T</t>
        </is>
      </c>
      <c r="G1228" s="368" t="n"/>
      <c r="H1228" s="369" t="inlineStr">
        <is>
          <t>《Cosmepro》Premium Fruit Sorbet Body Massage Salt Raspberry＆Honey. TESTER (N.C.V)</t>
        </is>
      </c>
      <c r="I1228" s="369" t="inlineStr">
        <is>
          <t>Premium Fruit Sorbet Body Massage Salt Raspberry&amp;Honey</t>
        </is>
      </c>
      <c r="J1228" s="493" t="inlineStr">
        <is>
          <t>Премиальный фруктовый скраб - сорбет для тела на основе соли «Малина и мёд»</t>
        </is>
      </c>
      <c r="K1228" s="369" t="inlineStr">
        <is>
          <t>body scrub</t>
        </is>
      </c>
      <c r="L1228" s="369" t="n"/>
      <c r="M1228" s="1203" t="n"/>
      <c r="N1228" s="368" t="n"/>
      <c r="O1228" s="455" t="n">
        <v>2</v>
      </c>
      <c r="P1228" s="1382" t="n">
        <v>100</v>
      </c>
      <c r="Q1228" s="1382">
        <f>O1228*P1228</f>
        <v/>
      </c>
      <c r="R1228" s="456" t="n">
        <v>0</v>
      </c>
      <c r="S1228" s="1394">
        <f>O1228*R1228</f>
        <v/>
      </c>
      <c r="T1228" s="1394">
        <f>Q1228-S1228</f>
        <v/>
      </c>
      <c r="U1228" s="458">
        <f>T1228/Q1228</f>
        <v/>
      </c>
      <c r="V1228" s="362" t="n"/>
      <c r="W1228" s="362" t="n"/>
      <c r="X1228" s="362" t="n"/>
      <c r="Y1228" s="362" t="n"/>
      <c r="Z1228" s="362" t="n"/>
      <c r="AA1228" s="362" t="n"/>
      <c r="AB1228" s="1477" t="n">
        <v>0.52</v>
      </c>
      <c r="AC1228" s="1397">
        <f>ROUND(O1228*AB1228,3)</f>
        <v/>
      </c>
      <c r="AD1228" s="575" t="inlineStr">
        <is>
          <t>別添</t>
        </is>
      </c>
      <c r="AE1228" s="565" t="inlineStr">
        <is>
          <t>ЕАЭС N RU Д-JP.РА02.В.76814/23 от 27.03.2023 действует до 26.03.2028</t>
        </is>
      </c>
      <c r="AF1228" s="565" t="n"/>
      <c r="AG1228" s="565" t="inlineStr">
        <is>
          <t>COSMEPRO CO., LTD.</t>
        </is>
      </c>
    </row>
    <row r="1229" hidden="1" ht="20.1" customFormat="1" customHeight="1" s="355" thickBot="1">
      <c r="A1229" s="365" t="n"/>
      <c r="B1229" s="936" t="n"/>
      <c r="C1229" s="366" t="inlineStr">
        <is>
          <t>4560393650139</t>
        </is>
      </c>
      <c r="D1229" s="366" t="n"/>
      <c r="E1229" s="353" t="inlineStr">
        <is>
          <t>AFURA TESTER</t>
        </is>
      </c>
      <c r="F1229" s="353" t="inlineStr">
        <is>
          <t>B1001T</t>
        </is>
      </c>
      <c r="G1229" s="368" t="n"/>
      <c r="H1229" s="1013" t="inlineStr">
        <is>
          <t>《Be-10》PREMIUM BC EYE SHEET TESTER (N.C.V)</t>
        </is>
      </c>
      <c r="I1229" s="369" t="inlineStr">
        <is>
          <t>Be-10 PREMIUM BIO CELL EYE SHEET</t>
        </is>
      </c>
      <c r="J1229" s="493" t="inlineStr">
        <is>
          <t>Премиальные патчи для кожи вокруг глаз на биоцеллюлозной основе</t>
        </is>
      </c>
      <c r="K1229" s="369" t="inlineStr">
        <is>
          <t>eye mask</t>
        </is>
      </c>
      <c r="L1229" s="369" t="n"/>
      <c r="M1229" s="1203" t="n"/>
      <c r="N1229" s="368" t="n"/>
      <c r="O1229" s="455" t="n">
        <v>3</v>
      </c>
      <c r="P1229" s="1382">
        <f>P640</f>
        <v/>
      </c>
      <c r="Q1229" s="1382">
        <f>O1229*P1229</f>
        <v/>
      </c>
      <c r="R1229" s="456" t="n">
        <v>0</v>
      </c>
      <c r="S1229" s="1394">
        <f>O1229*R1229</f>
        <v/>
      </c>
      <c r="T1229" s="1394">
        <f>Q1229-S1229</f>
        <v/>
      </c>
      <c r="U1229" s="458">
        <f>T1229/Q1229</f>
        <v/>
      </c>
      <c r="V1229" s="362" t="n"/>
      <c r="W1229" s="362" t="n"/>
      <c r="X1229" s="362" t="n"/>
      <c r="Y1229" s="362" t="n"/>
      <c r="Z1229" s="362" t="n"/>
      <c r="AA1229" s="362" t="inlineStr">
        <is>
          <t xml:space="preserve">10.5x10.5x5 </t>
        </is>
      </c>
      <c r="AB1229" s="1387">
        <f>AB640</f>
        <v/>
      </c>
      <c r="AC1229" s="1387">
        <f>ROUND(O1229*AB1229,3)</f>
        <v/>
      </c>
      <c r="AD1229" s="575" t="inlineStr">
        <is>
          <t>別添</t>
        </is>
      </c>
      <c r="AE1229" s="565" t="inlineStr">
        <is>
          <t>ЕАЭС N RU Д-JP.РА09.В.11989/22 от 15.12.2022 действует до 14.12.2027</t>
        </is>
      </c>
      <c r="AF1229" s="565" t="inlineStr">
        <is>
          <t>B-10</t>
        </is>
      </c>
      <c r="AG1229" s="565" t="inlineStr">
        <is>
          <t>AFURA co.,ltd</t>
        </is>
      </c>
    </row>
    <row r="1230" hidden="1" ht="20.1" customFormat="1" customHeight="1" s="355" thickBot="1">
      <c r="A1230" s="792" t="n"/>
      <c r="B1230" s="936" t="n"/>
      <c r="C1230" s="366" t="inlineStr">
        <is>
          <t>4560393650122</t>
        </is>
      </c>
      <c r="D1230" s="366" t="n"/>
      <c r="E1230" s="353" t="inlineStr">
        <is>
          <t>AFURA TESTER</t>
        </is>
      </c>
      <c r="F1230" s="353" t="inlineStr">
        <is>
          <t>B1004T</t>
        </is>
      </c>
      <c r="G1230" s="368" t="n"/>
      <c r="H1230" s="369" t="inlineStr">
        <is>
          <t>《B-10》INTENSIVE CREAM TESTER (N.C.V)</t>
        </is>
      </c>
      <c r="I1230" s="369" t="inlineStr">
        <is>
          <t>Be-10 INTENSIVE CREAM</t>
        </is>
      </c>
      <c r="J1230" s="493" t="inlineStr">
        <is>
          <t>Интенсивный крем для лица</t>
        </is>
      </c>
      <c r="K1230" s="369" t="inlineStr">
        <is>
          <t>face cream</t>
        </is>
      </c>
      <c r="L1230" s="369" t="n"/>
      <c r="M1230" s="1203" t="n"/>
      <c r="N1230" s="368" t="n"/>
      <c r="O1230" s="455" t="n">
        <v>3</v>
      </c>
      <c r="P1230" s="1382">
        <f>P644</f>
        <v/>
      </c>
      <c r="Q1230" s="1382">
        <f>O1230*P1230</f>
        <v/>
      </c>
      <c r="R1230" s="456" t="n">
        <v>0</v>
      </c>
      <c r="S1230" s="1394">
        <f>O1230*R1230</f>
        <v/>
      </c>
      <c r="T1230" s="1394">
        <f>Q1230-S1230</f>
        <v/>
      </c>
      <c r="U1230" s="458">
        <f>T1230/Q1230</f>
        <v/>
      </c>
      <c r="V1230" s="362" t="n"/>
      <c r="W1230" s="362" t="n"/>
      <c r="X1230" s="362" t="n"/>
      <c r="Y1230" s="362" t="n"/>
      <c r="Z1230" s="362" t="n"/>
      <c r="AA1230" s="362" t="inlineStr">
        <is>
          <t>16x8x5.3</t>
        </is>
      </c>
      <c r="AB1230" s="1387">
        <f>AB644</f>
        <v/>
      </c>
      <c r="AC1230" s="1387">
        <f>ROUND(O1230*AB1230,3)</f>
        <v/>
      </c>
      <c r="AD1230" s="575" t="inlineStr">
        <is>
          <t>別添</t>
        </is>
      </c>
      <c r="AE1230" s="565" t="inlineStr">
        <is>
          <t>ЕАЭС N RU Д-JP.РА09.В.12008/22 от 15.12.2022 действует до 14.12.2027</t>
        </is>
      </c>
      <c r="AF1230" s="565" t="inlineStr">
        <is>
          <t>Be-10</t>
        </is>
      </c>
      <c r="AG1230" s="565" t="inlineStr">
        <is>
          <t>AFURA co.,ltd</t>
        </is>
      </c>
    </row>
    <row r="1231" hidden="1" ht="20.1" customFormat="1" customHeight="1" s="355" thickBot="1">
      <c r="A1231" s="353" t="n"/>
      <c r="B1231" s="721" t="n"/>
      <c r="C1231" s="366" t="inlineStr">
        <is>
          <t>4560393650092</t>
        </is>
      </c>
      <c r="D1231" s="366" t="n"/>
      <c r="E1231" s="353" t="inlineStr">
        <is>
          <t>AFURA TESTER</t>
        </is>
      </c>
      <c r="F1231" s="365" t="inlineStr">
        <is>
          <t>B1003T</t>
        </is>
      </c>
      <c r="G1231" s="368" t="n"/>
      <c r="H1231" s="369" t="inlineStr">
        <is>
          <t>《B-10》MESO BODY &amp; LEG CREAM TESTER (N.C.V)</t>
        </is>
      </c>
      <c r="I1231" s="369" t="inlineStr">
        <is>
          <t>Be-10 MESO BODY &amp; LEG CREAM</t>
        </is>
      </c>
      <c r="J1231" s="493" t="inlineStr">
        <is>
          <t>Скульптурирующий крем для ног и тела</t>
        </is>
      </c>
      <c r="K1231" s="369" t="inlineStr">
        <is>
          <t>body cream</t>
        </is>
      </c>
      <c r="L1231" s="369" t="n"/>
      <c r="M1231" s="1203" t="n"/>
      <c r="N1231" s="368" t="n"/>
      <c r="O1231" s="455" t="n"/>
      <c r="P1231" s="1382">
        <f>P642</f>
        <v/>
      </c>
      <c r="Q1231" s="1382">
        <f>O1231*P1231</f>
        <v/>
      </c>
      <c r="R1231" s="456" t="n">
        <v>0</v>
      </c>
      <c r="S1231" s="1394">
        <f>O1231*R1231</f>
        <v/>
      </c>
      <c r="T1231" s="1394">
        <f>Q1231-S1231</f>
        <v/>
      </c>
      <c r="U1231" s="458">
        <f>T1231/Q1231</f>
        <v/>
      </c>
      <c r="V1231" s="362" t="n"/>
      <c r="W1231" s="362" t="n"/>
      <c r="X1231" s="362" t="n"/>
      <c r="Y1231" s="362" t="n"/>
      <c r="Z1231" s="362" t="n"/>
      <c r="AA1231" s="362" t="inlineStr">
        <is>
          <t>18.8x4.8x4.8</t>
        </is>
      </c>
      <c r="AB1231" s="1387">
        <f>AB642</f>
        <v/>
      </c>
      <c r="AC1231" s="1384">
        <f>ROUND(O1231*AB1231,3)</f>
        <v/>
      </c>
      <c r="AD1231" s="575" t="inlineStr">
        <is>
          <t>別添</t>
        </is>
      </c>
      <c r="AE1231" s="565" t="inlineStr">
        <is>
          <t>ЕАЭС N RU Д-JP.РА09.В.12052/22 от 15.12.2022 действует до 14.12.2027</t>
        </is>
      </c>
      <c r="AF1231" s="565" t="inlineStr">
        <is>
          <t>B-10</t>
        </is>
      </c>
      <c r="AG1231" s="565" t="inlineStr">
        <is>
          <t>AFURA co.,ltd</t>
        </is>
      </c>
    </row>
    <row r="1232" hidden="1" ht="20.1" customFormat="1" customHeight="1" s="355" thickBot="1">
      <c r="A1232" s="353" t="n"/>
      <c r="B1232" s="721" t="n"/>
      <c r="C1232" s="366" t="inlineStr">
        <is>
          <t>4560393650184</t>
        </is>
      </c>
      <c r="D1232" s="366" t="n"/>
      <c r="E1232" s="353" t="inlineStr">
        <is>
          <t>AFURA TESTER</t>
        </is>
      </c>
      <c r="F1232" s="365" t="inlineStr">
        <is>
          <t>B1005T</t>
        </is>
      </c>
      <c r="G1232" s="368" t="n"/>
      <c r="H1232" s="369" t="inlineStr">
        <is>
          <t>《B-10》INTENSIVE SERUM TESTER (N.C.V)</t>
        </is>
      </c>
      <c r="I1232" s="369" t="inlineStr">
        <is>
          <t>Be-10 INTENSIVE SERUM</t>
        </is>
      </c>
      <c r="J1232" s="493" t="inlineStr">
        <is>
          <t>Интенсивная сыворотка</t>
        </is>
      </c>
      <c r="K1232" s="369" t="inlineStr">
        <is>
          <t>face serum</t>
        </is>
      </c>
      <c r="L1232" s="369" t="n"/>
      <c r="M1232" s="1203" t="n"/>
      <c r="N1232" s="368" t="n"/>
      <c r="O1232" s="455" t="n">
        <v>3</v>
      </c>
      <c r="P1232" s="1382">
        <f>P643</f>
        <v/>
      </c>
      <c r="Q1232" s="1382">
        <f>O1232*P1232</f>
        <v/>
      </c>
      <c r="R1232" s="456" t="n">
        <v>0</v>
      </c>
      <c r="S1232" s="1394">
        <f>O1232*R1232</f>
        <v/>
      </c>
      <c r="T1232" s="1394">
        <f>Q1232-S1232</f>
        <v/>
      </c>
      <c r="U1232" s="458">
        <f>T1232/Q1232</f>
        <v/>
      </c>
      <c r="V1232" s="362" t="n"/>
      <c r="W1232" s="362" t="n"/>
      <c r="X1232" s="362" t="n"/>
      <c r="Y1232" s="362" t="n"/>
      <c r="Z1232" s="362" t="n"/>
      <c r="AA1232" s="362" t="inlineStr">
        <is>
          <t xml:space="preserve">10x14x4.7 </t>
        </is>
      </c>
      <c r="AB1232" s="1387">
        <f>AB643</f>
        <v/>
      </c>
      <c r="AC1232" s="1384">
        <f>ROUND(O1232*AB1232,3)</f>
        <v/>
      </c>
      <c r="AD1232" s="575" t="inlineStr">
        <is>
          <t>別添</t>
        </is>
      </c>
      <c r="AE1232" s="565" t="inlineStr">
        <is>
          <t>ЕАЭС N RU Д-JP.РА09.В.11754/22 от 15.12.2022 действует до 14.12.2027</t>
        </is>
      </c>
      <c r="AF1232" s="565" t="inlineStr">
        <is>
          <t>Be-10</t>
        </is>
      </c>
      <c r="AG1232" s="565" t="inlineStr">
        <is>
          <t>AFURA co.,ltd</t>
        </is>
      </c>
    </row>
    <row r="1233" hidden="1" ht="20.1" customFormat="1" customHeight="1" s="355" thickBot="1">
      <c r="A1233" s="1203" t="n"/>
      <c r="B1233" s="714" t="n"/>
      <c r="C1233" s="366" t="inlineStr">
        <is>
          <t>4560393650214</t>
        </is>
      </c>
      <c r="D1233" s="366" t="n"/>
      <c r="E1233" s="353" t="inlineStr">
        <is>
          <t>AFURA TESTER</t>
        </is>
      </c>
      <c r="F1233" s="365" t="inlineStr">
        <is>
          <t>B1002T</t>
        </is>
      </c>
      <c r="G1233" s="368" t="n"/>
      <c r="H1233" s="1013" t="inlineStr">
        <is>
          <t>《Be-10》PREMIUM FACE MASK TESTER (N.C.V)</t>
        </is>
      </c>
      <c r="I1233" s="369" t="inlineStr">
        <is>
          <t>Be-10 PREMIUM FACE MASK</t>
        </is>
      </c>
      <c r="J1233" s="493" t="inlineStr">
        <is>
          <t>Премиальная маска для лица</t>
        </is>
      </c>
      <c r="K1233" s="369" t="inlineStr">
        <is>
          <t>face mask</t>
        </is>
      </c>
      <c r="L1233" s="369" t="n"/>
      <c r="M1233" s="1203" t="n"/>
      <c r="N1233" s="368" t="n"/>
      <c r="O1233" s="455" t="n">
        <v>3</v>
      </c>
      <c r="P1233" s="1382">
        <f>P641</f>
        <v/>
      </c>
      <c r="Q1233" s="1382">
        <f>O1233*P1233</f>
        <v/>
      </c>
      <c r="R1233" s="456" t="n">
        <v>0</v>
      </c>
      <c r="S1233" s="1394">
        <f>O1233*R1233</f>
        <v/>
      </c>
      <c r="T1233" s="1394">
        <f>Q1233-S1233</f>
        <v/>
      </c>
      <c r="U1233" s="458">
        <f>T1233/Q1233</f>
        <v/>
      </c>
      <c r="V1233" s="362" t="n"/>
      <c r="W1233" s="362" t="n"/>
      <c r="X1233" s="362" t="n"/>
      <c r="Y1233" s="362" t="n"/>
      <c r="Z1233" s="362" t="n"/>
      <c r="AA1233" s="362" t="inlineStr">
        <is>
          <t>16x9x2.8</t>
        </is>
      </c>
      <c r="AB1233" s="1387">
        <f>AB641</f>
        <v/>
      </c>
      <c r="AC1233" s="1387">
        <f>ROUND(O1233*AB1233,3)</f>
        <v/>
      </c>
      <c r="AD1233" s="575" t="inlineStr">
        <is>
          <t>別添</t>
        </is>
      </c>
      <c r="AE1233" s="565" t="inlineStr">
        <is>
          <t>ЕАЭС N RU Д-JP.РА09.В.12017/22 от 15.12.2022 действует до 14.12.2027</t>
        </is>
      </c>
      <c r="AF1233" s="565" t="inlineStr">
        <is>
          <t>B-10</t>
        </is>
      </c>
      <c r="AG1233" s="565" t="inlineStr">
        <is>
          <t>AFURA co.,ltd</t>
        </is>
      </c>
    </row>
    <row r="1234" hidden="1" ht="20.1" customFormat="1" customHeight="1" s="355" thickBot="1">
      <c r="A1234" s="1203" t="n"/>
      <c r="B1234" s="714" t="n"/>
      <c r="C1234" s="366" t="inlineStr">
        <is>
          <t>4560393650313</t>
        </is>
      </c>
      <c r="D1234" s="366" t="n"/>
      <c r="E1234" s="353" t="inlineStr">
        <is>
          <t>AFURA TESTER</t>
        </is>
      </c>
      <c r="F1234" s="1428" t="inlineStr">
        <is>
          <t>SK01T</t>
        </is>
      </c>
      <c r="G1234" s="786" t="n"/>
      <c r="H1234" s="369" t="inlineStr">
        <is>
          <t>《SKINIMALIST》RADIANCE PEEL TESTER (N.C.V)</t>
        </is>
      </c>
      <c r="I1234" s="760" t="inlineStr">
        <is>
          <t>SKINIMALIST RADIANCE PEEL.</t>
        </is>
      </c>
      <c r="J1234" s="760" t="inlineStr">
        <is>
          <t>Очищающий ночной лосьон Скинималист.</t>
        </is>
      </c>
      <c r="K1234" s="369">
        <f>K645</f>
        <v/>
      </c>
      <c r="L1234" s="369" t="n"/>
      <c r="M1234" s="1203" t="n"/>
      <c r="N1234" s="368" t="n"/>
      <c r="O1234" s="455" t="n"/>
      <c r="P1234" s="1382">
        <f>P645</f>
        <v/>
      </c>
      <c r="Q1234" s="1382">
        <f>O1234*P1234</f>
        <v/>
      </c>
      <c r="R1234" s="456" t="n">
        <v>0</v>
      </c>
      <c r="S1234" s="1394">
        <f>O1234*R1234</f>
        <v/>
      </c>
      <c r="T1234" s="1394">
        <f>Q1234-S1234</f>
        <v/>
      </c>
      <c r="U1234" s="458">
        <f>T1234/Q1234</f>
        <v/>
      </c>
      <c r="V1234" s="362" t="n"/>
      <c r="W1234" s="362" t="n"/>
      <c r="X1234" s="362" t="n"/>
      <c r="Y1234" s="362" t="n"/>
      <c r="Z1234" s="362" t="n"/>
      <c r="AA1234" s="362" t="n"/>
      <c r="AB1234" s="1387" t="n">
        <v>0.2</v>
      </c>
      <c r="AC1234" s="1387">
        <f>ROUND(O1234*AB1234,3)</f>
        <v/>
      </c>
      <c r="AD1234" s="575">
        <f>AD645</f>
        <v/>
      </c>
      <c r="AE1234" s="565" t="inlineStr">
        <is>
          <t>письмо 1070/24 от «19» декабря 2024 г.</t>
        </is>
      </c>
      <c r="AF1234" s="565" t="inlineStr">
        <is>
          <t>SKINIMALOST</t>
        </is>
      </c>
      <c r="AG1234" s="565" t="inlineStr">
        <is>
          <t>AFURA co.,ltd</t>
        </is>
      </c>
    </row>
    <row r="1235" hidden="1" ht="20.1" customFormat="1" customHeight="1" s="355" thickBot="1">
      <c r="A1235" s="1203" t="n"/>
      <c r="B1235" s="714" t="n"/>
      <c r="C1235" s="366" t="inlineStr">
        <is>
          <t>4560393650306</t>
        </is>
      </c>
      <c r="D1235" s="366" t="n"/>
      <c r="E1235" s="353" t="inlineStr">
        <is>
          <t>AFURA TESTER</t>
        </is>
      </c>
      <c r="F1235" s="1428" t="inlineStr">
        <is>
          <t>SK02</t>
        </is>
      </c>
      <c r="G1235" s="786" t="n"/>
      <c r="H1235" s="369" t="inlineStr">
        <is>
          <t>《SKINIMALIST》ESSENCE RICH LOTION TESTER (N.C.V)</t>
        </is>
      </c>
      <c r="I1235" s="760" t="inlineStr">
        <is>
          <t xml:space="preserve">SKINIMALIST ESSENCE RICH LOTION. </t>
        </is>
      </c>
      <c r="J1235" s="760" t="inlineStr">
        <is>
          <t>Питательный лосьон-эссенция на основе коллагена Скинималист.</t>
        </is>
      </c>
      <c r="K1235" s="369">
        <f>K646</f>
        <v/>
      </c>
      <c r="L1235" s="369" t="n"/>
      <c r="M1235" s="1203" t="n"/>
      <c r="N1235" s="368" t="n"/>
      <c r="O1235" s="455" t="n"/>
      <c r="P1235" s="1382">
        <f>P646</f>
        <v/>
      </c>
      <c r="Q1235" s="1382">
        <f>O1235*P1235</f>
        <v/>
      </c>
      <c r="R1235" s="456" t="n">
        <v>0</v>
      </c>
      <c r="S1235" s="1394">
        <f>O1235*R1235</f>
        <v/>
      </c>
      <c r="T1235" s="1394">
        <f>Q1235-S1235</f>
        <v/>
      </c>
      <c r="U1235" s="458">
        <f>T1235/Q1235</f>
        <v/>
      </c>
      <c r="V1235" s="362" t="n"/>
      <c r="W1235" s="362" t="n"/>
      <c r="X1235" s="362" t="n"/>
      <c r="Y1235" s="362" t="n"/>
      <c r="Z1235" s="362" t="n"/>
      <c r="AA1235" s="362" t="n"/>
      <c r="AB1235" s="1387" t="n">
        <v>0.1</v>
      </c>
      <c r="AC1235" s="1387">
        <f>ROUND(O1235*AB1235,3)</f>
        <v/>
      </c>
      <c r="AD1235" s="575">
        <f>AD646</f>
        <v/>
      </c>
      <c r="AE1235" s="565" t="inlineStr">
        <is>
          <t>ЕАЭС N RU Д-JP.РА12.В.00320/24 от 28.12.2024 действует до 27.12.2029</t>
        </is>
      </c>
      <c r="AF1235" s="565" t="inlineStr">
        <is>
          <t>SKINIMALOST</t>
        </is>
      </c>
      <c r="AG1235" s="565" t="inlineStr">
        <is>
          <t>AFURA co.,ltd</t>
        </is>
      </c>
    </row>
    <row r="1236" hidden="1" ht="20.1" customFormat="1" customHeight="1" s="355" thickBot="1">
      <c r="A1236" s="1203" t="n"/>
      <c r="B1236" s="714" t="n"/>
      <c r="C1236" s="366" t="inlineStr">
        <is>
          <t>4560393650320</t>
        </is>
      </c>
      <c r="D1236" s="366" t="n"/>
      <c r="E1236" s="353" t="inlineStr">
        <is>
          <t>AFURA TESTER</t>
        </is>
      </c>
      <c r="F1236" s="1428" t="inlineStr">
        <is>
          <t>SK03T</t>
        </is>
      </c>
      <c r="G1236" s="786" t="n"/>
      <c r="H1236" s="369" t="inlineStr">
        <is>
          <t>《SKINIMALIST》SHIRATAMA AMPULE TESTER (N.C.V)</t>
        </is>
      </c>
      <c r="I1236" s="760" t="inlineStr">
        <is>
          <t xml:space="preserve">SKINIMALIST SHIRATAMA AMPULE. </t>
        </is>
      </c>
      <c r="J1236" s="760" t="inlineStr">
        <is>
          <t xml:space="preserve">Ампула, выравнивающая цвет кожи лица Сиратама Скинималист. </t>
        </is>
      </c>
      <c r="K1236" s="369">
        <f>K647</f>
        <v/>
      </c>
      <c r="L1236" s="369" t="n"/>
      <c r="M1236" s="1203" t="n"/>
      <c r="N1236" s="368" t="n"/>
      <c r="O1236" s="455" t="n"/>
      <c r="P1236" s="1382">
        <f>P647</f>
        <v/>
      </c>
      <c r="Q1236" s="1382">
        <f>O1236*P1236</f>
        <v/>
      </c>
      <c r="R1236" s="456" t="n">
        <v>0</v>
      </c>
      <c r="S1236" s="1394">
        <f>O1236*R1236</f>
        <v/>
      </c>
      <c r="T1236" s="1394">
        <f>Q1236-S1236</f>
        <v/>
      </c>
      <c r="U1236" s="458">
        <f>T1236/Q1236</f>
        <v/>
      </c>
      <c r="V1236" s="362" t="n"/>
      <c r="W1236" s="362" t="n"/>
      <c r="X1236" s="362" t="n"/>
      <c r="Y1236" s="362" t="n"/>
      <c r="Z1236" s="362" t="n"/>
      <c r="AA1236" s="362" t="n"/>
      <c r="AB1236" s="1387" t="n">
        <v>0.1</v>
      </c>
      <c r="AC1236" s="1387">
        <f>ROUND(O1236*AB1236,3)</f>
        <v/>
      </c>
      <c r="AD1236" s="575">
        <f>AD647</f>
        <v/>
      </c>
      <c r="AE1236" s="565" t="inlineStr">
        <is>
          <t>письмо 1070/24 от «19» декабря 2024 г.</t>
        </is>
      </c>
      <c r="AF1236" s="565" t="inlineStr">
        <is>
          <t>SKINIMALOST</t>
        </is>
      </c>
      <c r="AG1236" s="565" t="inlineStr">
        <is>
          <t>AFURA co.,ltd</t>
        </is>
      </c>
    </row>
    <row r="1237" hidden="1" ht="20.1" customFormat="1" customHeight="1" s="355" thickBot="1">
      <c r="A1237" s="1203" t="n"/>
      <c r="B1237" s="714" t="n"/>
      <c r="C1237" s="366" t="inlineStr">
        <is>
          <t>4560393650337</t>
        </is>
      </c>
      <c r="D1237" s="366" t="n"/>
      <c r="E1237" s="353" t="inlineStr">
        <is>
          <t>AFURA TESTER</t>
        </is>
      </c>
      <c r="F1237" s="1428" t="inlineStr">
        <is>
          <t>SK04T</t>
        </is>
      </c>
      <c r="G1237" s="786" t="n"/>
      <c r="H1237" s="369" t="inlineStr">
        <is>
          <t>《SKINIMALIST》GRANA AMPULE TESTER (N.C.V)</t>
        </is>
      </c>
      <c r="I1237" s="760" t="inlineStr">
        <is>
          <t xml:space="preserve">SKINIMALIST GRANA AMPULE. </t>
        </is>
      </c>
      <c r="J1237" s="760" t="inlineStr">
        <is>
          <t>Омолаживающая ампула на основе ретинола Скинималист.</t>
        </is>
      </c>
      <c r="K1237" s="369">
        <f>K648</f>
        <v/>
      </c>
      <c r="L1237" s="369" t="n"/>
      <c r="M1237" s="1203" t="n"/>
      <c r="N1237" s="368" t="n"/>
      <c r="O1237" s="455" t="n"/>
      <c r="P1237" s="1382">
        <f>P648</f>
        <v/>
      </c>
      <c r="Q1237" s="1382">
        <f>O1237*P1237</f>
        <v/>
      </c>
      <c r="R1237" s="456" t="n">
        <v>0</v>
      </c>
      <c r="S1237" s="1394">
        <f>O1237*R1237</f>
        <v/>
      </c>
      <c r="T1237" s="1394">
        <f>Q1237-S1237</f>
        <v/>
      </c>
      <c r="U1237" s="458">
        <f>T1237/Q1237</f>
        <v/>
      </c>
      <c r="V1237" s="362" t="n"/>
      <c r="W1237" s="362" t="n"/>
      <c r="X1237" s="362" t="n"/>
      <c r="Y1237" s="362" t="n"/>
      <c r="Z1237" s="362" t="n"/>
      <c r="AA1237" s="362" t="n"/>
      <c r="AB1237" s="1387" t="n">
        <v>0.1</v>
      </c>
      <c r="AC1237" s="1387">
        <f>ROUND(O1237*AB1237,3)</f>
        <v/>
      </c>
      <c r="AD1237" s="575">
        <f>AD648</f>
        <v/>
      </c>
      <c r="AE1237" s="565" t="inlineStr">
        <is>
          <t>письмо 1070/24 от «19» декабря 2024 г.</t>
        </is>
      </c>
      <c r="AF1237" s="565" t="inlineStr">
        <is>
          <t>SKINIMALOST</t>
        </is>
      </c>
      <c r="AG1237" s="565" t="inlineStr">
        <is>
          <t>AFURA co.,ltd</t>
        </is>
      </c>
    </row>
    <row r="1238" hidden="1" ht="20.1" customFormat="1" customHeight="1" s="355" thickBot="1">
      <c r="A1238" s="1203" t="n"/>
      <c r="B1238" s="714" t="n"/>
      <c r="C1238" s="366" t="n"/>
      <c r="D1238" s="366" t="n"/>
      <c r="E1238" s="353" t="inlineStr">
        <is>
          <t>Elega Doll TESTER</t>
        </is>
      </c>
      <c r="F1238" s="365" t="inlineStr">
        <is>
          <t>EG0006T</t>
        </is>
      </c>
      <c r="G1238" s="368" t="n"/>
      <c r="H1238" s="1013" t="inlineStr">
        <is>
          <t>《Elega Doll》Fresh 98 freeze-dried gel mask 3 pieces  TESTER (N.C.V)</t>
        </is>
      </c>
      <c r="I1238" s="369" t="inlineStr">
        <is>
          <t>ELEGA DOLL Fresh 98 Hydrogel Mask</t>
        </is>
      </c>
      <c r="J1238" s="493" t="inlineStr">
        <is>
          <t>Гидрогелевая маска для лица с фуллереном Элега Долл</t>
        </is>
      </c>
      <c r="K1238" s="369" t="inlineStr">
        <is>
          <t>face mask</t>
        </is>
      </c>
      <c r="L1238" s="369" t="n"/>
      <c r="M1238" s="1203" t="n"/>
      <c r="N1238" s="368" t="n"/>
      <c r="O1238" s="455" t="n"/>
      <c r="P1238" s="1382">
        <f>P402</f>
        <v/>
      </c>
      <c r="Q1238" s="1382">
        <f>O1238*P1238</f>
        <v/>
      </c>
      <c r="R1238" s="456" t="n">
        <v>0</v>
      </c>
      <c r="S1238" s="1394">
        <f>O1238*R1238</f>
        <v/>
      </c>
      <c r="T1238" s="1394">
        <f>Q1238-S1238</f>
        <v/>
      </c>
      <c r="U1238" s="458">
        <f>T1238/Q1238</f>
        <v/>
      </c>
      <c r="V1238" s="362" t="n"/>
      <c r="W1238" s="362" t="n"/>
      <c r="X1238" s="362" t="n"/>
      <c r="Y1238" s="362" t="n"/>
      <c r="Z1238" s="362" t="n"/>
      <c r="AA1238" s="362" t="n"/>
      <c r="AB1238" s="1421" t="n">
        <v>0.073</v>
      </c>
      <c r="AC1238" s="1384">
        <f>ROUND(O1238*AB1238,3)</f>
        <v/>
      </c>
      <c r="AD1238" s="57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565" t="inlineStr">
        <is>
          <t>ЕАЭС N RU Д-JP.РА01.В.66253/22 от 08.02.2022 действует до 06.02.2027</t>
        </is>
      </c>
      <c r="AF1238" s="565" t="inlineStr">
        <is>
          <t>Elega Doll</t>
        </is>
      </c>
      <c r="AG1238" s="565" t="inlineStr">
        <is>
          <t>M&amp;S, Co. LtD</t>
        </is>
      </c>
    </row>
    <row r="1239" hidden="1" ht="20.1" customFormat="1" customHeight="1" s="355" thickBot="1">
      <c r="A1239" s="1203" t="n"/>
      <c r="B1239" s="714" t="n"/>
      <c r="C1239" s="366" t="n"/>
      <c r="D1239" s="366" t="n"/>
      <c r="E1239" s="353" t="inlineStr">
        <is>
          <t>Elega Doll TESTER</t>
        </is>
      </c>
      <c r="F1239" s="365" t="inlineStr">
        <is>
          <t>EG0004T</t>
        </is>
      </c>
      <c r="G1239" s="368" t="n"/>
      <c r="H1239" s="369" t="inlineStr">
        <is>
          <t>《Elega Doll》Fresh 98 Freeze Dry Gel Eye Sheet Plus  TESTER (N.C.V)</t>
        </is>
      </c>
      <c r="I1239" s="369" t="inlineStr">
        <is>
          <t>ELEGA DOLL Fresh 98 Hydrogel Eye Sheet Plus</t>
        </is>
      </c>
      <c r="J1239" s="493" t="inlineStr">
        <is>
          <t>Гидрогелевые маски для кожи вокруг глаз</t>
        </is>
      </c>
      <c r="K1239" s="369" t="inlineStr">
        <is>
          <t>eye mask</t>
        </is>
      </c>
      <c r="L1239" s="369" t="n"/>
      <c r="M1239" s="1203" t="n"/>
      <c r="N1239" s="368" t="n"/>
      <c r="O1239" s="455" t="n"/>
      <c r="P1239" s="1382">
        <f>P404</f>
        <v/>
      </c>
      <c r="Q1239" s="1382">
        <f>O1239*P1239</f>
        <v/>
      </c>
      <c r="R1239" s="456" t="n">
        <v>0</v>
      </c>
      <c r="S1239" s="1394">
        <f>O1239*R1239</f>
        <v/>
      </c>
      <c r="T1239" s="1394">
        <f>Q1239-S1239</f>
        <v/>
      </c>
      <c r="U1239" s="458">
        <f>T1239/Q1239</f>
        <v/>
      </c>
      <c r="V1239" s="362" t="n"/>
      <c r="W1239" s="362" t="n"/>
      <c r="X1239" s="362" t="n"/>
      <c r="Y1239" s="362" t="n"/>
      <c r="Z1239" s="362" t="n"/>
      <c r="AA1239" s="362" t="n"/>
      <c r="AB1239" s="1421" t="n">
        <v>0.025</v>
      </c>
      <c r="AC1239" s="1384">
        <f>ROUND(O1239*AB1239,3)</f>
        <v/>
      </c>
      <c r="AD1239" s="575"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565" t="inlineStr">
        <is>
          <t>ЕАЭС N RU Д-JP.РА01.В.66253/22 от 08.02.2022 действует до 06.02.2027</t>
        </is>
      </c>
      <c r="AF1239" s="565" t="inlineStr">
        <is>
          <t>Elega Doll</t>
        </is>
      </c>
      <c r="AG1239" s="565" t="inlineStr">
        <is>
          <t>M&amp;S, Co. LtD</t>
        </is>
      </c>
    </row>
    <row r="1240" hidden="1" ht="20.1" customFormat="1" customHeight="1" s="355" thickBot="1">
      <c r="A1240" s="353" t="n"/>
      <c r="B1240" s="721" t="n"/>
      <c r="C1240" s="1381" t="n">
        <v>4582490490265</v>
      </c>
      <c r="D1240" s="1381" t="n"/>
      <c r="E1240" s="353" t="inlineStr">
        <is>
          <t>Elega Doll TESTER</t>
        </is>
      </c>
      <c r="F1240" s="353" t="inlineStr">
        <is>
          <t>EG0007T</t>
        </is>
      </c>
      <c r="G1240" s="368" t="inlineStr">
        <is>
          <t>ELEGADOLL Beaute PURE NMN Powder 10000</t>
        </is>
      </c>
      <c r="H1240" s="696" t="inlineStr">
        <is>
          <t>《Elega Doll》PURE NMN Powder 10000 TESTER (N.C.V)</t>
        </is>
      </c>
      <c r="I1240" s="696" t="inlineStr">
        <is>
          <t>ввезли образцы на сертификацию</t>
        </is>
      </c>
      <c r="J1240" s="595" t="inlineStr">
        <is>
          <t xml:space="preserve"> Биологически активная добавка Никотинамид мононуклеатид в порошке 10000 Элегадолл. Pure NMN Powder 10000. </t>
        </is>
      </c>
      <c r="K1240" s="369" t="inlineStr">
        <is>
          <t>supplement</t>
        </is>
      </c>
      <c r="L1240" s="369" t="n"/>
      <c r="M1240" s="1203" t="n"/>
      <c r="N1240" s="368" t="n"/>
      <c r="O1240" s="455" t="n"/>
      <c r="P1240" s="1382">
        <f>P406</f>
        <v/>
      </c>
      <c r="Q1240" s="1382">
        <f>O1240*P1240</f>
        <v/>
      </c>
      <c r="R1240" s="456" t="n">
        <v>0</v>
      </c>
      <c r="S1240" s="1394">
        <f>O1240*R1240</f>
        <v/>
      </c>
      <c r="T1240" s="1394">
        <f>Q1240-S1240</f>
        <v/>
      </c>
      <c r="U1240" s="458">
        <f>T1240/Q1240</f>
        <v/>
      </c>
      <c r="V1240" s="362" t="n"/>
      <c r="W1240" s="362" t="n"/>
      <c r="X1240" s="362" t="n"/>
      <c r="Y1240" s="362" t="n"/>
      <c r="Z1240" s="362" t="n"/>
      <c r="AA1240" s="362" t="inlineStr">
        <is>
          <t>19х10х3.8</t>
        </is>
      </c>
      <c r="AB1240" s="1203" t="n">
        <v>0.032</v>
      </c>
      <c r="AC1240" s="1384">
        <f>ROUND(O1240*AB1240,3)</f>
        <v/>
      </c>
      <c r="AD1240" s="575">
        <f>AD406</f>
        <v/>
      </c>
      <c r="AE1240" s="565" t="n"/>
      <c r="AF1240" s="565" t="n"/>
      <c r="AG1240" s="565" t="n"/>
    </row>
    <row r="1241" hidden="1" ht="20.1" customFormat="1" customHeight="1" s="355" thickBot="1">
      <c r="A1241" s="1203" t="n"/>
      <c r="B1241" s="714" t="n"/>
      <c r="C1241" s="1381" t="n">
        <v>4582490490289</v>
      </c>
      <c r="D1241" s="1381" t="n"/>
      <c r="E1241" s="353" t="inlineStr">
        <is>
          <t>Elega Doll TESTER</t>
        </is>
      </c>
      <c r="F1241" s="353" t="inlineStr">
        <is>
          <t>EG0008T</t>
        </is>
      </c>
      <c r="G1241" s="368" t="inlineStr">
        <is>
          <t>ELEGADOLL 《NMN》フレッシュファイバー</t>
        </is>
      </c>
      <c r="H1241" s="696" t="inlineStr">
        <is>
          <t>《Elega Doll》NMN Fresh Fiber 6000 TESTER (N.C.V)</t>
        </is>
      </c>
      <c r="I1241" s="696" t="inlineStr">
        <is>
          <t>NMN FRESH FIBER 6000</t>
        </is>
      </c>
      <c r="J1241" s="595" t="inlineStr">
        <is>
          <t>Пудра на основе чистых волокон никотинамида мононуклеатида 6000 для добавления в лосьон</t>
        </is>
      </c>
      <c r="K1241" s="369" t="inlineStr">
        <is>
          <t>face powder</t>
        </is>
      </c>
      <c r="L1241" s="369" t="n"/>
      <c r="M1241" s="1203" t="n"/>
      <c r="N1241" s="368" t="n"/>
      <c r="O1241" s="455" t="n"/>
      <c r="P1241" s="1382">
        <f>P407</f>
        <v/>
      </c>
      <c r="Q1241" s="1382">
        <f>O1241*P1241</f>
        <v/>
      </c>
      <c r="R1241" s="456" t="n">
        <v>0</v>
      </c>
      <c r="S1241" s="1394">
        <f>O1241*R1241</f>
        <v/>
      </c>
      <c r="T1241" s="1394">
        <f>Q1241-S1241</f>
        <v/>
      </c>
      <c r="U1241" s="458">
        <f>T1241/Q1241</f>
        <v/>
      </c>
      <c r="V1241" s="362" t="n"/>
      <c r="W1241" s="362" t="n"/>
      <c r="X1241" s="362" t="n"/>
      <c r="Y1241" s="362" t="n"/>
      <c r="Z1241" s="362" t="n"/>
      <c r="AA1241" s="362" t="inlineStr">
        <is>
          <t>19.5х10х3.5</t>
        </is>
      </c>
      <c r="AB1241" s="1203" t="n">
        <v>0.027</v>
      </c>
      <c r="AC1241" s="1384">
        <f>ROUND(O1241*AB1241,3)</f>
        <v/>
      </c>
      <c r="AD1241" s="575">
        <f>AD407</f>
        <v/>
      </c>
      <c r="AE1241" s="565" t="inlineStr">
        <is>
          <t>ЕАЭС N RU Д-JP.РА09.В.12046/22 от 15.12.2022 действует до 14.12.2027</t>
        </is>
      </c>
      <c r="AF1241" s="565" t="inlineStr">
        <is>
          <t>ELEGADOLL</t>
        </is>
      </c>
      <c r="AG1241" s="565" t="inlineStr">
        <is>
          <t>SPACECOSME Co.,Ltd</t>
        </is>
      </c>
    </row>
    <row r="1242" hidden="1" ht="20.1" customFormat="1" customHeight="1" s="355" thickBot="1">
      <c r="A1242" s="1203" t="n"/>
      <c r="B1242" s="714" t="n"/>
      <c r="C1242" s="1381" t="n">
        <v>4582490490296</v>
      </c>
      <c r="D1242" s="1381" t="n"/>
      <c r="E1242" s="353" t="inlineStr">
        <is>
          <t>Elega Doll TESTER</t>
        </is>
      </c>
      <c r="F1242" s="353" t="inlineStr">
        <is>
          <t>EG0009T</t>
        </is>
      </c>
      <c r="G1242" s="368" t="inlineStr">
        <is>
          <t>ELEGADOLL 《NMN》ブースター</t>
        </is>
      </c>
      <c r="H1242" s="696" t="inlineStr">
        <is>
          <t>《Elega Doll》NMN Fresh Fiber Booster TESTER (N.C.V)</t>
        </is>
      </c>
      <c r="I1242" s="696" t="inlineStr">
        <is>
          <t>NMN Fresh Fiber Booster</t>
        </is>
      </c>
      <c r="J1242" s="595" t="inlineStr">
        <is>
          <t>Лосьон-бустер на основе волокон никотинамида мононуклеатида</t>
        </is>
      </c>
      <c r="K1242" s="369" t="inlineStr">
        <is>
          <t>face serum</t>
        </is>
      </c>
      <c r="L1242" s="369" t="n"/>
      <c r="M1242" s="1203" t="n"/>
      <c r="N1242" s="368" t="n"/>
      <c r="O1242" s="455" t="n"/>
      <c r="P1242" s="1382">
        <f>P408</f>
        <v/>
      </c>
      <c r="Q1242" s="1382">
        <f>O1242*P1242</f>
        <v/>
      </c>
      <c r="R1242" s="456" t="n">
        <v>0</v>
      </c>
      <c r="S1242" s="1394">
        <f>O1242*R1242</f>
        <v/>
      </c>
      <c r="T1242" s="1394">
        <f>Q1242-S1242</f>
        <v/>
      </c>
      <c r="U1242" s="458">
        <f>T1242/Q1242</f>
        <v/>
      </c>
      <c r="V1242" s="362" t="n"/>
      <c r="W1242" s="362" t="n"/>
      <c r="X1242" s="362" t="n"/>
      <c r="Y1242" s="362" t="n"/>
      <c r="Z1242" s="362" t="n"/>
      <c r="AA1242" s="362" t="inlineStr">
        <is>
          <t>直径5х10.5</t>
        </is>
      </c>
      <c r="AB1242" s="1203" t="n">
        <v>0.174</v>
      </c>
      <c r="AC1242" s="1384">
        <f>ROUND(O1242*AB1242,3)</f>
        <v/>
      </c>
      <c r="AD1242" s="575">
        <f>AD408</f>
        <v/>
      </c>
      <c r="AE1242" s="565" t="inlineStr">
        <is>
          <t>ЕАЭС N RU Д-JP.РА09.В.12053/22 от 15.12.2022 действует до 14.12.2027</t>
        </is>
      </c>
      <c r="AF1242" s="565" t="inlineStr">
        <is>
          <t>ELEGADOLL</t>
        </is>
      </c>
      <c r="AG1242" s="565" t="inlineStr">
        <is>
          <t>SPACECOSME Co.,Ltd</t>
        </is>
      </c>
    </row>
    <row r="1243" hidden="1" ht="20.1" customFormat="1" customHeight="1" s="355" thickBot="1">
      <c r="A1243" s="1203" t="n"/>
      <c r="B1243" s="714" t="n"/>
      <c r="C1243" s="366" t="inlineStr">
        <is>
          <t>4582490490210</t>
        </is>
      </c>
      <c r="D1243" s="366" t="n"/>
      <c r="E1243" s="353" t="inlineStr">
        <is>
          <t>Elega Doll TESTER</t>
        </is>
      </c>
      <c r="F1243" s="353" t="inlineStr">
        <is>
          <t>EG0010T</t>
        </is>
      </c>
      <c r="G1243" s="368" t="inlineStr">
        <is>
          <t>ELEGADOLL パーフェクション　エンリッチ　オールインワンジェル　クリーム</t>
        </is>
      </c>
      <c r="H1243" s="696" t="inlineStr">
        <is>
          <t>《Elega Doll》Perfection Enrich ALL IN ONE GEL CREAM TESTER (N.C.V)</t>
        </is>
      </c>
      <c r="I1243" s="696" t="inlineStr">
        <is>
          <t>ELEGADOLL Perfection Enrich ALL IN ONE GEL CREAM</t>
        </is>
      </c>
      <c r="J1243" s="595" t="inlineStr">
        <is>
          <t>Ультрапитательный гелькрем для лица Все в одном</t>
        </is>
      </c>
      <c r="K1243" s="369" t="inlineStr">
        <is>
          <t>face gel cream</t>
        </is>
      </c>
      <c r="L1243" s="369" t="n"/>
      <c r="M1243" s="1203" t="n"/>
      <c r="N1243" s="368" t="n"/>
      <c r="O1243" s="455" t="n"/>
      <c r="P1243" s="1382">
        <f>P409</f>
        <v/>
      </c>
      <c r="Q1243" s="1382">
        <f>O1243*P1243</f>
        <v/>
      </c>
      <c r="R1243" s="456" t="n">
        <v>0</v>
      </c>
      <c r="S1243" s="1394">
        <f>O1243*R1243</f>
        <v/>
      </c>
      <c r="T1243" s="1394">
        <f>Q1243-S1243</f>
        <v/>
      </c>
      <c r="U1243" s="458">
        <f>T1243/Q1243</f>
        <v/>
      </c>
      <c r="V1243" s="362" t="n"/>
      <c r="W1243" s="362" t="n"/>
      <c r="X1243" s="362" t="n"/>
      <c r="Y1243" s="362" t="n"/>
      <c r="Z1243" s="362" t="n"/>
      <c r="AA1243" s="362" t="inlineStr">
        <is>
          <t>6.9х6.9х7.5</t>
        </is>
      </c>
      <c r="AB1243" s="625" t="n">
        <v>0.194</v>
      </c>
      <c r="AC1243" s="1384">
        <f>ROUND(O1243*AB1243,3)</f>
        <v/>
      </c>
      <c r="AD1243" s="575">
        <f>AD409</f>
        <v/>
      </c>
      <c r="AE1243" s="565" t="inlineStr">
        <is>
          <t>ЕАЭС N RU Д-JP.РА09.В.08816/22 от 14.12.2022 действует до 13.12.2027</t>
        </is>
      </c>
      <c r="AF1243" s="565" t="inlineStr">
        <is>
          <t>ELEGADOLL</t>
        </is>
      </c>
      <c r="AG1243" s="565" t="inlineStr">
        <is>
          <t>"M&amp;S" Co.,Ltd</t>
        </is>
      </c>
    </row>
    <row r="1244" hidden="1" ht="20.1" customFormat="1" customHeight="1" s="355" thickBot="1">
      <c r="A1244" s="353" t="n"/>
      <c r="B1244" s="721" t="n"/>
      <c r="C1244" s="366" t="n"/>
      <c r="D1244" s="366" t="n"/>
      <c r="E1244" s="353" t="inlineStr">
        <is>
          <t>HANAKO TESTER</t>
        </is>
      </c>
      <c r="F1244" s="353" t="inlineStr">
        <is>
          <t>HN0001T</t>
        </is>
      </c>
      <c r="G1244" s="368" t="inlineStr">
        <is>
          <t>さわやかデリケートウォッシュ</t>
        </is>
      </c>
      <c r="H1244" s="369" t="inlineStr">
        <is>
          <t>《HANAKO》　Delicate Zone Cosme Vagina wash TESTER (N.C.V)</t>
        </is>
      </c>
      <c r="I1244" s="369" t="inlineStr">
        <is>
          <t>HANAKO Delicate Zone Cosme Vagina wash</t>
        </is>
      </c>
      <c r="J1244" s="493" t="inlineStr">
        <is>
          <t>Пенка для очищения деликатной кожи тела</t>
        </is>
      </c>
      <c r="K1244" s="369" t="inlineStr">
        <is>
          <t>vagina wash</t>
        </is>
      </c>
      <c r="L1244" s="369" t="n"/>
      <c r="M1244" s="1203" t="n"/>
      <c r="N1244" s="368" t="n"/>
      <c r="O1244" s="455" t="n"/>
      <c r="P1244" s="1382" t="n">
        <v>100</v>
      </c>
      <c r="Q1244" s="1382">
        <f>O1244*P1244</f>
        <v/>
      </c>
      <c r="R1244" s="456" t="n">
        <v>0</v>
      </c>
      <c r="S1244" s="1394">
        <f>O1244*R1244</f>
        <v/>
      </c>
      <c r="T1244" s="1394">
        <f>Q1244-S1244</f>
        <v/>
      </c>
      <c r="U1244" s="458">
        <f>T1244/Q1244</f>
        <v/>
      </c>
      <c r="V1244" s="362" t="n"/>
      <c r="W1244" s="362" t="n"/>
      <c r="X1244" s="362" t="n"/>
      <c r="Y1244" s="362" t="n"/>
      <c r="Z1244" s="362" t="n"/>
      <c r="AA1244" s="362" t="n"/>
      <c r="AB1244" s="1203" t="n">
        <v>0.098</v>
      </c>
      <c r="AC1244" s="1397">
        <f>ROUND(O1244*AB1244,3)</f>
        <v/>
      </c>
      <c r="AD1244" s="575" t="n"/>
      <c r="AE1244" s="565" t="inlineStr">
        <is>
          <t>ЕАЭС N RU Д-JP.РА09.В.08784/22 от 14.12.2022 действует до 13.12.2027</t>
        </is>
      </c>
      <c r="AF1244" s="565" t="inlineStr">
        <is>
          <t>HANAKO</t>
        </is>
      </c>
      <c r="AG1244" s="565" t="inlineStr">
        <is>
          <t>Belle Coeur Laboratory Co. Ltd</t>
        </is>
      </c>
    </row>
    <row r="1245" hidden="1" ht="20.1" customFormat="1" customHeight="1" s="355" thickBot="1">
      <c r="A1245" s="353" t="n"/>
      <c r="B1245" s="721" t="n"/>
      <c r="C1245" s="366" t="n"/>
      <c r="D1245" s="366" t="n"/>
      <c r="E1245" s="353" t="inlineStr">
        <is>
          <t>HANAKO TESTER</t>
        </is>
      </c>
      <c r="F1245" s="353" t="inlineStr">
        <is>
          <t>HN0004T</t>
        </is>
      </c>
      <c r="G1245" s="368" t="inlineStr">
        <is>
          <t>さわやかうるおいエッセンスジェル</t>
        </is>
      </c>
      <c r="H1245" s="369" t="inlineStr">
        <is>
          <t>《HANAKO》　Delicate Zone Cosme Essence Gel TESTER (N.C.V)</t>
        </is>
      </c>
      <c r="I1245" s="369" t="inlineStr">
        <is>
          <t>HANAKO Delicate Zone Cosme Essence Gel</t>
        </is>
      </c>
      <c r="J1245" s="406" t="inlineStr">
        <is>
          <t>Эссенция-гель для деликатной кожи тела</t>
        </is>
      </c>
      <c r="K1245" s="369" t="inlineStr">
        <is>
          <t>essence gel</t>
        </is>
      </c>
      <c r="L1245" s="369" t="n"/>
      <c r="M1245" s="1203" t="n"/>
      <c r="N1245" s="368" t="n"/>
      <c r="O1245" s="455" t="n"/>
      <c r="P1245" s="1382" t="n">
        <v>100</v>
      </c>
      <c r="Q1245" s="1382">
        <f>O1245*P1245</f>
        <v/>
      </c>
      <c r="R1245" s="456" t="n">
        <v>0</v>
      </c>
      <c r="S1245" s="1394">
        <f>O1245*R1245</f>
        <v/>
      </c>
      <c r="T1245" s="1394">
        <f>Q1245-S1245</f>
        <v/>
      </c>
      <c r="U1245" s="458">
        <f>T1245/Q1245</f>
        <v/>
      </c>
      <c r="V1245" s="362" t="n"/>
      <c r="W1245" s="362" t="n"/>
      <c r="X1245" s="362" t="n"/>
      <c r="Y1245" s="362" t="n"/>
      <c r="Z1245" s="362" t="n"/>
      <c r="AA1245" s="362" t="n"/>
      <c r="AB1245" s="1203" t="n">
        <v>0.201</v>
      </c>
      <c r="AC1245" s="1397">
        <f>ROUND(O1245*AB1245,3)</f>
        <v/>
      </c>
      <c r="AD1245" s="575" t="n"/>
      <c r="AE1245" s="565" t="inlineStr">
        <is>
          <t>ЕАЭС N RU Д-JP.РА09.В.08785/22 от 14.12.2022 действует до 13.12.2027</t>
        </is>
      </c>
      <c r="AF1245" s="565" t="inlineStr">
        <is>
          <t>HANAKO</t>
        </is>
      </c>
      <c r="AG1245" s="565" t="inlineStr">
        <is>
          <t>Belle Coeur Laboratory Co. Ltd</t>
        </is>
      </c>
    </row>
    <row r="1246" hidden="1" ht="20.1" customFormat="1" customHeight="1" s="355" thickBot="1">
      <c r="A1246" s="353" t="n"/>
      <c r="B1246" s="721" t="n"/>
      <c r="C1246" s="366" t="n"/>
      <c r="D1246" s="366" t="n"/>
      <c r="E1246" s="353" t="inlineStr">
        <is>
          <t>HANAKO TESTER</t>
        </is>
      </c>
      <c r="F1246" s="353" t="inlineStr">
        <is>
          <t>HN0003T</t>
        </is>
      </c>
      <c r="G1246" s="368" t="inlineStr">
        <is>
          <t>デリケート爽快クリーム</t>
        </is>
      </c>
      <c r="H1246" s="369" t="inlineStr">
        <is>
          <t>《HANAKO》　Delicate Zone Cosme Vagina Rash Cream TESTER (N.C.V)</t>
        </is>
      </c>
      <c r="I1246" s="369" t="inlineStr">
        <is>
          <t>HANAKO Delicate Zone Cosme Vagina Rash Cream</t>
        </is>
      </c>
      <c r="J1246" s="406" t="inlineStr">
        <is>
          <t>Крем для деликатной кожи тела</t>
        </is>
      </c>
      <c r="K1246" s="369" t="inlineStr">
        <is>
          <t>rash cream</t>
        </is>
      </c>
      <c r="L1246" s="369" t="n"/>
      <c r="M1246" s="1203" t="n"/>
      <c r="N1246" s="368" t="n"/>
      <c r="O1246" s="455" t="n"/>
      <c r="P1246" s="1382" t="n">
        <v>100</v>
      </c>
      <c r="Q1246" s="1382">
        <f>O1246*P1246</f>
        <v/>
      </c>
      <c r="R1246" s="456" t="n">
        <v>0</v>
      </c>
      <c r="S1246" s="1394">
        <f>O1246*R1246</f>
        <v/>
      </c>
      <c r="T1246" s="1394">
        <f>Q1246-S1246</f>
        <v/>
      </c>
      <c r="U1246" s="458">
        <f>T1246/Q1246</f>
        <v/>
      </c>
      <c r="V1246" s="362" t="n"/>
      <c r="W1246" s="362" t="n"/>
      <c r="X1246" s="362" t="n"/>
      <c r="Y1246" s="362" t="n"/>
      <c r="Z1246" s="362" t="n"/>
      <c r="AA1246" s="362" t="n"/>
      <c r="AB1246" s="1203" t="n">
        <v>0.127</v>
      </c>
      <c r="AC1246" s="1397">
        <f>ROUND(O1246*AB1246,3)</f>
        <v/>
      </c>
      <c r="AD1246" s="575" t="n"/>
      <c r="AE1246" s="565" t="inlineStr">
        <is>
          <t>ЕАЭС N RU Д-JP.РА09.В.08699/22 от 14.12.2022 действует до 13.12.2027</t>
        </is>
      </c>
      <c r="AF1246" s="565" t="inlineStr">
        <is>
          <t>HANAKO</t>
        </is>
      </c>
      <c r="AG1246" s="565" t="inlineStr">
        <is>
          <t>Belle Coeur Laboratory Co. Ltd</t>
        </is>
      </c>
    </row>
    <row r="1247" hidden="1" ht="20.1" customFormat="1" customHeight="1" s="355" thickBot="1">
      <c r="A1247" s="353" t="n"/>
      <c r="B1247" s="721" t="n"/>
      <c r="C1247" s="366" t="n"/>
      <c r="D1247" s="366" t="n"/>
      <c r="E1247" s="353" t="inlineStr">
        <is>
          <t>HANAKO TESTER</t>
        </is>
      </c>
      <c r="F1247" s="353" t="inlineStr">
        <is>
          <t>HN0002T</t>
        </is>
      </c>
      <c r="G1247" s="368" t="inlineStr">
        <is>
          <t>黒ずみ改善クリーム</t>
        </is>
      </c>
      <c r="H1247" s="369" t="inlineStr">
        <is>
          <t>《HANAKO》　Delicate Zone Cosme Black Bodycare Cream TESTER (N.C.V)</t>
        </is>
      </c>
      <c r="I1247" s="369" t="inlineStr">
        <is>
          <t>HANAKO Delicate Zone Cosme Black Bodycare Cream</t>
        </is>
      </c>
      <c r="J1247" s="406" t="inlineStr">
        <is>
          <t>Крем выравнивающий цвет кожи тела</t>
        </is>
      </c>
      <c r="K1247" s="369" t="inlineStr">
        <is>
          <t xml:space="preserve">body cream </t>
        </is>
      </c>
      <c r="L1247" s="369" t="n"/>
      <c r="M1247" s="1203" t="n"/>
      <c r="N1247" s="368" t="n"/>
      <c r="O1247" s="455" t="n"/>
      <c r="P1247" s="1382" t="n">
        <v>100</v>
      </c>
      <c r="Q1247" s="1382">
        <f>O1247*P1247</f>
        <v/>
      </c>
      <c r="R1247" s="456" t="n">
        <v>0</v>
      </c>
      <c r="S1247" s="1394">
        <f>O1247*R1247</f>
        <v/>
      </c>
      <c r="T1247" s="1394">
        <f>Q1247-S1247</f>
        <v/>
      </c>
      <c r="U1247" s="458">
        <f>T1247/Q1247</f>
        <v/>
      </c>
      <c r="V1247" s="362" t="n"/>
      <c r="W1247" s="362" t="n"/>
      <c r="X1247" s="362" t="n"/>
      <c r="Y1247" s="362" t="n"/>
      <c r="Z1247" s="362" t="n"/>
      <c r="AA1247" s="362" t="n"/>
      <c r="AB1247" s="1203" t="n">
        <v>0.101</v>
      </c>
      <c r="AC1247" s="1397">
        <f>ROUND(O1247*AB1247,3)</f>
        <v/>
      </c>
      <c r="AD1247" s="575" t="n"/>
      <c r="AE1247" s="565" t="inlineStr">
        <is>
          <t>ЕАЭС N RU Д-JP.РА09.В.08712/22 от 14.12.2022 действует до 13.12.2027</t>
        </is>
      </c>
      <c r="AF1247" s="565" t="inlineStr">
        <is>
          <t>HANAKO</t>
        </is>
      </c>
      <c r="AG1247" s="565" t="inlineStr">
        <is>
          <t>Belle Coeur Laboratory Co. Ltd</t>
        </is>
      </c>
    </row>
    <row r="1248" hidden="1" ht="20.1" customFormat="1" customHeight="1" s="355" thickBot="1">
      <c r="A1248" s="1203" t="n"/>
      <c r="B1248" s="714" t="n"/>
      <c r="C1248" s="366" t="n"/>
      <c r="D1248" s="366" t="n"/>
      <c r="E1248" s="353" t="inlineStr">
        <is>
          <t>MAYURI TESTER</t>
        </is>
      </c>
      <c r="F1248" s="353" t="inlineStr">
        <is>
          <t>S001T</t>
        </is>
      </c>
      <c r="G1248" s="368" t="n"/>
      <c r="H1248" s="369" t="inlineStr">
        <is>
          <t>《MAYURI》SQUALENE TESTER(N.C.V)</t>
        </is>
      </c>
      <c r="I1248" s="369" t="inlineStr">
        <is>
          <t>Mayuri Squalene</t>
        </is>
      </c>
      <c r="J1248" s="406" t="inlineStr">
        <is>
          <t>Биологически активная добавка к пище "СКВАЛЕН"</t>
        </is>
      </c>
      <c r="K1248" s="369" t="inlineStr">
        <is>
          <t>supplement</t>
        </is>
      </c>
      <c r="L1248" s="369" t="n"/>
      <c r="M1248" s="1203" t="n"/>
      <c r="N1248" s="368" t="n"/>
      <c r="O1248" s="455" t="n"/>
      <c r="P1248" s="1504">
        <f>P410</f>
        <v/>
      </c>
      <c r="Q1248" s="1382">
        <f>O1248*P1248</f>
        <v/>
      </c>
      <c r="R1248" s="456" t="n">
        <v>0</v>
      </c>
      <c r="S1248" s="1394">
        <f>O1248*R1248</f>
        <v/>
      </c>
      <c r="T1248" s="1394">
        <f>Q1248-S1248</f>
        <v/>
      </c>
      <c r="U1248" s="458">
        <f>T1248/Q1248</f>
        <v/>
      </c>
      <c r="V1248" s="362" t="n"/>
      <c r="W1248" s="362" t="n"/>
      <c r="X1248" s="362" t="n"/>
      <c r="Y1248" s="362" t="n"/>
      <c r="Z1248" s="362" t="n"/>
      <c r="AA1248" s="362" t="n"/>
      <c r="AB1248" s="1387" t="n">
        <v>0.248</v>
      </c>
      <c r="AC1248" s="1387">
        <f>ROUND(O1248*AB1248,3)</f>
        <v/>
      </c>
      <c r="AD1248" s="575">
        <f>AD410</f>
        <v/>
      </c>
      <c r="AE1248" s="565" t="inlineStr">
        <is>
          <t>№ RU.77.99.11.003.Е.002398.02.15 от 09 февраля 2015</t>
        </is>
      </c>
      <c r="AF1248" s="565" t="inlineStr">
        <is>
          <t>MAYURI</t>
        </is>
      </c>
      <c r="AG1248" s="565" t="inlineStr">
        <is>
          <t>MAYURI corp.</t>
        </is>
      </c>
    </row>
    <row r="1249" hidden="1" ht="20.1" customFormat="1" customHeight="1" s="355" thickBot="1">
      <c r="A1249" s="353" t="n"/>
      <c r="B1249" s="721" t="n"/>
      <c r="C1249" s="366" t="inlineStr">
        <is>
          <t>4562441750327</t>
        </is>
      </c>
      <c r="D1249" s="366" t="n"/>
      <c r="E1249" s="353" t="inlineStr">
        <is>
          <t>Lejeu TESTER</t>
        </is>
      </c>
      <c r="F1249" s="353" t="inlineStr">
        <is>
          <t>LJ01T</t>
        </is>
      </c>
      <c r="G1249" s="368" t="n"/>
      <c r="H1249" s="369" t="inlineStr">
        <is>
          <t>《Lejeu》 EYE LASH SERUM TESTER (N.C.V)</t>
        </is>
      </c>
      <c r="I1249" s="369" t="inlineStr">
        <is>
          <t>Lejeu EYE LASH SERUM</t>
        </is>
      </c>
      <c r="J1249" s="760" t="inlineStr">
        <is>
          <t>Серум для роста ресниц Lejeu</t>
        </is>
      </c>
      <c r="K1249" s="369" t="inlineStr">
        <is>
          <t xml:space="preserve">EYE LASH SERUM </t>
        </is>
      </c>
      <c r="L1249" s="369" t="n"/>
      <c r="M1249" s="1203" t="n"/>
      <c r="N1249" s="368" t="n"/>
      <c r="O1249" s="455" t="n"/>
      <c r="P1249" s="1504" t="n">
        <v>3530</v>
      </c>
      <c r="Q1249" s="1382">
        <f>O1249*P1249</f>
        <v/>
      </c>
      <c r="R1249" s="456" t="n">
        <v>0</v>
      </c>
      <c r="S1249" s="1394">
        <f>O1249*R1249</f>
        <v/>
      </c>
      <c r="T1249" s="1394">
        <f>Q1249-S1249</f>
        <v/>
      </c>
      <c r="U1249" s="458">
        <f>T1249/Q1249</f>
        <v/>
      </c>
      <c r="V1249" s="362" t="n"/>
      <c r="W1249" s="362" t="n"/>
      <c r="X1249" s="362" t="n"/>
      <c r="Y1249" s="362" t="n"/>
      <c r="Z1249" s="362" t="n"/>
      <c r="AA1249" s="362" t="n"/>
      <c r="AB1249" s="1419" t="n">
        <v>0.0142</v>
      </c>
      <c r="AC1249" s="1387">
        <f>ROUND(O1249*AB1249,3)</f>
        <v/>
      </c>
      <c r="AD1249" s="575"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565" t="inlineStr">
        <is>
          <t>ЕАЭС N RU Д-JP.РА02.В.76859/23 от 27.03.2023 действует до 26.03.2028</t>
        </is>
      </c>
      <c r="AF1249" s="565" t="inlineStr">
        <is>
          <t xml:space="preserve">Lejeu </t>
        </is>
      </c>
      <c r="AG1249" s="565" t="inlineStr">
        <is>
          <t>HOKKAIDO NATURAL BIO GROUP CO., LTD</t>
        </is>
      </c>
    </row>
    <row r="1250" hidden="1" ht="20.1" customFormat="1" customHeight="1" s="355" thickBot="1">
      <c r="A1250" s="1203" t="n"/>
      <c r="B1250" s="714" t="n"/>
      <c r="C1250" s="366" t="inlineStr">
        <is>
          <t>4562441750402</t>
        </is>
      </c>
      <c r="D1250" s="366" t="n"/>
      <c r="E1250" s="353" t="inlineStr">
        <is>
          <t>Lejeu TESTER</t>
        </is>
      </c>
      <c r="F1250" s="353" t="inlineStr">
        <is>
          <t>LJ02T</t>
        </is>
      </c>
      <c r="G1250" s="368" t="n"/>
      <c r="H1250" s="369" t="inlineStr">
        <is>
          <t>《Lejeu》 Vital Lift Eye Essence TESTER (N.C.V)</t>
        </is>
      </c>
      <c r="I1250" s="369" t="inlineStr">
        <is>
          <t>Lejeu Vital Lift Eye Essence</t>
        </is>
      </c>
      <c r="J1250" s="760" t="inlineStr">
        <is>
          <t>Эссенция для ухода за кожей вокруг глаз Lejeu</t>
        </is>
      </c>
      <c r="K1250" s="369" t="inlineStr">
        <is>
          <t>Eye essence</t>
        </is>
      </c>
      <c r="L1250" s="369" t="n"/>
      <c r="M1250" s="1203" t="n"/>
      <c r="N1250" s="368" t="n"/>
      <c r="O1250" s="455" t="n"/>
      <c r="P1250" s="1504">
        <f>P669</f>
        <v/>
      </c>
      <c r="Q1250" s="1382">
        <f>O1250*P1250</f>
        <v/>
      </c>
      <c r="R1250" s="456" t="n">
        <v>0</v>
      </c>
      <c r="S1250" s="1394">
        <f>O1250*R1250</f>
        <v/>
      </c>
      <c r="T1250" s="1394">
        <f>Q1250-S1250</f>
        <v/>
      </c>
      <c r="U1250" s="458">
        <f>T1250/Q1250</f>
        <v/>
      </c>
      <c r="V1250" s="362" t="n"/>
      <c r="W1250" s="362" t="n"/>
      <c r="X1250" s="362" t="n"/>
      <c r="Y1250" s="362" t="n"/>
      <c r="Z1250" s="362" t="n"/>
      <c r="AA1250" s="362" t="n"/>
      <c r="AB1250" s="1419" t="n">
        <v>0.1</v>
      </c>
      <c r="AC1250" s="1384">
        <f>ROUND(O1250*AB1250,3)</f>
        <v/>
      </c>
      <c r="AD1250" s="575"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565" t="inlineStr">
        <is>
          <t>ЕАЭС N RU Д-JP.РА02.В.77075/23 от 27.03.2023 действует до 26.03.2028</t>
        </is>
      </c>
      <c r="AF1250" s="565" t="inlineStr">
        <is>
          <t xml:space="preserve">Lejeu </t>
        </is>
      </c>
      <c r="AG1250" s="565" t="inlineStr">
        <is>
          <t>HOKKAIDO NATURAL BIO GROUP CO., LTD</t>
        </is>
      </c>
    </row>
    <row r="1251" hidden="1" ht="20.1" customFormat="1" customHeight="1" s="355" thickBot="1">
      <c r="A1251" s="353" t="n"/>
      <c r="B1251" s="721" t="n"/>
      <c r="C1251" s="366" t="inlineStr">
        <is>
          <t>4562441750945</t>
        </is>
      </c>
      <c r="D1251" s="366" t="n"/>
      <c r="E1251" s="353" t="inlineStr">
        <is>
          <t>Lejeu TESTER</t>
        </is>
      </c>
      <c r="F1251" s="353" t="inlineStr">
        <is>
          <t>LJ03T</t>
        </is>
      </c>
      <c r="G1251" s="368" t="n"/>
      <c r="H1251" s="369" t="inlineStr">
        <is>
          <t>《Lejeu》 PLASIR CREAM TESTER (N.C.V)</t>
        </is>
      </c>
      <c r="I1251" s="369" t="inlineStr">
        <is>
          <t>Lejeu PLASIR CREAM</t>
        </is>
      </c>
      <c r="J1251" s="760" t="inlineStr">
        <is>
          <t>Увлажняющий крем Lejeu</t>
        </is>
      </c>
      <c r="K1251" s="369" t="inlineStr">
        <is>
          <t>face cream</t>
        </is>
      </c>
      <c r="L1251" s="369" t="n"/>
      <c r="M1251" s="1203" t="n"/>
      <c r="N1251" s="368" t="n"/>
      <c r="O1251" s="455" t="n"/>
      <c r="P1251" s="1504" t="n">
        <v>5180</v>
      </c>
      <c r="Q1251" s="1382">
        <f>O1251*P1251</f>
        <v/>
      </c>
      <c r="R1251" s="456" t="n">
        <v>0</v>
      </c>
      <c r="S1251" s="1394">
        <f>O1251*R1251</f>
        <v/>
      </c>
      <c r="T1251" s="1394">
        <f>Q1251-S1251</f>
        <v/>
      </c>
      <c r="U1251" s="458">
        <f>T1251/Q1251</f>
        <v/>
      </c>
      <c r="V1251" s="362" t="n"/>
      <c r="W1251" s="362" t="n"/>
      <c r="X1251" s="362" t="n"/>
      <c r="Y1251" s="362" t="n"/>
      <c r="Z1251" s="362" t="n"/>
      <c r="AA1251" s="362" t="n"/>
      <c r="AB1251" s="1419" t="n">
        <v>0.17</v>
      </c>
      <c r="AC1251" s="1387">
        <f>ROUND(O1251*AB1251,3)</f>
        <v/>
      </c>
      <c r="AD1251" s="575"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565" t="inlineStr">
        <is>
          <t>ЕАЭС N RU Д-JP.РА02.В.77412/23 от 27.03.2023 действует до 26.03.2028</t>
        </is>
      </c>
      <c r="AF1251" s="565" t="inlineStr">
        <is>
          <t xml:space="preserve">Lejeu </t>
        </is>
      </c>
      <c r="AG1251" s="565" t="inlineStr">
        <is>
          <t>HOKKAIDO NATURAL BIO GROUP CO., LTD</t>
        </is>
      </c>
    </row>
    <row r="1252" hidden="1" ht="20.1" customFormat="1" customHeight="1" s="355" thickBot="1">
      <c r="A1252" s="353" t="n"/>
      <c r="B1252" s="721" t="n"/>
      <c r="C1252" s="366" t="inlineStr">
        <is>
          <t>4562441750938</t>
        </is>
      </c>
      <c r="D1252" s="366" t="n"/>
      <c r="E1252" s="353" t="inlineStr">
        <is>
          <t>Lejeu TESTER</t>
        </is>
      </c>
      <c r="F1252" s="353" t="inlineStr">
        <is>
          <t>LJ04T</t>
        </is>
      </c>
      <c r="G1252" s="368" t="n"/>
      <c r="H1252" s="369" t="inlineStr">
        <is>
          <t>《Lejeu》 LUMIELE LOTION TESTER (N.C.V)</t>
        </is>
      </c>
      <c r="I1252" s="369" t="inlineStr">
        <is>
          <t>Lejeu LUMIELE LOTION</t>
        </is>
      </c>
      <c r="J1252" s="766" t="inlineStr">
        <is>
          <t>Освежающий лосьон Lejeu</t>
        </is>
      </c>
      <c r="K1252" s="369" t="inlineStr">
        <is>
          <t>face lotion</t>
        </is>
      </c>
      <c r="L1252" s="369" t="n"/>
      <c r="M1252" s="1203" t="n"/>
      <c r="N1252" s="368" t="n"/>
      <c r="O1252" s="455" t="n"/>
      <c r="P1252" s="1504">
        <f>P671</f>
        <v/>
      </c>
      <c r="Q1252" s="1382">
        <f>O1252*P1252</f>
        <v/>
      </c>
      <c r="R1252" s="456" t="n">
        <v>0</v>
      </c>
      <c r="S1252" s="1394">
        <f>O1252*R1252</f>
        <v/>
      </c>
      <c r="T1252" s="1394">
        <f>Q1252-S1252</f>
        <v/>
      </c>
      <c r="U1252" s="458">
        <f>T1252/Q1252</f>
        <v/>
      </c>
      <c r="V1252" s="362" t="n"/>
      <c r="W1252" s="362" t="n"/>
      <c r="X1252" s="362" t="n"/>
      <c r="Y1252" s="362" t="n"/>
      <c r="Z1252" s="362" t="n"/>
      <c r="AA1252" s="362" t="n"/>
      <c r="AB1252" s="1419" t="n">
        <v>0.23</v>
      </c>
      <c r="AC1252" s="1387">
        <f>ROUND(O1252*AB1252,3)</f>
        <v/>
      </c>
      <c r="AD1252" s="575"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565" t="inlineStr">
        <is>
          <t>ЕАЭС N RU Д-JP.РА02.В.77035/23 от 27.03.2023 действует до 26.03.2028</t>
        </is>
      </c>
      <c r="AF1252" s="565" t="inlineStr">
        <is>
          <t xml:space="preserve">Lejeu </t>
        </is>
      </c>
      <c r="AG1252" s="565" t="inlineStr">
        <is>
          <t>HOKKAIDO NATURAL BIO GROUP CO., LTD</t>
        </is>
      </c>
    </row>
    <row r="1253" hidden="1" ht="20.1" customFormat="1" customHeight="1" s="355" thickBot="1">
      <c r="A1253" s="353" t="n"/>
      <c r="B1253" s="721" t="n"/>
      <c r="C1253" s="366" t="inlineStr">
        <is>
          <t>4562441750341</t>
        </is>
      </c>
      <c r="D1253" s="366" t="n"/>
      <c r="E1253" s="353" t="inlineStr">
        <is>
          <t>Lejeu TESTER</t>
        </is>
      </c>
      <c r="F1253" s="353" t="inlineStr">
        <is>
          <t>LJ05T</t>
        </is>
      </c>
      <c r="G1253" s="368" t="n"/>
      <c r="H1253" s="369" t="inlineStr">
        <is>
          <t>《Lejeu》 FACE UP SERUM TESTER (N.C.V)</t>
        </is>
      </c>
      <c r="I1253" s="369" t="inlineStr">
        <is>
          <t>Lejeu FACE UP SERUM</t>
        </is>
      </c>
      <c r="J1253" s="760" t="inlineStr">
        <is>
          <t>Лифтинговый серум для кожи лица Lejeu</t>
        </is>
      </c>
      <c r="K1253" s="369" t="inlineStr">
        <is>
          <t>face serum</t>
        </is>
      </c>
      <c r="L1253" s="369" t="n"/>
      <c r="M1253" s="1203" t="n"/>
      <c r="N1253" s="368" t="n"/>
      <c r="O1253" s="455" t="n"/>
      <c r="P1253" s="1504">
        <f>P672</f>
        <v/>
      </c>
      <c r="Q1253" s="1382">
        <f>O1253*P1253</f>
        <v/>
      </c>
      <c r="R1253" s="456" t="n">
        <v>0</v>
      </c>
      <c r="S1253" s="1394">
        <f>O1253*R1253</f>
        <v/>
      </c>
      <c r="T1253" s="1394">
        <f>Q1253-S1253</f>
        <v/>
      </c>
      <c r="U1253" s="458">
        <f>T1253/Q1253</f>
        <v/>
      </c>
      <c r="V1253" s="362" t="n"/>
      <c r="W1253" s="362" t="n"/>
      <c r="X1253" s="362" t="n"/>
      <c r="Y1253" s="362" t="n"/>
      <c r="Z1253" s="362" t="n"/>
      <c r="AA1253" s="362" t="n"/>
      <c r="AB1253" s="1419" t="n">
        <v>0.1</v>
      </c>
      <c r="AC1253" s="1387">
        <f>ROUND(O1253*AB1253,3)</f>
        <v/>
      </c>
      <c r="AD1253" s="575"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565" t="inlineStr">
        <is>
          <t>ЕАЭС N RU Д-JP.РА02.В.76900/23 от 27.03.2023 действует до 26.03.2028</t>
        </is>
      </c>
      <c r="AF1253" s="565" t="inlineStr">
        <is>
          <t xml:space="preserve">Lejeu </t>
        </is>
      </c>
      <c r="AG1253" s="565" t="inlineStr">
        <is>
          <t>HOKKAIDO NATURAL BIO GROUP CO., LTD</t>
        </is>
      </c>
    </row>
    <row r="1254" hidden="1" ht="20.1" customFormat="1" customHeight="1" s="355" thickBot="1">
      <c r="A1254" s="1203" t="n"/>
      <c r="B1254" s="714" t="n"/>
      <c r="C1254" s="1497" t="n">
        <v>4560438578442</v>
      </c>
      <c r="D1254" s="1497" t="n"/>
      <c r="E1254" s="353" t="inlineStr">
        <is>
          <t>AISHODO TESTER</t>
        </is>
      </c>
      <c r="F1254" s="353" t="inlineStr">
        <is>
          <t>AIS03T</t>
        </is>
      </c>
      <c r="G1254" s="368" t="n"/>
      <c r="H1254" s="369" t="inlineStr">
        <is>
          <t>《AISHODO》Sakura Moisture Lip Serum TESTER(N.C.V)</t>
        </is>
      </c>
      <c r="I1254" s="369" t="inlineStr">
        <is>
          <t>AISHODO Sakura Moisture Lip Serum</t>
        </is>
      </c>
      <c r="J1254" s="406" t="inlineStr">
        <is>
          <t>Увлажняющий серум для губ Сакура</t>
        </is>
      </c>
      <c r="K1254" s="369" t="inlineStr">
        <is>
          <t>lip serum</t>
        </is>
      </c>
      <c r="L1254" s="369" t="n"/>
      <c r="M1254" s="1203" t="n"/>
      <c r="N1254" s="368" t="n"/>
      <c r="O1254" s="455" t="n"/>
      <c r="P1254" s="1504" t="n">
        <v>461</v>
      </c>
      <c r="Q1254" s="1382">
        <f>O1254*P1254</f>
        <v/>
      </c>
      <c r="R1254" s="456" t="n">
        <v>0</v>
      </c>
      <c r="S1254" s="1394">
        <f>O1254*R1254</f>
        <v/>
      </c>
      <c r="T1254" s="1394">
        <f>Q1254-S1254</f>
        <v/>
      </c>
      <c r="U1254" s="458">
        <f>T1254/Q1254</f>
        <v/>
      </c>
      <c r="V1254" s="362" t="n"/>
      <c r="W1254" s="362" t="n"/>
      <c r="X1254" s="362" t="n"/>
      <c r="Y1254" s="362" t="n"/>
      <c r="Z1254" s="362" t="n"/>
      <c r="AA1254" s="362" t="n"/>
      <c r="AB1254" s="1407">
        <f>AB673</f>
        <v/>
      </c>
      <c r="AC1254" s="1384">
        <f>ROUND(O1254*AB1254,3)</f>
        <v/>
      </c>
      <c r="AD1254" s="575">
        <f>AD673</f>
        <v/>
      </c>
      <c r="AE1254" s="565" t="inlineStr">
        <is>
          <t>ЕАЭС N RU Д-JP.РА04.В.57911/23 от 09.06.2023 действует до 08.06.2028</t>
        </is>
      </c>
      <c r="AF1254" s="565" t="n"/>
      <c r="AG1254" s="565" t="inlineStr">
        <is>
          <t>Ands Corporation</t>
        </is>
      </c>
    </row>
    <row r="1255" hidden="1" ht="20.1" customFormat="1" customHeight="1" s="355" thickBot="1">
      <c r="A1255" s="1203" t="n"/>
      <c r="B1255" s="714" t="n"/>
      <c r="C1255" s="851" t="n">
        <v>4560438577919</v>
      </c>
      <c r="D1255" s="851" t="n"/>
      <c r="E1255" s="353" t="inlineStr">
        <is>
          <t>AISHODO TESTER</t>
        </is>
      </c>
      <c r="F1255" s="353" t="inlineStr">
        <is>
          <t>AIS01T</t>
        </is>
      </c>
      <c r="G1255" s="368" t="n"/>
      <c r="H1255" s="369" t="inlineStr">
        <is>
          <t>《AISHODO》Sakura Face Lotion &amp; Essence TWO IN ONE  TESTER(N.C.V)</t>
        </is>
      </c>
      <c r="I1255" s="369" t="inlineStr">
        <is>
          <t>AISHODO Sakura Face Lotion &amp; Essence TWO IN ONE</t>
        </is>
      </c>
      <c r="J1255" s="406" t="inlineStr">
        <is>
          <t>Лосьон-эссенция «Сакура» для лица</t>
        </is>
      </c>
      <c r="K1255" s="369" t="inlineStr">
        <is>
          <t>face lotion</t>
        </is>
      </c>
      <c r="L1255" s="369" t="n"/>
      <c r="M1255" s="1203" t="n"/>
      <c r="N1255" s="368" t="n"/>
      <c r="O1255" s="455" t="n"/>
      <c r="P1255" s="1504" t="n">
        <v>1729</v>
      </c>
      <c r="Q1255" s="1382">
        <f>O1255*P1255</f>
        <v/>
      </c>
      <c r="R1255" s="456" t="n">
        <v>0</v>
      </c>
      <c r="S1255" s="1394">
        <f>O1255*R1255</f>
        <v/>
      </c>
      <c r="T1255" s="1394">
        <f>Q1255-S1255</f>
        <v/>
      </c>
      <c r="U1255" s="458">
        <f>T1255/Q1255</f>
        <v/>
      </c>
      <c r="V1255" s="362" t="n"/>
      <c r="W1255" s="362" t="n"/>
      <c r="X1255" s="362" t="n"/>
      <c r="Y1255" s="362" t="n"/>
      <c r="Z1255" s="362" t="n"/>
      <c r="AA1255" s="362" t="n"/>
      <c r="AB1255" s="1407">
        <f>AB674</f>
        <v/>
      </c>
      <c r="AC1255" s="1384">
        <f>ROUND(O1255*AB1255,3)</f>
        <v/>
      </c>
      <c r="AD1255" s="575"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565" t="inlineStr">
        <is>
          <t>ЕАЭС N RU Д-JP.РА04.В.65514/23 от 14.06.2023 действует до 13.06.2028</t>
        </is>
      </c>
      <c r="AF1255" s="565" t="n"/>
      <c r="AG1255" s="565" t="inlineStr">
        <is>
          <t>Ripple Co., Ltd.</t>
        </is>
      </c>
    </row>
    <row r="1256" hidden="1" ht="20.1" customFormat="1" customHeight="1" s="355" thickBot="1">
      <c r="A1256" s="1203" t="n"/>
      <c r="B1256" s="714" t="n"/>
      <c r="C1256" s="851" t="n">
        <v>4560438577933</v>
      </c>
      <c r="D1256" s="851" t="n"/>
      <c r="E1256" s="353" t="inlineStr">
        <is>
          <t>AISHODO TESTER</t>
        </is>
      </c>
      <c r="F1256" s="353" t="inlineStr">
        <is>
          <t>AIS02T</t>
        </is>
      </c>
      <c r="G1256" s="368" t="n"/>
      <c r="H1256" s="369" t="inlineStr">
        <is>
          <t>《AISHODO》Sakura Facial Jelly Mask   TESTER(N.C.V)</t>
        </is>
      </c>
      <c r="I1256" s="369" t="inlineStr">
        <is>
          <t>AISHODO Sakura Facial Jelly Mask</t>
        </is>
      </c>
      <c r="J1256" s="406" t="inlineStr">
        <is>
          <t>Маска-желе для лица «Сакура»</t>
        </is>
      </c>
      <c r="K1256" s="369" t="inlineStr">
        <is>
          <t>face mask</t>
        </is>
      </c>
      <c r="L1256" s="369" t="n"/>
      <c r="M1256" s="1203" t="n"/>
      <c r="N1256" s="368" t="n"/>
      <c r="O1256" s="455" t="n"/>
      <c r="P1256" s="1504" t="n">
        <v>1176</v>
      </c>
      <c r="Q1256" s="1382">
        <f>O1256*P1256</f>
        <v/>
      </c>
      <c r="R1256" s="456" t="n">
        <v>0</v>
      </c>
      <c r="S1256" s="1394">
        <f>O1256*R1256</f>
        <v/>
      </c>
      <c r="T1256" s="1394">
        <f>Q1256-S1256</f>
        <v/>
      </c>
      <c r="U1256" s="458">
        <f>T1256/Q1256</f>
        <v/>
      </c>
      <c r="V1256" s="362" t="n"/>
      <c r="W1256" s="362" t="n"/>
      <c r="X1256" s="362" t="n"/>
      <c r="Y1256" s="362" t="n"/>
      <c r="Z1256" s="362" t="n"/>
      <c r="AA1256" s="362" t="n"/>
      <c r="AB1256" s="1407">
        <f>AB675</f>
        <v/>
      </c>
      <c r="AC1256" s="1384">
        <f>ROUND(O1256*AB1256,3)</f>
        <v/>
      </c>
      <c r="AD1256" s="575"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565" t="inlineStr">
        <is>
          <t>ЕАЭС N RU Д-JP.РА04.В.65269/23 от 14.06.2023 действует до 13.06.2028</t>
        </is>
      </c>
      <c r="AF1256" s="565" t="n"/>
      <c r="AG1256" s="565" t="inlineStr">
        <is>
          <t>Taisei Pharmaceutical Co., Ltd.</t>
        </is>
      </c>
    </row>
    <row r="1257" hidden="1" ht="20.1" customFormat="1" customHeight="1" s="355" thickBot="1">
      <c r="A1257" s="1203" t="n"/>
      <c r="B1257" s="714" t="n"/>
      <c r="C1257" s="851" t="n">
        <v>4560438577926</v>
      </c>
      <c r="D1257" s="851" t="n"/>
      <c r="E1257" s="353" t="inlineStr">
        <is>
          <t>AISHODO TESTER</t>
        </is>
      </c>
      <c r="F1257" s="353" t="inlineStr">
        <is>
          <t>AIS04T</t>
        </is>
      </c>
      <c r="G1257" s="368" t="n"/>
      <c r="H1257" s="369" t="inlineStr">
        <is>
          <t>《AISHODO》Sakura Face Cream  TESTER(N.C.V)</t>
        </is>
      </c>
      <c r="I1257" s="369" t="inlineStr">
        <is>
          <t>AISHODO Sakura Face Cream</t>
        </is>
      </c>
      <c r="J1257" s="406" t="inlineStr">
        <is>
          <t>Крем для лица «Сакура»</t>
        </is>
      </c>
      <c r="K1257" s="369" t="inlineStr">
        <is>
          <t>face cream</t>
        </is>
      </c>
      <c r="L1257" s="369" t="n"/>
      <c r="M1257" s="1203" t="n"/>
      <c r="N1257" s="368" t="n"/>
      <c r="O1257" s="455" t="n"/>
      <c r="P1257" s="1504" t="n">
        <v>1976</v>
      </c>
      <c r="Q1257" s="1382">
        <f>O1257*P1257</f>
        <v/>
      </c>
      <c r="R1257" s="456" t="n">
        <v>0</v>
      </c>
      <c r="S1257" s="1394">
        <f>O1257*R1257</f>
        <v/>
      </c>
      <c r="T1257" s="1394">
        <f>Q1257-S1257</f>
        <v/>
      </c>
      <c r="U1257" s="458">
        <f>T1257/Q1257</f>
        <v/>
      </c>
      <c r="V1257" s="362" t="n"/>
      <c r="W1257" s="362" t="n"/>
      <c r="X1257" s="362" t="n"/>
      <c r="Y1257" s="362" t="n"/>
      <c r="Z1257" s="362" t="n"/>
      <c r="AA1257" s="362" t="n"/>
      <c r="AB1257" s="1407">
        <f>AB676</f>
        <v/>
      </c>
      <c r="AC1257" s="1384">
        <f>ROUND(O1257*AB1257,3)</f>
        <v/>
      </c>
      <c r="AD1257" s="575"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565" t="inlineStr">
        <is>
          <t>ЕАЭС N RU Д-JP.РА04.В.65625/23 от 14.06.2023 действует до 13.06.2028</t>
        </is>
      </c>
      <c r="AF1257" s="565" t="n"/>
      <c r="AG1257" s="565" t="inlineStr">
        <is>
          <t>Ripple Co., Ltd.</t>
        </is>
      </c>
    </row>
    <row r="1258" hidden="1" ht="20.1" customFormat="1" customHeight="1" s="355" thickBot="1">
      <c r="A1258" s="1203" t="n"/>
      <c r="B1258" s="714" t="n"/>
      <c r="C1258" s="851" t="n">
        <v>4560438578275</v>
      </c>
      <c r="D1258" s="851" t="n"/>
      <c r="E1258" s="353" t="inlineStr">
        <is>
          <t>AISHODO TESTER</t>
        </is>
      </c>
      <c r="F1258" s="353" t="inlineStr">
        <is>
          <t>AIM04T</t>
        </is>
      </c>
      <c r="G1258" s="368" t="n"/>
      <c r="H1258" s="369" t="inlineStr">
        <is>
          <t>《AISHODO》Maiko Moisture Facial Mask Hyaluronic acid  TESTER(N.C.V)</t>
        </is>
      </c>
      <c r="I1258" s="369" t="inlineStr">
        <is>
          <t>AISHODO Maiko Moisture Facial Mask Hyaluronic acid</t>
        </is>
      </c>
      <c r="J1258" s="406" t="inlineStr">
        <is>
          <t>Увлажняющая маска для лица на основе гиалуроновой кислоты «Майко»</t>
        </is>
      </c>
      <c r="K1258" s="369" t="inlineStr">
        <is>
          <t>face mask</t>
        </is>
      </c>
      <c r="L1258" s="369" t="n"/>
      <c r="M1258" s="1203" t="n"/>
      <c r="N1258" s="368" t="n"/>
      <c r="O1258" s="455" t="n"/>
      <c r="P1258" s="1504" t="n">
        <v>800</v>
      </c>
      <c r="Q1258" s="1382">
        <f>O1258*P1258</f>
        <v/>
      </c>
      <c r="R1258" s="456" t="n">
        <v>0</v>
      </c>
      <c r="S1258" s="1394">
        <f>O1258*R1258</f>
        <v/>
      </c>
      <c r="T1258" s="1394">
        <f>Q1258-S1258</f>
        <v/>
      </c>
      <c r="U1258" s="458">
        <f>T1258/Q1258</f>
        <v/>
      </c>
      <c r="V1258" s="362" t="n"/>
      <c r="W1258" s="362" t="n"/>
      <c r="X1258" s="362" t="n"/>
      <c r="Y1258" s="362" t="n"/>
      <c r="Z1258" s="362" t="n"/>
      <c r="AA1258" s="362" t="n"/>
      <c r="AB1258" s="1407">
        <f>AB678</f>
        <v/>
      </c>
      <c r="AC1258" s="1384">
        <f>ROUND(O1258*AB1258,3)</f>
        <v/>
      </c>
      <c r="AD1258" s="575"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565" t="inlineStr">
        <is>
          <t>ЕАЭС N RU Д-JP.РА04.В.65271/23 от 14.06.2023 действует до 13.06.2028</t>
        </is>
      </c>
      <c r="AF1258" s="565" t="n"/>
      <c r="AG1258" s="565" t="inlineStr">
        <is>
          <t>Yunos Co., Ltd</t>
        </is>
      </c>
    </row>
    <row r="1259" hidden="1" ht="20.1" customFormat="1" customHeight="1" s="355" thickBot="1">
      <c r="A1259" s="1203" t="n"/>
      <c r="B1259" s="714" t="n"/>
      <c r="C1259" s="367" t="n">
        <v>4560438576547</v>
      </c>
      <c r="D1259" s="367" t="n"/>
      <c r="E1259" s="353" t="inlineStr">
        <is>
          <t>AISHODO TESTER</t>
        </is>
      </c>
      <c r="F1259" s="353" t="inlineStr">
        <is>
          <t>AIM03T</t>
        </is>
      </c>
      <c r="G1259" s="368" t="n"/>
      <c r="H1259" s="369" t="inlineStr">
        <is>
          <t>《AISHODO》Maiko Moisture Facial Mask Green tea/Q10/Placenta  TESTER(N.C.V)</t>
        </is>
      </c>
      <c r="I1259" s="369" t="inlineStr">
        <is>
          <t>AISHODO Maiko Moisture Facial Mask Green tea/Q10/Placenta</t>
        </is>
      </c>
      <c r="J1259" s="493" t="inlineStr">
        <is>
          <t>Увлажняющая маска для лица на основе зеленого чая и коэнзимов Q10 «Майко»</t>
        </is>
      </c>
      <c r="K1259" s="369" t="inlineStr">
        <is>
          <t>face mask</t>
        </is>
      </c>
      <c r="L1259" s="369" t="n"/>
      <c r="M1259" s="1203" t="n"/>
      <c r="N1259" s="368" t="n"/>
      <c r="O1259" s="455" t="n"/>
      <c r="P1259" s="1504" t="n">
        <v>800</v>
      </c>
      <c r="Q1259" s="1382">
        <f>O1259*P1259</f>
        <v/>
      </c>
      <c r="R1259" s="456" t="n">
        <v>0</v>
      </c>
      <c r="S1259" s="1394">
        <f>O1259*R1259</f>
        <v/>
      </c>
      <c r="T1259" s="1394">
        <f>Q1259-S1259</f>
        <v/>
      </c>
      <c r="U1259" s="458">
        <f>T1259/Q1259</f>
        <v/>
      </c>
      <c r="V1259" s="362" t="n"/>
      <c r="W1259" s="362" t="n"/>
      <c r="X1259" s="362" t="n"/>
      <c r="Y1259" s="362" t="n"/>
      <c r="Z1259" s="362" t="n"/>
      <c r="AA1259" s="362" t="n"/>
      <c r="AB1259" s="1407">
        <f>AB679</f>
        <v/>
      </c>
      <c r="AC1259" s="1384">
        <f>ROUND(O1259*AB1259,3)</f>
        <v/>
      </c>
      <c r="AD1259" s="575"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565" t="inlineStr">
        <is>
          <t>ЕАЭС N RU Д-JP.РА04.В.65271/23 от 14.06.2023 действует до 13.06.2028</t>
        </is>
      </c>
      <c r="AF1259" s="565" t="n"/>
      <c r="AG1259" s="565" t="inlineStr">
        <is>
          <t>Yunos Co., Ltd</t>
        </is>
      </c>
    </row>
    <row r="1260" hidden="1" ht="20.1" customFormat="1" customHeight="1" s="355" thickBot="1">
      <c r="A1260" s="1203" t="n"/>
      <c r="B1260" s="714" t="n"/>
      <c r="C1260" s="367" t="n">
        <v>4560438576639</v>
      </c>
      <c r="D1260" s="367" t="n"/>
      <c r="E1260" s="353" t="inlineStr">
        <is>
          <t>AISHODO TESTER</t>
        </is>
      </c>
      <c r="F1260" s="353" t="inlineStr">
        <is>
          <t>AIM02T</t>
        </is>
      </c>
      <c r="G1260" s="368" t="n"/>
      <c r="H1260" s="369" t="inlineStr">
        <is>
          <t>《AISHODO》Maiko Moisture Facial Mask Collagen  TESTER(N.C.V)</t>
        </is>
      </c>
      <c r="I1260" s="369" t="inlineStr">
        <is>
          <t>AISHODO Maiko Moisture Facial Mask Collagen</t>
        </is>
      </c>
      <c r="J1260" s="493" t="inlineStr">
        <is>
          <t>Увлажняющая маска для лица на основе коллагена «Майко»</t>
        </is>
      </c>
      <c r="K1260" s="369" t="inlineStr">
        <is>
          <t>face mask</t>
        </is>
      </c>
      <c r="L1260" s="369" t="n"/>
      <c r="M1260" s="1203" t="n"/>
      <c r="N1260" s="368" t="n"/>
      <c r="O1260" s="455" t="n"/>
      <c r="P1260" s="1504" t="n">
        <v>800</v>
      </c>
      <c r="Q1260" s="1382">
        <f>O1260*P1260</f>
        <v/>
      </c>
      <c r="R1260" s="456" t="n">
        <v>0</v>
      </c>
      <c r="S1260" s="1394">
        <f>O1260*R1260</f>
        <v/>
      </c>
      <c r="T1260" s="1394">
        <f>Q1260-S1260</f>
        <v/>
      </c>
      <c r="U1260" s="458">
        <f>T1260/Q1260</f>
        <v/>
      </c>
      <c r="V1260" s="362" t="n"/>
      <c r="W1260" s="362" t="n"/>
      <c r="X1260" s="362" t="n"/>
      <c r="Y1260" s="362" t="n"/>
      <c r="Z1260" s="362" t="n"/>
      <c r="AA1260" s="362" t="n"/>
      <c r="AB1260" s="1407">
        <f>AB680</f>
        <v/>
      </c>
      <c r="AC1260" s="1384">
        <f>ROUND(O1260*AB1260,3)</f>
        <v/>
      </c>
      <c r="AD1260" s="575"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565" t="inlineStr">
        <is>
          <t>ЕАЭС N RU Д-JP.РА04.В.65271/23 от 14.06.2023 действует до 13.06.2028</t>
        </is>
      </c>
      <c r="AF1260" s="565" t="n"/>
      <c r="AG1260" s="565" t="inlineStr">
        <is>
          <t>Yunos Co., Ltd</t>
        </is>
      </c>
    </row>
    <row r="1261" hidden="1" ht="20.1" customFormat="1" customHeight="1" s="355" thickBot="1">
      <c r="A1261" s="1203" t="n"/>
      <c r="B1261" s="714" t="n"/>
      <c r="C1261" s="367" t="n">
        <v>4560438576554</v>
      </c>
      <c r="D1261" s="367" t="n"/>
      <c r="E1261" s="353" t="inlineStr">
        <is>
          <t>AISHODO TESTER</t>
        </is>
      </c>
      <c r="F1261" s="353" t="inlineStr">
        <is>
          <t>AIM01T</t>
        </is>
      </c>
      <c r="G1261" s="368" t="n"/>
      <c r="H1261" s="369" t="inlineStr">
        <is>
          <t>《AISHODO》Maiko Moisture Facial Mask 3GF (Hexapeptide-33/Oligopeptide-34/Acetyl Decapeptide-3)  TESTER(N.C.V)</t>
        </is>
      </c>
      <c r="I1261" s="369" t="inlineStr">
        <is>
          <t>AISHODO Maiko Moisture Facial Mask 3GF (Hexapeptide-33/Oligopeptide-34/Acetyl Decapeptide-3)</t>
        </is>
      </c>
      <c r="J1261" s="493" t="inlineStr">
        <is>
          <t>Увлажняющая маска для лица на основе пептидов гексапептид 33, олигопептид 34, ацетил декапептид 3 «Майко»</t>
        </is>
      </c>
      <c r="K1261" s="369" t="inlineStr">
        <is>
          <t>face mask</t>
        </is>
      </c>
      <c r="L1261" s="369" t="n"/>
      <c r="M1261" s="1203" t="n"/>
      <c r="N1261" s="368" t="n"/>
      <c r="O1261" s="455" t="n"/>
      <c r="P1261" s="1504" t="n">
        <v>800</v>
      </c>
      <c r="Q1261" s="1382">
        <f>O1261*P1261</f>
        <v/>
      </c>
      <c r="R1261" s="456" t="n">
        <v>0</v>
      </c>
      <c r="S1261" s="1394">
        <f>O1261*R1261</f>
        <v/>
      </c>
      <c r="T1261" s="1394">
        <f>Q1261-S1261</f>
        <v/>
      </c>
      <c r="U1261" s="458">
        <f>T1261/Q1261</f>
        <v/>
      </c>
      <c r="V1261" s="362" t="n"/>
      <c r="W1261" s="362" t="n"/>
      <c r="X1261" s="362" t="n"/>
      <c r="Y1261" s="362" t="n"/>
      <c r="Z1261" s="362" t="n"/>
      <c r="AA1261" s="362" t="n"/>
      <c r="AB1261" s="1407">
        <f>AB681</f>
        <v/>
      </c>
      <c r="AC1261" s="1384">
        <f>ROUND(O1261*AB1261,3)</f>
        <v/>
      </c>
      <c r="AD1261" s="575"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565" t="inlineStr">
        <is>
          <t>ЕАЭС N RU Д-JP.РА04.В.65271/23 от 14.06.2023 действует до 13.06.2028</t>
        </is>
      </c>
      <c r="AF1261" s="565" t="n"/>
      <c r="AG1261" s="565" t="inlineStr">
        <is>
          <t>Yunos Co., Ltd</t>
        </is>
      </c>
    </row>
    <row r="1262" hidden="1" ht="20.1" customFormat="1" customHeight="1" s="355" thickBot="1">
      <c r="A1262" s="1203" t="n"/>
      <c r="B1262" s="714" t="n"/>
      <c r="C1262" s="367" t="n">
        <v>4560438576530</v>
      </c>
      <c r="D1262" s="367" t="n"/>
      <c r="E1262" s="353" t="inlineStr">
        <is>
          <t>AISHODO TESTER</t>
        </is>
      </c>
      <c r="F1262" s="365" t="inlineStr">
        <is>
          <t>AIG01T</t>
        </is>
      </c>
      <c r="G1262" s="573" t="n"/>
      <c r="H1262" s="322" t="inlineStr">
        <is>
          <t>《AISHODO》LiLiCa GOLD SERUM Fullerene Moisturizing Face Lotion 130mL  TESTER(N.C.V)</t>
        </is>
      </c>
      <c r="I1262" s="322" t="inlineStr">
        <is>
          <t>AISHODO LiLiCa GOLD SERUM Fullerene Moisturizing Face Lotion</t>
        </is>
      </c>
      <c r="J1262" s="406" t="inlineStr">
        <is>
          <t>Увлажняющий лосьон для лица на основе фуллерена «Золотая сыворотка ЛиЛиКа»</t>
        </is>
      </c>
      <c r="K1262" s="369" t="inlineStr">
        <is>
          <t>face lotion</t>
        </is>
      </c>
      <c r="L1262" s="369" t="n"/>
      <c r="M1262" s="1203" t="n"/>
      <c r="N1262" s="368" t="n"/>
      <c r="O1262" s="455" t="n"/>
      <c r="P1262" s="1504" t="n">
        <v>6000</v>
      </c>
      <c r="Q1262" s="1382">
        <f>O1262*P1262</f>
        <v/>
      </c>
      <c r="R1262" s="456" t="n">
        <v>0</v>
      </c>
      <c r="S1262" s="1394">
        <f>O1262*R1262</f>
        <v/>
      </c>
      <c r="T1262" s="1394">
        <f>Q1262-S1262</f>
        <v/>
      </c>
      <c r="U1262" s="458">
        <f>T1262/Q1262</f>
        <v/>
      </c>
      <c r="V1262" s="362" t="n"/>
      <c r="W1262" s="362" t="n"/>
      <c r="X1262" s="362" t="n"/>
      <c r="Y1262" s="362" t="n"/>
      <c r="Z1262" s="362" t="n"/>
      <c r="AA1262" s="362" t="n"/>
      <c r="AB1262" s="1407">
        <f>AB682</f>
        <v/>
      </c>
      <c r="AC1262" s="1384">
        <f>ROUND(O1262*AB1262,3)</f>
        <v/>
      </c>
      <c r="AD1262" s="575"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565" t="inlineStr">
        <is>
          <t>ЕАЭС N RU Д-JP.РА04.В.65629/23 от 14.06.2023 действует до 13.06.2028</t>
        </is>
      </c>
      <c r="AF1262" s="565" t="n"/>
      <c r="AG1262" s="565" t="inlineStr">
        <is>
          <t>Ripple Co., Ltd.</t>
        </is>
      </c>
    </row>
    <row r="1263" hidden="1" ht="20.1" customFormat="1" customHeight="1" s="355" thickBot="1">
      <c r="A1263" s="1203" t="n"/>
      <c r="B1263" s="714" t="n"/>
      <c r="C1263" s="367" t="n">
        <v>4560438576455</v>
      </c>
      <c r="D1263" s="367" t="n"/>
      <c r="E1263" s="353" t="inlineStr">
        <is>
          <t>AISHODO TESTER</t>
        </is>
      </c>
      <c r="F1263" s="365" t="inlineStr">
        <is>
          <t>AIG02T</t>
        </is>
      </c>
      <c r="G1263" s="573" t="n"/>
      <c r="H1263" s="322" t="inlineStr">
        <is>
          <t>《AISHODO》Lilica GOLD SERUM Fullerene Moisturizing Face Essence 40ml  TESTER(N.C.V)</t>
        </is>
      </c>
      <c r="I1263" s="322" t="inlineStr">
        <is>
          <t>AISHODO LiLiCa GOLD SERUM Fullerene Moisturizing Face Essence</t>
        </is>
      </c>
      <c r="J1263" s="406" t="inlineStr">
        <is>
          <t>Увлажняющая эссенция для лица на основе фуллерена «Золотая сыворотка ЛиЛиКа»</t>
        </is>
      </c>
      <c r="K1263" s="369" t="inlineStr">
        <is>
          <t>face essence</t>
        </is>
      </c>
      <c r="L1263" s="369" t="n"/>
      <c r="M1263" s="1203" t="n"/>
      <c r="N1263" s="368" t="n"/>
      <c r="O1263" s="455" t="n"/>
      <c r="P1263" s="1504" t="n">
        <v>7694</v>
      </c>
      <c r="Q1263" s="1382">
        <f>O1263*P1263</f>
        <v/>
      </c>
      <c r="R1263" s="456" t="n">
        <v>0</v>
      </c>
      <c r="S1263" s="1394">
        <f>O1263*R1263</f>
        <v/>
      </c>
      <c r="T1263" s="1394">
        <f>Q1263-S1263</f>
        <v/>
      </c>
      <c r="U1263" s="458">
        <f>T1263/Q1263</f>
        <v/>
      </c>
      <c r="V1263" s="362" t="n"/>
      <c r="W1263" s="362" t="n"/>
      <c r="X1263" s="362" t="n"/>
      <c r="Y1263" s="362" t="n"/>
      <c r="Z1263" s="362" t="n"/>
      <c r="AA1263" s="362" t="n"/>
      <c r="AB1263" s="1407">
        <f>AB683</f>
        <v/>
      </c>
      <c r="AC1263" s="1384">
        <f>ROUND(O1263*AB1263,3)</f>
        <v/>
      </c>
      <c r="AD1263" s="575"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565" t="inlineStr">
        <is>
          <t>ЕАЭС N RU Д-JP.РА04.В.65597/23 от 14.06.2023 действует до 13.06.2028</t>
        </is>
      </c>
      <c r="AF1263" s="565" t="n"/>
      <c r="AG1263" s="565" t="inlineStr">
        <is>
          <t>Ripple Co., Ltd.</t>
        </is>
      </c>
    </row>
    <row r="1264" hidden="1" ht="20.1" customFormat="1" customHeight="1" s="355" thickBot="1">
      <c r="A1264" s="1203" t="n"/>
      <c r="B1264" s="714" t="n"/>
      <c r="C1264" s="367" t="n">
        <v>4560438576462</v>
      </c>
      <c r="D1264" s="367" t="n"/>
      <c r="E1264" s="353" t="inlineStr">
        <is>
          <t>AISHODO TESTER</t>
        </is>
      </c>
      <c r="F1264" s="365" t="inlineStr">
        <is>
          <t>AIG03T</t>
        </is>
      </c>
      <c r="G1264" s="573" t="n"/>
      <c r="H1264" s="322" t="inlineStr">
        <is>
          <t>《AISHODO》LiLiCa GOLD SERUM Fullerene Moisturizing Face Cream 45g  TESTER(N.C.V)</t>
        </is>
      </c>
      <c r="I1264" s="322" t="inlineStr">
        <is>
          <t>AISHODO LiLiCa GOLD SERUM Fullerene Moisturizing Face Cream</t>
        </is>
      </c>
      <c r="J1264" s="406" t="inlineStr">
        <is>
          <t>Увлажняющий крем для лица на основе фуллерена «Золотая сыворотка ЛиЛиКа»</t>
        </is>
      </c>
      <c r="K1264" s="369" t="inlineStr">
        <is>
          <t>face cream</t>
        </is>
      </c>
      <c r="L1264" s="369" t="n"/>
      <c r="M1264" s="1203" t="n"/>
      <c r="N1264" s="368" t="n"/>
      <c r="O1264" s="455" t="n"/>
      <c r="P1264" s="1504" t="n">
        <v>9811</v>
      </c>
      <c r="Q1264" s="1382">
        <f>O1264*P1264</f>
        <v/>
      </c>
      <c r="R1264" s="456" t="n">
        <v>0</v>
      </c>
      <c r="S1264" s="1394">
        <f>O1264*R1264</f>
        <v/>
      </c>
      <c r="T1264" s="1394">
        <f>Q1264-S1264</f>
        <v/>
      </c>
      <c r="U1264" s="458">
        <f>T1264/Q1264</f>
        <v/>
      </c>
      <c r="V1264" s="362" t="n"/>
      <c r="W1264" s="362" t="n"/>
      <c r="X1264" s="362" t="n"/>
      <c r="Y1264" s="362" t="n"/>
      <c r="Z1264" s="362" t="n"/>
      <c r="AA1264" s="362" t="n"/>
      <c r="AB1264" s="1407">
        <f>AB684</f>
        <v/>
      </c>
      <c r="AC1264" s="1384">
        <f>ROUND(O1264*AB1264,3)</f>
        <v/>
      </c>
      <c r="AD1264" s="575"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565" t="inlineStr">
        <is>
          <t>ЕАЭС N RU Д-JP.РА04.В.65625/23 от 14.06.2023 действует до 13.06.2028</t>
        </is>
      </c>
      <c r="AF1264" s="565" t="n"/>
      <c r="AG1264" s="565" t="inlineStr">
        <is>
          <t>Ripple Co., Ltd.</t>
        </is>
      </c>
    </row>
    <row r="1265" hidden="1" ht="20.1" customFormat="1" customHeight="1" s="355" thickBot="1">
      <c r="A1265" s="1203" t="n"/>
      <c r="B1265" s="714" t="n"/>
      <c r="C1265" s="1436" t="n">
        <v>4560438579340</v>
      </c>
      <c r="D1265" s="1547" t="n"/>
      <c r="E1265" s="353" t="inlineStr">
        <is>
          <t>AISHODO TESTER</t>
        </is>
      </c>
      <c r="F1265" s="365" t="n"/>
      <c r="G1265" s="573" t="n"/>
      <c r="H1265" s="322" t="inlineStr">
        <is>
          <t>《AISHODO》Nattokinase Tester(N.C.V)</t>
        </is>
      </c>
      <c r="I1265" s="322" t="inlineStr">
        <is>
          <t xml:space="preserve">AISHODO Nattokinase. </t>
        </is>
      </c>
      <c r="J1265" s="406" t="inlineStr">
        <is>
          <t>Наттокиназе Ферментированные соевые бобы Aishodo.</t>
        </is>
      </c>
      <c r="K1265" s="369" t="inlineStr">
        <is>
          <t>supplement</t>
        </is>
      </c>
      <c r="L1265" s="369" t="n"/>
      <c r="M1265" s="1203" t="n"/>
      <c r="N1265" s="368" t="n"/>
      <c r="O1265" s="455" t="n"/>
      <c r="P1265" s="1504">
        <f>P688</f>
        <v/>
      </c>
      <c r="Q1265" s="1382">
        <f>O1265*P1265</f>
        <v/>
      </c>
      <c r="R1265" s="456" t="n">
        <v>0</v>
      </c>
      <c r="S1265" s="1394">
        <f>O1265*R1265</f>
        <v/>
      </c>
      <c r="T1265" s="1394">
        <f>Q1265-S1265</f>
        <v/>
      </c>
      <c r="U1265" s="458">
        <f>T1265/Q1265</f>
        <v/>
      </c>
      <c r="V1265" s="362" t="n"/>
      <c r="W1265" s="362" t="n"/>
      <c r="X1265" s="362" t="n"/>
      <c r="Y1265" s="362" t="n"/>
      <c r="Z1265" s="362" t="n"/>
      <c r="AA1265" s="362" t="n"/>
      <c r="AB1265" s="1407" t="n">
        <v>0.0216</v>
      </c>
      <c r="AC1265" s="1384">
        <f>ROUND(O1265*AB1265,3)</f>
        <v/>
      </c>
      <c r="AD1265" s="575"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565" t="inlineStr">
        <is>
          <t>Образец</t>
        </is>
      </c>
      <c r="AF1265" s="565" t="inlineStr">
        <is>
          <t>AISHODO</t>
        </is>
      </c>
      <c r="AG1265" s="565" t="inlineStr">
        <is>
          <t>Aishodo Co.,Ltd.</t>
        </is>
      </c>
    </row>
    <row r="1266" hidden="1" ht="20.1" customFormat="1" customHeight="1" s="355" thickBot="1">
      <c r="A1266" s="1203" t="n"/>
      <c r="B1266" s="714" t="n"/>
      <c r="C1266" s="1436" t="n">
        <v>4560438579319</v>
      </c>
      <c r="D1266" s="1547" t="n"/>
      <c r="E1266" s="353" t="inlineStr">
        <is>
          <t>AISHODO TESTER</t>
        </is>
      </c>
      <c r="F1266" s="365" t="n"/>
      <c r="G1266" s="573" t="n"/>
      <c r="H1266" s="322" t="inlineStr">
        <is>
          <t>《AISHODO》Glucosamine＆Chondroitin Tester(N.C.V)</t>
        </is>
      </c>
      <c r="I1266" s="322" t="inlineStr">
        <is>
          <t xml:space="preserve">AISHODO Glucosamine＆Chondroitin. </t>
        </is>
      </c>
      <c r="J1266" s="406" t="inlineStr">
        <is>
          <t xml:space="preserve"> Глюкозамин и хондроитин Aishodo.</t>
        </is>
      </c>
      <c r="K1266" s="369" t="inlineStr">
        <is>
          <t>supplement</t>
        </is>
      </c>
      <c r="L1266" s="369" t="n"/>
      <c r="M1266" s="1203" t="n"/>
      <c r="N1266" s="368" t="n"/>
      <c r="O1266" s="455" t="n"/>
      <c r="P1266" s="1504">
        <f>P689</f>
        <v/>
      </c>
      <c r="Q1266" s="1382">
        <f>O1266*P1266</f>
        <v/>
      </c>
      <c r="R1266" s="456" t="n">
        <v>0</v>
      </c>
      <c r="S1266" s="1394">
        <f>O1266*R1266</f>
        <v/>
      </c>
      <c r="T1266" s="1394">
        <f>Q1266-S1266</f>
        <v/>
      </c>
      <c r="U1266" s="458">
        <f>T1266/Q1266</f>
        <v/>
      </c>
      <c r="V1266" s="362" t="n"/>
      <c r="W1266" s="362" t="n"/>
      <c r="X1266" s="362" t="n"/>
      <c r="Y1266" s="362" t="n"/>
      <c r="Z1266" s="362" t="n"/>
      <c r="AA1266" s="362" t="n"/>
      <c r="AB1266" s="1407" t="n">
        <v>0.14</v>
      </c>
      <c r="AC1266" s="1384">
        <f>ROUND(O1266*AB1266,3)</f>
        <v/>
      </c>
      <c r="AD1266" s="575" t="inlineStr">
        <is>
          <t>メチルサルフォニルメタン（アメリカ製造）、麦芽糖、イカ軟骨抽出物/グルコサミン（えび・かに由来）、セルロース、HPC、ステアリン酸カルシウム、二酸化ケイ素</t>
        </is>
      </c>
      <c r="AE1266" s="565" t="inlineStr">
        <is>
          <t>Образец</t>
        </is>
      </c>
      <c r="AF1266" s="565" t="inlineStr">
        <is>
          <t>AISHODO</t>
        </is>
      </c>
      <c r="AG1266" s="565" t="inlineStr">
        <is>
          <t>Aishodo Co.,Ltd.</t>
        </is>
      </c>
    </row>
    <row r="1267" hidden="1" ht="20.1" customFormat="1" customHeight="1" s="355" thickBot="1">
      <c r="A1267" s="1203" t="n"/>
      <c r="B1267" s="714" t="n"/>
      <c r="C1267" s="1436" t="n">
        <v>4560438573454</v>
      </c>
      <c r="D1267" s="1547" t="n"/>
      <c r="E1267" s="353" t="inlineStr">
        <is>
          <t>AISHODO TESTER</t>
        </is>
      </c>
      <c r="F1267" s="365" t="inlineStr">
        <is>
          <t>AIG07T</t>
        </is>
      </c>
      <c r="G1267" s="573" t="n"/>
      <c r="H1267" s="322" t="inlineStr">
        <is>
          <t>《AISHODO》Japanese barley grass green juice Tester(N.C.V)</t>
        </is>
      </c>
      <c r="I1267" s="322" t="inlineStr">
        <is>
          <t>AISHODO Japanese barley grass green juice</t>
        </is>
      </c>
      <c r="J1267" s="406" t="inlineStr">
        <is>
          <t>Смесь сухая для приготовления безалкогольного напитка Аодзиру из ростков ячменя и пшеницы, торговой марки AISHODO</t>
        </is>
      </c>
      <c r="K1267" s="369" t="inlineStr">
        <is>
          <t>supplement</t>
        </is>
      </c>
      <c r="L1267" s="369" t="n"/>
      <c r="M1267" s="1203" t="n"/>
      <c r="N1267" s="368" t="n"/>
      <c r="O1267" s="455" t="n"/>
      <c r="P1267" s="1504">
        <f>P690</f>
        <v/>
      </c>
      <c r="Q1267" s="1382">
        <f>O1267*P1267</f>
        <v/>
      </c>
      <c r="R1267" s="456" t="n">
        <v>0</v>
      </c>
      <c r="S1267" s="1394">
        <f>O1267*R1267</f>
        <v/>
      </c>
      <c r="T1267" s="1394">
        <f>Q1267-S1267</f>
        <v/>
      </c>
      <c r="U1267" s="458">
        <f>T1267/Q1267</f>
        <v/>
      </c>
      <c r="V1267" s="362" t="n"/>
      <c r="W1267" s="362" t="n"/>
      <c r="X1267" s="362" t="n"/>
      <c r="Y1267" s="362" t="n"/>
      <c r="Z1267" s="362" t="n"/>
      <c r="AA1267" s="362" t="n"/>
      <c r="AB1267" s="1407" t="n">
        <v>0.135</v>
      </c>
      <c r="AC1267" s="1387">
        <f>ROUND(O1267*AB1267,3)</f>
        <v/>
      </c>
      <c r="AD1267" s="575" t="inlineStr">
        <is>
          <t>マルトデキストリン(インドネシア製造）、大麦若葉末、難消化性デキストリン（小麦を含む）</t>
        </is>
      </c>
      <c r="AE1267" s="565" t="inlineStr">
        <is>
          <t>ЕАЭС N RU Д-JP.РА04.В.12285/24 от 06.05.2024 действует до 05.05.2029</t>
        </is>
      </c>
      <c r="AF1267" s="565" t="inlineStr">
        <is>
          <t>AISHODO</t>
        </is>
      </c>
      <c r="AG1267" s="565" t="inlineStr">
        <is>
          <t>Aishodo Co.,Ltd.</t>
        </is>
      </c>
    </row>
    <row r="1268" hidden="1" ht="20.1" customFormat="1" customHeight="1" s="355" thickBot="1">
      <c r="A1268" s="1203" t="n"/>
      <c r="B1268" s="714" t="n"/>
      <c r="C1268" s="367" t="n">
        <v>4560438576479</v>
      </c>
      <c r="D1268" s="367" t="n"/>
      <c r="E1268" s="353" t="inlineStr">
        <is>
          <t>RUHAKU TESTER</t>
        </is>
      </c>
      <c r="F1268" s="365" t="inlineStr">
        <is>
          <t>RU02T</t>
        </is>
      </c>
      <c r="G1268" s="573" t="n"/>
      <c r="H1268" s="322" t="inlineStr">
        <is>
          <t>《RUHAKU》 Reset Cleansing Oil  TESTER(N.C.V)</t>
        </is>
      </c>
      <c r="I1268" s="322" t="inlineStr">
        <is>
          <t>RUHAKU Reset Cleansing Oil</t>
        </is>
      </c>
      <c r="J1268" s="406" t="inlineStr">
        <is>
          <t>Восстанавливающее демакияжное масло</t>
        </is>
      </c>
      <c r="K1268" s="369" t="inlineStr">
        <is>
          <t>face cleansing</t>
        </is>
      </c>
      <c r="L1268" s="369" t="n"/>
      <c r="M1268" s="1203" t="n"/>
      <c r="N1268" s="368" t="n"/>
      <c r="O1268" s="455" t="n"/>
      <c r="P1268" s="1504">
        <f>P691</f>
        <v/>
      </c>
      <c r="Q1268" s="1382">
        <f>O1268*P1268</f>
        <v/>
      </c>
      <c r="R1268" s="456" t="n">
        <v>0</v>
      </c>
      <c r="S1268" s="1394">
        <f>O1268*R1268</f>
        <v/>
      </c>
      <c r="T1268" s="1394">
        <f>Q1268-S1268</f>
        <v/>
      </c>
      <c r="U1268" s="458">
        <f>T1268/Q1268</f>
        <v/>
      </c>
      <c r="V1268" s="362" t="n"/>
      <c r="W1268" s="362" t="n"/>
      <c r="X1268" s="362" t="n"/>
      <c r="Y1268" s="362" t="n"/>
      <c r="Z1268" s="362" t="n"/>
      <c r="AA1268" s="362" t="n"/>
      <c r="AB1268" s="1407" t="n">
        <v>0.182</v>
      </c>
      <c r="AC1268" s="1384">
        <f>ROUND(O1268*AB1268,3)</f>
        <v/>
      </c>
      <c r="AD1268" s="575"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565" t="inlineStr">
        <is>
          <t>ЕАЭС N RU Д-JP.РА04.В.58163/23 от 09.06.2023 действует до 08.06.2028</t>
        </is>
      </c>
      <c r="AF1268" s="565" t="inlineStr">
        <is>
          <t>Ruhaku</t>
        </is>
      </c>
      <c r="AG1268" s="565" t="inlineStr">
        <is>
          <t>CARING JAPAN Inc</t>
        </is>
      </c>
    </row>
    <row r="1269" hidden="1" ht="20.1" customFormat="1" customHeight="1" s="355" thickBot="1">
      <c r="A1269" s="1203" t="n"/>
      <c r="B1269" s="714" t="n"/>
      <c r="C1269" s="367" t="n">
        <v>4560438578699</v>
      </c>
      <c r="D1269" s="367" t="n"/>
      <c r="E1269" s="353" t="inlineStr">
        <is>
          <t>RUHAKU TESTER</t>
        </is>
      </c>
      <c r="F1269" s="365" t="inlineStr">
        <is>
          <t>RU01T</t>
        </is>
      </c>
      <c r="G1269" s="573" t="n"/>
      <c r="H1269" s="322" t="inlineStr">
        <is>
          <t>《RUHAKU》 Clear soap  TESTER(N.C.V)</t>
        </is>
      </c>
      <c r="I1269" s="322" t="inlineStr">
        <is>
          <t>RUHAKU Clear soap</t>
        </is>
      </c>
      <c r="J1269" s="406" t="inlineStr">
        <is>
          <t>Очищающее мыло твердое</t>
        </is>
      </c>
      <c r="K1269" s="369" t="inlineStr">
        <is>
          <t>face soap</t>
        </is>
      </c>
      <c r="L1269" s="369" t="n"/>
      <c r="M1269" s="1203" t="n"/>
      <c r="N1269" s="368" t="n"/>
      <c r="O1269" s="455" t="n"/>
      <c r="P1269" s="1504">
        <f>P692</f>
        <v/>
      </c>
      <c r="Q1269" s="1382">
        <f>O1269*P1269</f>
        <v/>
      </c>
      <c r="R1269" s="456" t="n">
        <v>0</v>
      </c>
      <c r="S1269" s="1394">
        <f>O1269*R1269</f>
        <v/>
      </c>
      <c r="T1269" s="1394">
        <f>Q1269-S1269</f>
        <v/>
      </c>
      <c r="U1269" s="458">
        <f>T1269/Q1269</f>
        <v/>
      </c>
      <c r="V1269" s="362" t="n"/>
      <c r="W1269" s="362" t="n"/>
      <c r="X1269" s="362" t="n"/>
      <c r="Y1269" s="362" t="n"/>
      <c r="Z1269" s="362" t="n"/>
      <c r="AA1269" s="362" t="n"/>
      <c r="AB1269" s="1407" t="n">
        <v>0.08400000000000001</v>
      </c>
      <c r="AC1269" s="1387">
        <f>ROUND(O1269*AB1269,3)</f>
        <v/>
      </c>
      <c r="AD1269" s="575"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565" t="inlineStr">
        <is>
          <t>ЕАЭС N RU Д-JP.РА04.В.67275/23 от 15.06.2023 действует до 14.06.2028</t>
        </is>
      </c>
      <c r="AF1269" s="565" t="inlineStr">
        <is>
          <t>Ruhaku</t>
        </is>
      </c>
      <c r="AG1269" s="565" t="inlineStr">
        <is>
          <t>CARING JAPAN Inc</t>
        </is>
      </c>
    </row>
    <row r="1270" hidden="1" ht="20.1" customFormat="1" customHeight="1" s="355" thickBot="1">
      <c r="A1270" s="1203" t="n"/>
      <c r="B1270" s="714" t="n"/>
      <c r="C1270" s="1497" t="n">
        <v>4580224360549</v>
      </c>
      <c r="D1270" s="1497" t="n"/>
      <c r="E1270" s="353" t="inlineStr">
        <is>
          <t>RUHAKU TESTER</t>
        </is>
      </c>
      <c r="F1270" s="365" t="inlineStr">
        <is>
          <t>RU03T</t>
        </is>
      </c>
      <c r="G1270" s="573" t="n"/>
      <c r="H1270" s="322" t="inlineStr">
        <is>
          <t>《RUHAKU》　Balance Lotion  TESTER(N.C.V)</t>
        </is>
      </c>
      <c r="I1270" s="322" t="inlineStr">
        <is>
          <t>RUHAKU Balance Lotion</t>
        </is>
      </c>
      <c r="J1270" s="406" t="inlineStr">
        <is>
          <t>Балансирующий лосьон для лица</t>
        </is>
      </c>
      <c r="K1270" s="369" t="inlineStr">
        <is>
          <t>face lotion</t>
        </is>
      </c>
      <c r="L1270" s="369" t="n"/>
      <c r="M1270" s="1203" t="n"/>
      <c r="N1270" s="368" t="n"/>
      <c r="O1270" s="455" t="n"/>
      <c r="P1270" s="1504">
        <f>P693</f>
        <v/>
      </c>
      <c r="Q1270" s="1382">
        <f>O1270*P1270</f>
        <v/>
      </c>
      <c r="R1270" s="456" t="n">
        <v>0</v>
      </c>
      <c r="S1270" s="1394">
        <f>O1270*R1270</f>
        <v/>
      </c>
      <c r="T1270" s="1394">
        <f>Q1270-S1270</f>
        <v/>
      </c>
      <c r="U1270" s="458">
        <f>T1270/Q1270</f>
        <v/>
      </c>
      <c r="V1270" s="362" t="n"/>
      <c r="W1270" s="362" t="n"/>
      <c r="X1270" s="362" t="n"/>
      <c r="Y1270" s="362" t="n"/>
      <c r="Z1270" s="362" t="n"/>
      <c r="AA1270" s="362" t="n"/>
      <c r="AB1270" s="1407" t="n">
        <v>0.162</v>
      </c>
      <c r="AC1270" s="1387">
        <f>ROUND(O1270*AB1270,3)</f>
        <v/>
      </c>
      <c r="AD1270" s="575"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565" t="inlineStr">
        <is>
          <t>ЕАЭС N RU Д-JP.РА04.В.57923/23 от 09.06.2023 действует до 08.06.2028</t>
        </is>
      </c>
      <c r="AF1270" s="565" t="inlineStr">
        <is>
          <t>Ruhaku</t>
        </is>
      </c>
      <c r="AG1270" s="565" t="inlineStr">
        <is>
          <t>CARING JAPAN Inc</t>
        </is>
      </c>
    </row>
    <row r="1271" hidden="1" ht="20.1" customFormat="1" customHeight="1" s="355" thickBot="1">
      <c r="A1271" s="1203" t="n"/>
      <c r="B1271" s="714" t="n"/>
      <c r="C1271" s="851" t="n">
        <v>4580224360556</v>
      </c>
      <c r="D1271" s="851" t="n"/>
      <c r="E1271" s="353" t="inlineStr">
        <is>
          <t>RUHAKU TESTER</t>
        </is>
      </c>
      <c r="F1271" s="365" t="inlineStr">
        <is>
          <t>RU07T</t>
        </is>
      </c>
      <c r="G1271" s="573" t="n"/>
      <c r="H1271" s="322" t="inlineStr">
        <is>
          <t>《RUHAKU》 Night Repair Oil  TESTER(N.C.V)</t>
        </is>
      </c>
      <c r="I1271" s="322" t="inlineStr">
        <is>
          <t>RUHAKU Night Repair Oil</t>
        </is>
      </c>
      <c r="J1271" s="406" t="inlineStr">
        <is>
          <t>Ночное восстанавливающее масло для лица</t>
        </is>
      </c>
      <c r="K1271" s="369" t="inlineStr">
        <is>
          <t>face oil</t>
        </is>
      </c>
      <c r="L1271" s="369" t="n"/>
      <c r="M1271" s="1203" t="n"/>
      <c r="N1271" s="368" t="n"/>
      <c r="O1271" s="455" t="n"/>
      <c r="P1271" s="1504">
        <f>P694</f>
        <v/>
      </c>
      <c r="Q1271" s="1382">
        <f>O1271*P1271</f>
        <v/>
      </c>
      <c r="R1271" s="456" t="n">
        <v>0</v>
      </c>
      <c r="S1271" s="1394">
        <f>O1271*R1271</f>
        <v/>
      </c>
      <c r="T1271" s="1394">
        <f>Q1271-S1271</f>
        <v/>
      </c>
      <c r="U1271" s="458">
        <f>T1271/Q1271</f>
        <v/>
      </c>
      <c r="V1271" s="362" t="n"/>
      <c r="W1271" s="362" t="n"/>
      <c r="X1271" s="362" t="n"/>
      <c r="Y1271" s="362" t="n"/>
      <c r="Z1271" s="362" t="n"/>
      <c r="AA1271" s="362" t="n"/>
      <c r="AB1271" s="1407" t="n">
        <v>0.028</v>
      </c>
      <c r="AC1271" s="1387">
        <f>ROUND(O1271*AB1271,3)</f>
        <v/>
      </c>
      <c r="AD1271" s="575"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565" t="inlineStr">
        <is>
          <t>ЕАЭС N RU Д-JP.РА04.В.58163/23 от 09.06.2023 действует до 08.06.2028</t>
        </is>
      </c>
      <c r="AF1271" s="565" t="inlineStr">
        <is>
          <t>Ruhaku</t>
        </is>
      </c>
      <c r="AG1271" s="565" t="inlineStr">
        <is>
          <t>CARING JAPAN Inc</t>
        </is>
      </c>
    </row>
    <row r="1272" hidden="1" ht="20.1" customFormat="1" customHeight="1" s="355" thickBot="1">
      <c r="A1272" s="1203" t="n"/>
      <c r="B1272" s="714" t="n"/>
      <c r="C1272" s="367" t="n">
        <v>4580224360563</v>
      </c>
      <c r="D1272" s="367" t="n"/>
      <c r="E1272" s="353" t="inlineStr">
        <is>
          <t>RUHAKU TESTER</t>
        </is>
      </c>
      <c r="F1272" s="365" t="inlineStr">
        <is>
          <t>RU06T</t>
        </is>
      </c>
      <c r="G1272" s="573" t="n"/>
      <c r="H1272" s="322" t="inlineStr">
        <is>
          <t>《RUHAKU》 Moist Cream  TESTER(N.C.V)</t>
        </is>
      </c>
      <c r="I1272" s="322" t="inlineStr">
        <is>
          <t>RUHAKU Moist Cream</t>
        </is>
      </c>
      <c r="J1272" s="406" t="inlineStr">
        <is>
          <t>Увлажняющий крем для лица</t>
        </is>
      </c>
      <c r="K1272" s="369" t="inlineStr">
        <is>
          <t>face cream</t>
        </is>
      </c>
      <c r="L1272" s="369" t="n"/>
      <c r="M1272" s="1203" t="n"/>
      <c r="N1272" s="368" t="n"/>
      <c r="O1272" s="455" t="n"/>
      <c r="P1272" s="1504">
        <f>P695</f>
        <v/>
      </c>
      <c r="Q1272" s="1382">
        <f>O1272*P1272</f>
        <v/>
      </c>
      <c r="R1272" s="456" t="n">
        <v>0</v>
      </c>
      <c r="S1272" s="1394">
        <f>O1272*R1272</f>
        <v/>
      </c>
      <c r="T1272" s="1394">
        <f>Q1272-S1272</f>
        <v/>
      </c>
      <c r="U1272" s="458">
        <f>T1272/Q1272</f>
        <v/>
      </c>
      <c r="V1272" s="362" t="n"/>
      <c r="W1272" s="362" t="n"/>
      <c r="X1272" s="362" t="n"/>
      <c r="Y1272" s="362" t="n"/>
      <c r="Z1272" s="362" t="n"/>
      <c r="AA1272" s="362" t="n"/>
      <c r="AB1272" s="1407" t="n">
        <v>0.04</v>
      </c>
      <c r="AC1272" s="1387">
        <f>ROUND(O1272*AB1272,3)</f>
        <v/>
      </c>
      <c r="AD1272" s="575"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565" t="inlineStr">
        <is>
          <t>ЕАЭС N RU Д-JP.РА04.В.57950/23 от 09.06.2023 действует до 08.06.2028</t>
        </is>
      </c>
      <c r="AF1272" s="565" t="inlineStr">
        <is>
          <t>Ruhaku</t>
        </is>
      </c>
      <c r="AG1272" s="565" t="inlineStr">
        <is>
          <t>CARING JAPAN Inc</t>
        </is>
      </c>
    </row>
    <row r="1273" hidden="1" ht="20.1" customFormat="1" customHeight="1" s="355" thickBot="1">
      <c r="A1273" s="353" t="n"/>
      <c r="B1273" s="721" t="n"/>
      <c r="C1273" s="367" t="n">
        <v>4580224360570</v>
      </c>
      <c r="D1273" s="367" t="n"/>
      <c r="E1273" s="353" t="inlineStr">
        <is>
          <t>RUHAKU TESTER</t>
        </is>
      </c>
      <c r="F1273" s="353" t="inlineStr">
        <is>
          <t>RU05T</t>
        </is>
      </c>
      <c r="G1273" s="368" t="n"/>
      <c r="H1273" s="369" t="inlineStr">
        <is>
          <t>《RUHAKU》 Enriched Creamy Sheet Mask 23ml*5  TESTER(N.C.V)</t>
        </is>
      </c>
      <c r="I1273" s="369" t="inlineStr">
        <is>
          <t>RUHAKU Enriched Creamy Sheet Mask</t>
        </is>
      </c>
      <c r="J1273" s="493" t="inlineStr">
        <is>
          <t>Тканевые питательные кремовые маски для лица</t>
        </is>
      </c>
      <c r="K1273" s="369" t="inlineStr">
        <is>
          <t>face mask</t>
        </is>
      </c>
      <c r="L1273" s="369" t="n"/>
      <c r="M1273" s="1203" t="n"/>
      <c r="N1273" s="368" t="n"/>
      <c r="O1273" s="455" t="n"/>
      <c r="P1273" s="1504">
        <f>P696</f>
        <v/>
      </c>
      <c r="Q1273" s="1382">
        <f>O1273*P1273</f>
        <v/>
      </c>
      <c r="R1273" s="456" t="n">
        <v>0</v>
      </c>
      <c r="S1273" s="1394">
        <f>O1273*R1273</f>
        <v/>
      </c>
      <c r="T1273" s="1394">
        <f>Q1273-S1273</f>
        <v/>
      </c>
      <c r="U1273" s="458">
        <f>T1273/Q1273</f>
        <v/>
      </c>
      <c r="V1273" s="362" t="n"/>
      <c r="W1273" s="362" t="n"/>
      <c r="X1273" s="362" t="n"/>
      <c r="Y1273" s="362" t="n"/>
      <c r="Z1273" s="362" t="n"/>
      <c r="AA1273" s="362" t="n"/>
      <c r="AB1273" s="1419" t="n"/>
      <c r="AC1273" s="1387">
        <f>ROUND(O1273*AB1273,3)</f>
        <v/>
      </c>
      <c r="AD1273" s="575"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565" t="inlineStr">
        <is>
          <t>ЕАЭС N RU Д-JP.РА04.В.58130/23 от 09.06.2023 действует до 08.06.2028</t>
        </is>
      </c>
      <c r="AF1273" s="565" t="inlineStr">
        <is>
          <t>Ruhaku</t>
        </is>
      </c>
      <c r="AG1273" s="565" t="inlineStr">
        <is>
          <t>CARING JAPAN Inc</t>
        </is>
      </c>
    </row>
    <row r="1274" hidden="1" ht="20.1" customFormat="1" customHeight="1" s="355" thickBot="1">
      <c r="A1274" s="353" t="n"/>
      <c r="B1274" s="721" t="n"/>
      <c r="C1274" s="367" t="n">
        <v>4580224360587</v>
      </c>
      <c r="D1274" s="367" t="n"/>
      <c r="E1274" s="353" t="inlineStr">
        <is>
          <t>RUHAKU TESTER</t>
        </is>
      </c>
      <c r="F1274" s="353" t="inlineStr">
        <is>
          <t>RU04T</t>
        </is>
      </c>
      <c r="G1274" s="368" t="n"/>
      <c r="H1274" s="369" t="inlineStr">
        <is>
          <t>《RUHAKU》 Enriched Creamy Sheet Mask 23ml*1  TESTER(N.C.V)</t>
        </is>
      </c>
      <c r="I1274" s="369" t="inlineStr">
        <is>
          <t>RUHAKU Enriched Creamy Sheet Mask</t>
        </is>
      </c>
      <c r="J1274" s="493" t="inlineStr">
        <is>
          <t>Тканевые питательные кремовые маски для лица</t>
        </is>
      </c>
      <c r="K1274" s="369" t="inlineStr">
        <is>
          <t>face mask</t>
        </is>
      </c>
      <c r="L1274" s="369" t="n"/>
      <c r="M1274" s="1203" t="n"/>
      <c r="N1274" s="368" t="n"/>
      <c r="O1274" s="455" t="n"/>
      <c r="P1274" s="1504">
        <f>P697</f>
        <v/>
      </c>
      <c r="Q1274" s="1382">
        <f>O1274*P1274</f>
        <v/>
      </c>
      <c r="R1274" s="456" t="n">
        <v>0</v>
      </c>
      <c r="S1274" s="1394">
        <f>O1274*R1274</f>
        <v/>
      </c>
      <c r="T1274" s="1394">
        <f>Q1274-S1274</f>
        <v/>
      </c>
      <c r="U1274" s="458">
        <f>T1274/Q1274</f>
        <v/>
      </c>
      <c r="V1274" s="362" t="n"/>
      <c r="W1274" s="362" t="n"/>
      <c r="X1274" s="362" t="n"/>
      <c r="Y1274" s="362" t="n"/>
      <c r="Z1274" s="362" t="n"/>
      <c r="AA1274" s="362" t="n"/>
      <c r="AB1274" s="1419" t="n"/>
      <c r="AC1274" s="1387">
        <f>ROUND(O1274*AB1274,3)</f>
        <v/>
      </c>
      <c r="AD1274" s="575"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565" t="inlineStr">
        <is>
          <t>ЕАЭС N RU Д-JP.РА04.В.58130/23 от 09.06.2023 действует до 08.06.2028</t>
        </is>
      </c>
      <c r="AF1274" s="565" t="inlineStr">
        <is>
          <t>Ruhaku</t>
        </is>
      </c>
      <c r="AG1274" s="565" t="inlineStr">
        <is>
          <t>CARING JAPAN Inc</t>
        </is>
      </c>
    </row>
    <row r="1275" hidden="1" ht="20.1" customFormat="1" customHeight="1" s="355" thickBot="1">
      <c r="A1275" s="1203" t="n"/>
      <c r="B1275" s="714" t="n"/>
      <c r="C1275" s="367" t="n">
        <v>4580224360365</v>
      </c>
      <c r="D1275" s="367" t="n"/>
      <c r="E1275" s="353" t="inlineStr">
        <is>
          <t>RUHAKU TESTER</t>
        </is>
      </c>
      <c r="F1275" s="353" t="inlineStr">
        <is>
          <t>RU09T</t>
        </is>
      </c>
      <c r="G1275" s="368" t="n"/>
      <c r="H1275" s="369" t="inlineStr">
        <is>
          <t>《RUHAKU》 GETTOU UV Body Veil  TESTER(N.C.V)</t>
        </is>
      </c>
      <c r="I1275" s="369" t="inlineStr">
        <is>
          <t>RUHAKU UV Body Veil</t>
        </is>
      </c>
      <c r="J1275" s="493" t="inlineStr">
        <is>
          <t>Солнцезащитный крем для лица и тела</t>
        </is>
      </c>
      <c r="K1275" s="369" t="inlineStr">
        <is>
          <t>sunscreen</t>
        </is>
      </c>
      <c r="L1275" s="369" t="n"/>
      <c r="M1275" s="1203" t="n"/>
      <c r="N1275" s="368" t="n"/>
      <c r="O1275" s="455" t="n"/>
      <c r="P1275" s="1504">
        <f>P698</f>
        <v/>
      </c>
      <c r="Q1275" s="1382">
        <f>O1275*P1275</f>
        <v/>
      </c>
      <c r="R1275" s="456" t="n">
        <v>0</v>
      </c>
      <c r="S1275" s="1394">
        <f>O1275*R1275</f>
        <v/>
      </c>
      <c r="T1275" s="1394">
        <f>Q1275-S1275</f>
        <v/>
      </c>
      <c r="U1275" s="458">
        <f>T1275/Q1275</f>
        <v/>
      </c>
      <c r="V1275" s="362" t="n"/>
      <c r="W1275" s="362" t="n"/>
      <c r="X1275" s="362" t="n"/>
      <c r="Y1275" s="362" t="n"/>
      <c r="Z1275" s="362" t="n"/>
      <c r="AA1275" s="362" t="n"/>
      <c r="AB1275" s="1387" t="n">
        <v>0.092</v>
      </c>
      <c r="AC1275" s="1387">
        <f>ROUND(O1275*AB1275,3)</f>
        <v/>
      </c>
      <c r="AD1275" s="575"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565" t="inlineStr">
        <is>
          <t>ЕАЭС N RU Д-JP.РА04.В.57950/23 от 09.06.2023 действует до 08.06.2028</t>
        </is>
      </c>
      <c r="AF1275" s="565" t="inlineStr">
        <is>
          <t>Ruhaku</t>
        </is>
      </c>
      <c r="AG1275" s="565" t="inlineStr">
        <is>
          <t>CARING JAPAN Inc</t>
        </is>
      </c>
    </row>
    <row r="1276" hidden="1" ht="20.1" customFormat="1" customHeight="1" s="355" thickBot="1">
      <c r="A1276" s="1203" t="n"/>
      <c r="B1276" s="714" t="n"/>
      <c r="C1276" s="367" t="n"/>
      <c r="D1276" s="367" t="n"/>
      <c r="E1276" s="353" t="inlineStr">
        <is>
          <t>RUHAKU SAMPLE</t>
        </is>
      </c>
      <c r="F1276" s="353" t="inlineStr">
        <is>
          <t>RU02S</t>
        </is>
      </c>
      <c r="G1276" s="368" t="n"/>
      <c r="H1276" s="369" t="inlineStr">
        <is>
          <t>《RUHAKU》 Reset Cleansing Oil mini pouch(N.C.V)</t>
        </is>
      </c>
      <c r="I1276" s="369" t="inlineStr">
        <is>
          <t>RUHAKU Reset Cleansing Oil</t>
        </is>
      </c>
      <c r="J1276" s="493" t="inlineStr">
        <is>
          <t>Восстанавливающее демакияжное масло</t>
        </is>
      </c>
      <c r="K1276" s="369" t="inlineStr">
        <is>
          <t>face cleansing</t>
        </is>
      </c>
      <c r="L1276" s="369" t="n"/>
      <c r="M1276" s="1203" t="n"/>
      <c r="N1276" s="368" t="n"/>
      <c r="O1276" s="455" t="n"/>
      <c r="P1276" s="1504" t="n">
        <v>10</v>
      </c>
      <c r="Q1276" s="1382">
        <f>O1276*P1276</f>
        <v/>
      </c>
      <c r="R1276" s="456" t="n">
        <v>0</v>
      </c>
      <c r="S1276" s="1394">
        <f>O1276*R1276</f>
        <v/>
      </c>
      <c r="T1276" s="1394">
        <f>Q1276-S1276</f>
        <v/>
      </c>
      <c r="U1276" s="458">
        <f>T1276/Q1276</f>
        <v/>
      </c>
      <c r="V1276" s="362" t="n"/>
      <c r="W1276" s="362" t="n"/>
      <c r="X1276" s="362" t="n"/>
      <c r="Y1276" s="362" t="n"/>
      <c r="Z1276" s="362" t="n"/>
      <c r="AA1276" s="362" t="n"/>
      <c r="AB1276" s="1419" t="n">
        <v>0.002</v>
      </c>
      <c r="AC1276" s="1387">
        <f>ROUND(O1276*AB1276,3)</f>
        <v/>
      </c>
      <c r="AD1276" s="575" t="n"/>
      <c r="AE1276" s="565" t="inlineStr">
        <is>
          <t>ЕАЭС N RU Д-JP.РА04.В.58163/23 от 09.06.2023 действует до 08.06.2028</t>
        </is>
      </c>
      <c r="AF1276" s="565" t="inlineStr">
        <is>
          <t>RUHAKU</t>
        </is>
      </c>
      <c r="AG1276" s="565" t="inlineStr">
        <is>
          <t>CARING JAPAN Inc</t>
        </is>
      </c>
    </row>
    <row r="1277" hidden="1" ht="20.1" customFormat="1" customHeight="1" s="355" thickBot="1">
      <c r="A1277" s="1203" t="n"/>
      <c r="B1277" s="714" t="n"/>
      <c r="C1277" s="367" t="n"/>
      <c r="D1277" s="367" t="n"/>
      <c r="E1277" s="353" t="inlineStr">
        <is>
          <t>RUHAKU SAMPLE</t>
        </is>
      </c>
      <c r="F1277" s="353" t="n"/>
      <c r="G1277" s="368" t="n"/>
      <c r="H1277" s="369" t="inlineStr">
        <is>
          <t>《RUHAKU》 Clear soap mini pouch(N.C.V)</t>
        </is>
      </c>
      <c r="I1277" s="369" t="inlineStr">
        <is>
          <t>RUHAKU Clear soap</t>
        </is>
      </c>
      <c r="J1277" s="493" t="inlineStr">
        <is>
          <t>Очищающее мыло твердое</t>
        </is>
      </c>
      <c r="K1277" s="369" t="inlineStr">
        <is>
          <t>face soap</t>
        </is>
      </c>
      <c r="L1277" s="369" t="n"/>
      <c r="M1277" s="1203" t="n"/>
      <c r="N1277" s="368" t="n"/>
      <c r="O1277" s="455" t="n"/>
      <c r="P1277" s="1504" t="n">
        <v>10</v>
      </c>
      <c r="Q1277" s="1382">
        <f>O1277*P1277</f>
        <v/>
      </c>
      <c r="R1277" s="456" t="n">
        <v>0</v>
      </c>
      <c r="S1277" s="1394">
        <f>O1277*R1277</f>
        <v/>
      </c>
      <c r="T1277" s="1394">
        <f>Q1277-S1277</f>
        <v/>
      </c>
      <c r="U1277" s="458">
        <f>T1277/Q1277</f>
        <v/>
      </c>
      <c r="V1277" s="362" t="n"/>
      <c r="W1277" s="362" t="n"/>
      <c r="X1277" s="362" t="n"/>
      <c r="Y1277" s="362" t="n"/>
      <c r="Z1277" s="362" t="n"/>
      <c r="AA1277" s="362" t="n"/>
      <c r="AB1277" s="1419" t="n"/>
      <c r="AC1277" s="1387">
        <f>ROUND(O1277*AB1277,3)</f>
        <v/>
      </c>
      <c r="AD1277" s="575" t="n"/>
      <c r="AE1277" s="565" t="n"/>
      <c r="AF1277" s="565" t="n"/>
      <c r="AG1277" s="565" t="n"/>
    </row>
    <row r="1278" hidden="1" ht="20.1" customFormat="1" customHeight="1" s="355" thickBot="1">
      <c r="A1278" s="1203" t="n"/>
      <c r="B1278" s="714" t="n"/>
      <c r="C1278" s="367" t="n"/>
      <c r="D1278" s="367" t="n"/>
      <c r="E1278" s="353" t="inlineStr">
        <is>
          <t>RUHAKU SAMPLE</t>
        </is>
      </c>
      <c r="F1278" s="353" t="inlineStr">
        <is>
          <t>RU03S</t>
        </is>
      </c>
      <c r="G1278" s="368" t="n"/>
      <c r="H1278" s="369" t="inlineStr">
        <is>
          <t>《RUHAKU》　Balance Lotion mini pouch(N.C.V)</t>
        </is>
      </c>
      <c r="I1278" s="369" t="inlineStr">
        <is>
          <t>RUHAKU Balance Lotion</t>
        </is>
      </c>
      <c r="J1278" s="493" t="inlineStr">
        <is>
          <t>Балансирующий лосьон для лица РУХАКУ</t>
        </is>
      </c>
      <c r="K1278" s="369" t="inlineStr">
        <is>
          <t>face lotion</t>
        </is>
      </c>
      <c r="L1278" s="369" t="n"/>
      <c r="M1278" s="1203" t="n"/>
      <c r="N1278" s="368" t="n"/>
      <c r="O1278" s="455" t="n"/>
      <c r="P1278" s="1504" t="n">
        <v>10</v>
      </c>
      <c r="Q1278" s="1382">
        <f>O1278*P1278</f>
        <v/>
      </c>
      <c r="R1278" s="456" t="n">
        <v>0</v>
      </c>
      <c r="S1278" s="1394">
        <f>O1278*R1278</f>
        <v/>
      </c>
      <c r="T1278" s="1394">
        <f>Q1278-S1278</f>
        <v/>
      </c>
      <c r="U1278" s="458">
        <f>T1278/Q1278</f>
        <v/>
      </c>
      <c r="V1278" s="362" t="n"/>
      <c r="W1278" s="362" t="n"/>
      <c r="X1278" s="362" t="n"/>
      <c r="Y1278" s="362" t="n"/>
      <c r="Z1278" s="362" t="n"/>
      <c r="AA1278" s="362" t="n"/>
      <c r="AB1278" s="1419" t="n">
        <v>0.001</v>
      </c>
      <c r="AC1278" s="1387">
        <f>ROUND(O1278*AB1278,3)</f>
        <v/>
      </c>
      <c r="AD1278" s="575" t="n"/>
      <c r="AE1278" s="565" t="inlineStr">
        <is>
          <t>ЕАЭС N RU Д-JP.РА04.В.57923/23 от 09.06.2023 действует до 08.06.2028</t>
        </is>
      </c>
      <c r="AF1278" s="565" t="inlineStr">
        <is>
          <t>RUHAKU</t>
        </is>
      </c>
      <c r="AG1278" s="565" t="inlineStr">
        <is>
          <t>CARING JAPAN Inc</t>
        </is>
      </c>
    </row>
    <row r="1279" hidden="1" ht="20.1" customFormat="1" customHeight="1" s="355" thickBot="1">
      <c r="A1279" s="1203" t="n"/>
      <c r="B1279" s="714" t="n"/>
      <c r="C1279" s="367" t="n"/>
      <c r="D1279" s="367" t="n"/>
      <c r="E1279" s="353" t="inlineStr">
        <is>
          <t>RUHAKU SAMPLE</t>
        </is>
      </c>
      <c r="F1279" s="353" t="inlineStr">
        <is>
          <t>RU07S</t>
        </is>
      </c>
      <c r="G1279" s="368" t="n"/>
      <c r="H1279" s="369" t="inlineStr">
        <is>
          <t>《RUHAKU》 Night Repair Oil mini pouch(N.C.V)</t>
        </is>
      </c>
      <c r="I1279" s="369" t="inlineStr">
        <is>
          <t>RUHAKU Night Repair Oil</t>
        </is>
      </c>
      <c r="J1279" s="493" t="inlineStr">
        <is>
          <t xml:space="preserve"> Ночное восстанавливающее масло для лица РУХАКУ</t>
        </is>
      </c>
      <c r="K1279" s="369" t="inlineStr">
        <is>
          <t>face oil</t>
        </is>
      </c>
      <c r="L1279" s="369" t="n"/>
      <c r="M1279" s="1203" t="n"/>
      <c r="N1279" s="368" t="n"/>
      <c r="O1279" s="455" t="n"/>
      <c r="P1279" s="1504" t="n">
        <v>10</v>
      </c>
      <c r="Q1279" s="1382">
        <f>O1279*P1279</f>
        <v/>
      </c>
      <c r="R1279" s="456" t="n">
        <v>0</v>
      </c>
      <c r="S1279" s="1394">
        <f>O1279*R1279</f>
        <v/>
      </c>
      <c r="T1279" s="1394">
        <f>Q1279-S1279</f>
        <v/>
      </c>
      <c r="U1279" s="458">
        <f>T1279/Q1279</f>
        <v/>
      </c>
      <c r="V1279" s="362" t="n"/>
      <c r="W1279" s="362" t="n"/>
      <c r="X1279" s="362" t="n"/>
      <c r="Y1279" s="362" t="n"/>
      <c r="Z1279" s="362" t="n"/>
      <c r="AA1279" s="362" t="n"/>
      <c r="AB1279" s="1419" t="n">
        <v>0.002</v>
      </c>
      <c r="AC1279" s="1387">
        <f>ROUND(O1279*AB1279,3)</f>
        <v/>
      </c>
      <c r="AD1279" s="575" t="n"/>
      <c r="AE1279" s="565" t="inlineStr">
        <is>
          <t>ЕАЭС N RU Д-JP.РА04.В.58163/23 от 09.06.2023 действует до 08.06.2028</t>
        </is>
      </c>
      <c r="AF1279" s="565" t="inlineStr">
        <is>
          <t>RUHAKU</t>
        </is>
      </c>
      <c r="AG1279" s="565" t="inlineStr">
        <is>
          <t>CARING JAPAN Inc</t>
        </is>
      </c>
    </row>
    <row r="1280" hidden="1" ht="20.1" customFormat="1" customHeight="1" s="355" thickBot="1">
      <c r="A1280" s="1203" t="n"/>
      <c r="B1280" s="714" t="n"/>
      <c r="C1280" s="367" t="n"/>
      <c r="D1280" s="367" t="n"/>
      <c r="E1280" s="353" t="inlineStr">
        <is>
          <t>RUHAKU SAMPLE</t>
        </is>
      </c>
      <c r="F1280" s="353" t="inlineStr">
        <is>
          <t>RU06S</t>
        </is>
      </c>
      <c r="G1280" s="368" t="n"/>
      <c r="H1280" s="696" t="inlineStr">
        <is>
          <t>《RUHAKU》 Moist Cream mini pouch(N.C.V)</t>
        </is>
      </c>
      <c r="I1280" s="696" t="inlineStr">
        <is>
          <t>RUHAKU Moist Cream</t>
        </is>
      </c>
      <c r="J1280" s="493" t="inlineStr">
        <is>
          <t>Увлажняющий крем для лица</t>
        </is>
      </c>
      <c r="K1280" s="369" t="inlineStr">
        <is>
          <t>face cream</t>
        </is>
      </c>
      <c r="L1280" s="369" t="n"/>
      <c r="M1280" s="1203" t="n"/>
      <c r="N1280" s="368" t="n"/>
      <c r="O1280" s="455" t="n"/>
      <c r="P1280" s="1504" t="n">
        <v>10</v>
      </c>
      <c r="Q1280" s="1382">
        <f>O1280*P1280</f>
        <v/>
      </c>
      <c r="R1280" s="456" t="n">
        <v>0</v>
      </c>
      <c r="S1280" s="1394">
        <f>O1280*R1280</f>
        <v/>
      </c>
      <c r="T1280" s="1394">
        <f>Q1280-S1280</f>
        <v/>
      </c>
      <c r="U1280" s="458">
        <f>T1280/Q1280</f>
        <v/>
      </c>
      <c r="V1280" s="362" t="n"/>
      <c r="W1280" s="362" t="n"/>
      <c r="X1280" s="362" t="n"/>
      <c r="Y1280" s="362" t="n"/>
      <c r="Z1280" s="362" t="n"/>
      <c r="AA1280" s="362" t="n"/>
      <c r="AB1280" s="1419" t="n">
        <v>0.002</v>
      </c>
      <c r="AC1280" s="1387">
        <f>ROUND(O1280*AB1280,3)</f>
        <v/>
      </c>
      <c r="AD1280" s="575" t="n"/>
      <c r="AE1280" s="565" t="inlineStr">
        <is>
          <t>ЕАЭС N RU Д-JP.РА04.В.57950/23 от 09.06.2023 действует до 08.06.2028</t>
        </is>
      </c>
      <c r="AF1280" s="565" t="inlineStr">
        <is>
          <t>RUHAKU</t>
        </is>
      </c>
      <c r="AG1280" s="565" t="inlineStr">
        <is>
          <t>CARING JAPAN Inc</t>
        </is>
      </c>
    </row>
    <row r="1281" hidden="1" ht="20.1" customFormat="1" customHeight="1" s="355" thickBot="1">
      <c r="A1281" s="1203" t="n"/>
      <c r="B1281" s="714" t="n"/>
      <c r="C1281" s="367" t="n"/>
      <c r="D1281" s="367" t="n"/>
      <c r="E1281" s="353" t="inlineStr">
        <is>
          <t>RUHAKU SAMPLE</t>
        </is>
      </c>
      <c r="F1281" s="353" t="inlineStr">
        <is>
          <t>RU010S</t>
        </is>
      </c>
      <c r="G1281" s="368" t="n"/>
      <c r="H1281" s="696" t="inlineStr">
        <is>
          <t>《RUHAKU》 Face wash net mini(N.C.V)</t>
        </is>
      </c>
      <c r="I1281" s="696" t="inlineStr">
        <is>
          <t>RUHAKU Face wash net</t>
        </is>
      </c>
      <c r="J1281" s="493" t="inlineStr">
        <is>
          <t>Сеточка для мыла Рухаку</t>
        </is>
      </c>
      <c r="K1281" s="369" t="inlineStr">
        <is>
          <t>wash net</t>
        </is>
      </c>
      <c r="L1281" s="369" t="n"/>
      <c r="M1281" s="1203" t="n"/>
      <c r="N1281" s="368" t="n"/>
      <c r="O1281" s="455" t="n"/>
      <c r="P1281" s="1504" t="n">
        <v>10</v>
      </c>
      <c r="Q1281" s="1382">
        <f>O1281*P1281</f>
        <v/>
      </c>
      <c r="R1281" s="456" t="n">
        <v>0</v>
      </c>
      <c r="S1281" s="1394">
        <f>O1281*R1281</f>
        <v/>
      </c>
      <c r="T1281" s="1394">
        <f>Q1281-S1281</f>
        <v/>
      </c>
      <c r="U1281" s="458">
        <f>T1281/Q1281</f>
        <v/>
      </c>
      <c r="V1281" s="362" t="n"/>
      <c r="W1281" s="362" t="n"/>
      <c r="X1281" s="362" t="n"/>
      <c r="Y1281" s="362" t="n"/>
      <c r="Z1281" s="362" t="n"/>
      <c r="AA1281" s="362" t="n"/>
      <c r="AB1281" s="1419" t="n">
        <v>0.001</v>
      </c>
      <c r="AC1281" s="1387">
        <f>ROUND(O1281*AB1281,3)</f>
        <v/>
      </c>
      <c r="AD1281" s="575" t="n"/>
      <c r="AE1281" s="565" t="n"/>
      <c r="AF1281" s="565" t="inlineStr">
        <is>
          <t>RUHAKU</t>
        </is>
      </c>
      <c r="AG1281" s="565" t="n"/>
    </row>
    <row r="1282" hidden="1" ht="20.1" customFormat="1" customHeight="1" s="355" thickBot="1">
      <c r="A1282" s="1203" t="n"/>
      <c r="B1282" s="714" t="n"/>
      <c r="C1282" s="367" t="n">
        <v>4580224360372</v>
      </c>
      <c r="D1282" s="367" t="n"/>
      <c r="E1282" s="353" t="inlineStr">
        <is>
          <t>RUHAKU SAMPLE</t>
        </is>
      </c>
      <c r="F1282" s="353" t="inlineStr">
        <is>
          <t>RU08T</t>
        </is>
      </c>
      <c r="G1282" s="368" t="n"/>
      <c r="H1282" s="696" t="inlineStr">
        <is>
          <t>《RUHAKU》 Trial Set S TESTER(N.C.V)</t>
        </is>
      </c>
      <c r="I1282" s="696" t="inlineStr">
        <is>
          <t>RUHAKU Trial Set S</t>
        </is>
      </c>
      <c r="J1282" s="493"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69" t="inlineStr">
        <is>
          <t>Cleansing oil,
Soap,
Lotion,
Cream</t>
        </is>
      </c>
      <c r="L1282" s="369" t="n"/>
      <c r="M1282" s="1203" t="n"/>
      <c r="N1282" s="368" t="n"/>
      <c r="O1282" s="455" t="n"/>
      <c r="P1282" s="1504">
        <f>P699</f>
        <v/>
      </c>
      <c r="Q1282" s="1382">
        <f>O1282*P1282</f>
        <v/>
      </c>
      <c r="R1282" s="456" t="n">
        <v>0</v>
      </c>
      <c r="S1282" s="1394">
        <f>O1282*R1282</f>
        <v/>
      </c>
      <c r="T1282" s="1394">
        <f>Q1282-S1282</f>
        <v/>
      </c>
      <c r="U1282" s="458">
        <f>T1282/Q1282</f>
        <v/>
      </c>
      <c r="V1282" s="362" t="n"/>
      <c r="W1282" s="362" t="n"/>
      <c r="X1282" s="362" t="n"/>
      <c r="Y1282" s="362" t="n"/>
      <c r="Z1282" s="362" t="n"/>
      <c r="AA1282" s="362" t="n"/>
      <c r="AB1282" s="1407" t="n">
        <v>0.01</v>
      </c>
      <c r="AC1282" s="1387">
        <f>ROUND(O1282*AB1282,3)</f>
        <v/>
      </c>
      <c r="AD1282" s="575" t="n"/>
      <c r="AE1282" s="565"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565" t="inlineStr">
        <is>
          <t>Ruhaku</t>
        </is>
      </c>
      <c r="AG1282" s="565" t="inlineStr">
        <is>
          <t>CARING JAPAN Inc</t>
        </is>
      </c>
    </row>
    <row r="1283" hidden="1" ht="20.1" customFormat="1" customHeight="1" s="355" thickBot="1">
      <c r="A1283" s="1203" t="n"/>
      <c r="B1283" s="714" t="n"/>
      <c r="C1283" s="367" t="n">
        <v>4580224360211</v>
      </c>
      <c r="D1283" s="367" t="n"/>
      <c r="E1283" s="353" t="inlineStr">
        <is>
          <t>MEDION TESTER</t>
        </is>
      </c>
      <c r="F1283" s="353" t="inlineStr">
        <is>
          <t>DM01T</t>
        </is>
      </c>
      <c r="G1283" s="353" t="n"/>
      <c r="H1283" s="369" t="inlineStr">
        <is>
          <t>Dr.Medion HEAD SPA SCALP PACK 150ml  TESTER(N.C.V)</t>
        </is>
      </c>
      <c r="I1283" s="369" t="inlineStr">
        <is>
          <t>Dr.Medion HEAD SPA SCALP PACK</t>
        </is>
      </c>
      <c r="J1283" s="493" t="inlineStr">
        <is>
          <t>Спа-маска для кожи головы и волос</t>
        </is>
      </c>
      <c r="K1283" s="369" t="inlineStr">
        <is>
          <t>hair pack</t>
        </is>
      </c>
      <c r="L1283" s="369" t="n"/>
      <c r="M1283" s="1203" t="n"/>
      <c r="N1283" s="368" t="n"/>
      <c r="O1283" s="455" t="n"/>
      <c r="P1283" s="1504">
        <f>P701</f>
        <v/>
      </c>
      <c r="Q1283" s="1382">
        <f>O1283*P1283</f>
        <v/>
      </c>
      <c r="R1283" s="456" t="n">
        <v>0</v>
      </c>
      <c r="S1283" s="1394">
        <f>O1283*R1283</f>
        <v/>
      </c>
      <c r="T1283" s="1394">
        <f>Q1283-S1283</f>
        <v/>
      </c>
      <c r="U1283" s="458">
        <f>T1283/Q1283</f>
        <v/>
      </c>
      <c r="V1283" s="362" t="n"/>
      <c r="W1283" s="362" t="n"/>
      <c r="X1283" s="362" t="n"/>
      <c r="Y1283" s="362" t="n"/>
      <c r="Z1283" s="362" t="n"/>
      <c r="AA1283" s="362" t="n"/>
      <c r="AB1283" s="1419" t="n">
        <v>0.206</v>
      </c>
      <c r="AC1283" s="1387">
        <f>ROUND(O1283*AB1283,3)</f>
        <v/>
      </c>
      <c r="AD1283" s="575"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82" t="inlineStr">
        <is>
          <t>ЕАЭС N RU Д-JP.РА04.В.65667/23 от 14.06.2023 действует до 13.06.2028</t>
        </is>
      </c>
      <c r="AF1283" s="769" t="n"/>
      <c r="AG1283" s="582" t="inlineStr">
        <is>
          <t>Medion Research Laboratories Inc.</t>
        </is>
      </c>
    </row>
    <row r="1284" hidden="1" ht="20.1" customFormat="1" customHeight="1" s="355" thickBot="1">
      <c r="A1284" s="1203" t="n"/>
      <c r="B1284" s="714" t="n"/>
      <c r="C1284" s="367" t="n">
        <v>4580224360594</v>
      </c>
      <c r="D1284" s="367" t="n"/>
      <c r="E1284" s="353" t="inlineStr">
        <is>
          <t>MEDION TESTER</t>
        </is>
      </c>
      <c r="F1284" s="365" t="inlineStr">
        <is>
          <t>DM02T</t>
        </is>
      </c>
      <c r="G1284" s="365" t="n"/>
      <c r="H1284" s="322" t="inlineStr">
        <is>
          <t>Dr.Medion HEAD SPA SHAMPOO 200ml TESTER(N.C.V)</t>
        </is>
      </c>
      <c r="I1284" s="369" t="inlineStr">
        <is>
          <t>Dr.Medion HEAD SPA SHAMPOO</t>
        </is>
      </c>
      <c r="J1284" s="493" t="inlineStr">
        <is>
          <t>Спа-шампунь для волос</t>
        </is>
      </c>
      <c r="K1284" s="369" t="inlineStr">
        <is>
          <t>hair shampoo</t>
        </is>
      </c>
      <c r="L1284" s="369" t="n"/>
      <c r="M1284" s="1203" t="n"/>
      <c r="N1284" s="368" t="n"/>
      <c r="O1284" s="455" t="n"/>
      <c r="P1284" s="1504">
        <f>P702</f>
        <v/>
      </c>
      <c r="Q1284" s="1382">
        <f>O1284*P1284</f>
        <v/>
      </c>
      <c r="R1284" s="456" t="n">
        <v>0</v>
      </c>
      <c r="S1284" s="1394">
        <f>O1284*R1284</f>
        <v/>
      </c>
      <c r="T1284" s="1394">
        <f>Q1284-S1284</f>
        <v/>
      </c>
      <c r="U1284" s="458">
        <f>T1284/Q1284</f>
        <v/>
      </c>
      <c r="V1284" s="362" t="n"/>
      <c r="W1284" s="362" t="n"/>
      <c r="X1284" s="362" t="n"/>
      <c r="Y1284" s="362" t="n"/>
      <c r="Z1284" s="362" t="n"/>
      <c r="AA1284" s="362" t="n"/>
      <c r="AB1284" s="1419" t="n">
        <v>0.27</v>
      </c>
      <c r="AC1284" s="1387">
        <f>ROUND(O1284*AB1284,3)</f>
        <v/>
      </c>
      <c r="AD1284" s="575"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82" t="inlineStr">
        <is>
          <t>ЕАЭС N RU Д-JP.РА04.В.65676/23 от 14.06.2023 действует до 13.06.2028</t>
        </is>
      </c>
      <c r="AF1284" s="769" t="n"/>
      <c r="AG1284" s="582" t="inlineStr">
        <is>
          <t>Medion Research Laboratories Inc.</t>
        </is>
      </c>
    </row>
    <row r="1285" hidden="1" ht="20.1" customFormat="1" customHeight="1" s="355" thickBot="1">
      <c r="A1285" s="1203" t="n"/>
      <c r="B1285" s="714" t="n"/>
      <c r="C1285" s="366" t="n"/>
      <c r="D1285" s="366" t="n"/>
      <c r="E1285" s="353" t="inlineStr">
        <is>
          <t>MEDION TESTER</t>
        </is>
      </c>
      <c r="F1285" s="365" t="inlineStr">
        <is>
          <t>DM03T</t>
        </is>
      </c>
      <c r="G1285" s="365" t="n"/>
      <c r="H1285" s="322" t="inlineStr">
        <is>
          <t>Dr.Medion HEAD SPA TREATMENT 230g  TESTER(N.C.V)</t>
        </is>
      </c>
      <c r="I1285" s="369" t="inlineStr">
        <is>
          <t>Dr.Medion HEAD SPA TREATMENT</t>
        </is>
      </c>
      <c r="J1285" s="493" t="inlineStr">
        <is>
          <t>Спа-тритмент-кондиционер для кожи головы и волос</t>
        </is>
      </c>
      <c r="K1285" s="369" t="inlineStr">
        <is>
          <t>hair treatment</t>
        </is>
      </c>
      <c r="L1285" s="369" t="n"/>
      <c r="M1285" s="1203" t="n"/>
      <c r="N1285" s="368" t="n"/>
      <c r="O1285" s="455" t="n"/>
      <c r="P1285" s="1504">
        <f>P703</f>
        <v/>
      </c>
      <c r="Q1285" s="1382">
        <f>O1285*P1285</f>
        <v/>
      </c>
      <c r="R1285" s="456" t="n">
        <v>0</v>
      </c>
      <c r="S1285" s="1394">
        <f>O1285*R1285</f>
        <v/>
      </c>
      <c r="T1285" s="1394">
        <f>Q1285-S1285</f>
        <v/>
      </c>
      <c r="U1285" s="458">
        <f>T1285/Q1285</f>
        <v/>
      </c>
      <c r="V1285" s="362" t="n"/>
      <c r="W1285" s="362" t="n"/>
      <c r="X1285" s="362" t="n"/>
      <c r="Y1285" s="362" t="n"/>
      <c r="Z1285" s="362" t="n"/>
      <c r="AA1285" s="362" t="n"/>
      <c r="AB1285" s="1203" t="n">
        <v>0.255</v>
      </c>
      <c r="AC1285" s="1387">
        <f>ROUND(O1285*AB1285,3)</f>
        <v/>
      </c>
      <c r="AD1285" s="575"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82" t="inlineStr">
        <is>
          <t>ЕАЭС N RU Д-JP.РА04.В.65673/23 от 14.06.2023 действует до 13.06.2028</t>
        </is>
      </c>
      <c r="AF1285" s="769" t="n"/>
      <c r="AG1285" s="582" t="inlineStr">
        <is>
          <t>Medion Research Laboratories Inc.</t>
        </is>
      </c>
    </row>
    <row r="1286" hidden="1" ht="20.1" customFormat="1" customHeight="1" s="355" thickBot="1">
      <c r="A1286" s="353" t="n"/>
      <c r="B1286" s="721" t="n"/>
      <c r="C1286" s="366" t="n"/>
      <c r="D1286" s="366" t="n"/>
      <c r="E1286" s="353" t="inlineStr">
        <is>
          <t>MEDION TESTER</t>
        </is>
      </c>
      <c r="F1286" s="365" t="inlineStr">
        <is>
          <t>DM04T</t>
        </is>
      </c>
      <c r="G1286" s="365" t="n"/>
      <c r="H1286" s="322" t="inlineStr">
        <is>
          <t>Dr.Medion HEAD SPA SET  TESTER(N.C.V)</t>
        </is>
      </c>
      <c r="I1286" s="369" t="n"/>
      <c r="J1286" s="493" t="n"/>
      <c r="K1286" s="369" t="inlineStr">
        <is>
          <t>shampoo,treatment,pack</t>
        </is>
      </c>
      <c r="L1286" s="369" t="n"/>
      <c r="M1286" s="1203" t="n"/>
      <c r="N1286" s="368" t="n"/>
      <c r="O1286" s="455" t="n"/>
      <c r="P1286" s="1504" t="n">
        <v>100</v>
      </c>
      <c r="Q1286" s="1382">
        <f>O1286*P1286</f>
        <v/>
      </c>
      <c r="R1286" s="456" t="n">
        <v>0</v>
      </c>
      <c r="S1286" s="1394">
        <f>O1286*R1286</f>
        <v/>
      </c>
      <c r="T1286" s="1394">
        <f>Q1286-S1286</f>
        <v/>
      </c>
      <c r="U1286" s="458">
        <f>T1286/Q1286</f>
        <v/>
      </c>
      <c r="V1286" s="362" t="n"/>
      <c r="W1286" s="362" t="n"/>
      <c r="X1286" s="362" t="n"/>
      <c r="Y1286" s="362" t="n"/>
      <c r="Z1286" s="362" t="n"/>
      <c r="AA1286" s="362" t="n"/>
      <c r="AB1286" s="1203" t="n">
        <v>0.727</v>
      </c>
      <c r="AC1286" s="1387">
        <f>ROUND(O1286*AB1286,3)</f>
        <v/>
      </c>
      <c r="AD1286" s="575" t="n"/>
      <c r="AE1286" s="582" t="inlineStr">
        <is>
          <t>ЕАЭС N RU Д-JP.РА04.В.65676/23 от 14.06.2023 действует до 13.06.2028
ЕАЭС N RU Д-JP.РА04.В.65673/23 от 14.06.2023 действует до 13.06.2028</t>
        </is>
      </c>
      <c r="AF1286" s="769" t="n"/>
      <c r="AG1286" s="582" t="inlineStr">
        <is>
          <t>Medion Research Laboratories Inc.</t>
        </is>
      </c>
    </row>
    <row r="1287" hidden="1" ht="20.1" customFormat="1" customHeight="1" s="355" thickBot="1">
      <c r="A1287" s="1203" t="n"/>
      <c r="B1287" s="714" t="n"/>
      <c r="C1287" s="366" t="n"/>
      <c r="D1287" s="366" t="n"/>
      <c r="E1287" s="353" t="inlineStr">
        <is>
          <t>MEDION PRO</t>
        </is>
      </c>
      <c r="F1287" s="365" t="inlineStr">
        <is>
          <t>MEDI02PT</t>
        </is>
      </c>
      <c r="G1287" s="365" t="n"/>
      <c r="H1287" s="322" t="inlineStr">
        <is>
          <t>《MEDION》Mediplorer CO2 GEL MASK FOR PROFESSIONAL (30 times) TESTER(N.C.V)</t>
        </is>
      </c>
      <c r="I1287" s="369">
        <f>I706</f>
        <v/>
      </c>
      <c r="J1287" s="369" t="inlineStr">
        <is>
          <t>Профессиональная гелевая маска СО2 для лица Mediplorer</t>
        </is>
      </c>
      <c r="K1287" s="369">
        <f>K706</f>
        <v/>
      </c>
      <c r="L1287" s="369" t="n"/>
      <c r="M1287" s="1203" t="n"/>
      <c r="N1287" s="368" t="n"/>
      <c r="O1287" s="455" t="n"/>
      <c r="P1287" s="1504">
        <f>P706</f>
        <v/>
      </c>
      <c r="Q1287" s="1382">
        <f>O1287*P1287</f>
        <v/>
      </c>
      <c r="R1287" s="456" t="n">
        <v>0</v>
      </c>
      <c r="S1287" s="1394">
        <f>O1287*R1287</f>
        <v/>
      </c>
      <c r="T1287" s="1394">
        <f>Q1287-S1287</f>
        <v/>
      </c>
      <c r="U1287" s="458">
        <f>T1287/Q1287</f>
        <v/>
      </c>
      <c r="V1287" s="362" t="n"/>
      <c r="W1287" s="362" t="n"/>
      <c r="X1287" s="362" t="n"/>
      <c r="Y1287" s="362" t="n"/>
      <c r="Z1287" s="362" t="n"/>
      <c r="AA1287" s="362" t="n"/>
      <c r="AB1287" s="1203" t="n">
        <v>1</v>
      </c>
      <c r="AC1287" s="1387">
        <f>ROUND(O1287*AB1287,3)</f>
        <v/>
      </c>
      <c r="AD1287" s="575" t="n"/>
      <c r="AE1287" s="582" t="inlineStr">
        <is>
          <t>ЕАЭС N RU Д-JP.РА04.В.65636/23 от 14.06.2023 действует до 13.06.2028</t>
        </is>
      </c>
      <c r="AF1287" s="769" t="n"/>
      <c r="AG1287" s="582" t="inlineStr">
        <is>
          <t>Medion Research Laboratories Inc.</t>
        </is>
      </c>
    </row>
    <row r="1288" hidden="1" ht="20.1" customFormat="1" customHeight="1" s="355" thickBot="1">
      <c r="A1288" s="1203" t="n"/>
      <c r="B1288" s="714" t="n"/>
      <c r="C1288" s="366" t="n">
        <v>4560164470478</v>
      </c>
      <c r="D1288" s="366" t="inlineStr">
        <is>
          <t>MEDI03P</t>
        </is>
      </c>
      <c r="E1288" s="353" t="inlineStr">
        <is>
          <t>MEDION PRO</t>
        </is>
      </c>
      <c r="F1288" s="365" t="inlineStr">
        <is>
          <t>MEDI03P</t>
        </is>
      </c>
      <c r="G1288" s="365" t="n"/>
      <c r="H1288" s="322" t="inlineStr">
        <is>
          <t>《MEDION　PRO》Mediplorer CO2 GEL MASK PREMIUM PRO (30 times) TESTER(N.C.V)</t>
        </is>
      </c>
      <c r="I1288" s="369">
        <f>I707</f>
        <v/>
      </c>
      <c r="J1288" s="369">
        <f>J707</f>
        <v/>
      </c>
      <c r="K1288" s="369">
        <f>K707</f>
        <v/>
      </c>
      <c r="L1288" s="369" t="n"/>
      <c r="M1288" s="1203" t="n"/>
      <c r="N1288" s="368" t="n"/>
      <c r="O1288" s="455" t="n"/>
      <c r="P1288" s="1504">
        <f>P707</f>
        <v/>
      </c>
      <c r="Q1288" s="1382">
        <f>O1288*P1288</f>
        <v/>
      </c>
      <c r="R1288" s="456" t="n">
        <v>0</v>
      </c>
      <c r="S1288" s="1394">
        <f>O1288*R1288</f>
        <v/>
      </c>
      <c r="T1288" s="1394">
        <f>Q1288-S1288</f>
        <v/>
      </c>
      <c r="U1288" s="458">
        <f>T1288/Q1288</f>
        <v/>
      </c>
      <c r="V1288" s="362" t="n"/>
      <c r="W1288" s="362" t="n"/>
      <c r="X1288" s="362" t="n"/>
      <c r="Y1288" s="362" t="n"/>
      <c r="Z1288" s="362" t="n"/>
      <c r="AA1288" s="362" t="n"/>
      <c r="AB1288" s="1203" t="n">
        <v>1</v>
      </c>
      <c r="AC1288" s="1387">
        <f>ROUND(O1288*AB1288,3)</f>
        <v/>
      </c>
      <c r="AD1288" s="575" t="n"/>
      <c r="AE1288" s="582" t="inlineStr">
        <is>
          <t>ЕАЭС N RU Д-JP.РА04.В.65636/23 от 14.06.2023 действует до 13.06.2028</t>
        </is>
      </c>
      <c r="AF1288" s="769" t="n"/>
      <c r="AG1288" s="582" t="inlineStr">
        <is>
          <t>Medion Research Laboratories Inc.</t>
        </is>
      </c>
    </row>
    <row r="1289" hidden="1" ht="20.1" customFormat="1" customHeight="1" s="355" thickBot="1">
      <c r="A1289" s="353" t="n"/>
      <c r="B1289" s="721" t="n"/>
      <c r="C1289" s="366" t="n"/>
      <c r="D1289" s="366" t="n"/>
      <c r="E1289" s="353" t="inlineStr">
        <is>
          <t>MEDION TESTER</t>
        </is>
      </c>
      <c r="F1289" s="365" t="inlineStr">
        <is>
          <t>MEDI02T</t>
        </is>
      </c>
      <c r="G1289" s="365" t="n"/>
      <c r="H1289" s="791" t="inlineStr">
        <is>
          <t>Mediplorer CO2 gel mask (6 times) TESTER(N.C.V)</t>
        </is>
      </c>
      <c r="I1289" s="453" t="inlineStr">
        <is>
          <t>Mediplorer CO2 gel mask</t>
        </is>
      </c>
      <c r="J1289" s="937" t="inlineStr">
        <is>
          <t>Гелевая маска СО2 для лица</t>
        </is>
      </c>
      <c r="K1289" s="453" t="inlineStr">
        <is>
          <t>face mask</t>
        </is>
      </c>
      <c r="L1289" s="938" t="n"/>
      <c r="M1289" s="1203" t="n"/>
      <c r="N1289" s="1203" t="n"/>
      <c r="O1289" s="455" t="n"/>
      <c r="P1289" s="1504">
        <f>P705</f>
        <v/>
      </c>
      <c r="Q1289" s="1382">
        <f>O1289*P1289</f>
        <v/>
      </c>
      <c r="R1289" s="456" t="n">
        <v>0</v>
      </c>
      <c r="S1289" s="1394">
        <f>O1289*R1289</f>
        <v/>
      </c>
      <c r="T1289" s="1394">
        <f>Q1289-S1289</f>
        <v/>
      </c>
      <c r="U1289" s="458">
        <f>T1289/Q1289</f>
        <v/>
      </c>
      <c r="V1289" s="362" t="n"/>
      <c r="W1289" s="362" t="n"/>
      <c r="X1289" s="362" t="n"/>
      <c r="Y1289" s="362" t="n"/>
      <c r="Z1289" s="362" t="n"/>
      <c r="AA1289" s="362" t="n"/>
      <c r="AB1289" s="1203" t="n">
        <v>0.217</v>
      </c>
      <c r="AC1289" s="1387">
        <f>ROUND(O1289*AB1289,3)</f>
        <v/>
      </c>
      <c r="AD1289" s="575"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82" t="inlineStr">
        <is>
          <t>ЕАЭС N RU Д-JP.РА04.В.65636/23 от 14.06.2023 действует до 13.06.2028</t>
        </is>
      </c>
      <c r="AF1289" s="769" t="n"/>
      <c r="AG1289" s="582" t="inlineStr">
        <is>
          <t>Medion Research Laboratories Inc.</t>
        </is>
      </c>
    </row>
    <row r="1290" hidden="1" ht="20.1" customFormat="1" customHeight="1" s="355" thickBot="1">
      <c r="A1290" s="1203" t="n"/>
      <c r="B1290" s="714" t="n"/>
      <c r="C1290" s="366" t="n"/>
      <c r="D1290" s="366" t="n"/>
      <c r="E1290" s="353" t="inlineStr">
        <is>
          <t>MEDION TESTER</t>
        </is>
      </c>
      <c r="F1290" s="365" t="inlineStr">
        <is>
          <t>MEDI02S</t>
        </is>
      </c>
      <c r="G1290" s="365" t="n"/>
      <c r="H1290" s="791" t="inlineStr">
        <is>
          <t>Mediplorer CO2 gel mask
for professional mini pouch set(N.C.V)</t>
        </is>
      </c>
      <c r="I1290" s="453" t="inlineStr">
        <is>
          <t>Mediplorer CO2 gel mask</t>
        </is>
      </c>
      <c r="J1290" s="937" t="inlineStr">
        <is>
          <t>Профессиональная гелевая маска СО2 для лица Mediplorer</t>
        </is>
      </c>
      <c r="K1290" s="453" t="inlineStr">
        <is>
          <t>face mask</t>
        </is>
      </c>
      <c r="L1290" s="938" t="n"/>
      <c r="M1290" s="1203" t="n"/>
      <c r="N1290" s="1203" t="n"/>
      <c r="O1290" s="455" t="n"/>
      <c r="P1290" s="1504" t="n">
        <v>100</v>
      </c>
      <c r="Q1290" s="1382">
        <f>O1290*P1290</f>
        <v/>
      </c>
      <c r="R1290" s="456" t="n">
        <v>0</v>
      </c>
      <c r="S1290" s="1394">
        <f>O1290*R1290</f>
        <v/>
      </c>
      <c r="T1290" s="1394">
        <f>Q1290-S1290</f>
        <v/>
      </c>
      <c r="U1290" s="458">
        <f>T1290/Q1290</f>
        <v/>
      </c>
      <c r="V1290" s="362" t="n"/>
      <c r="W1290" s="362" t="n"/>
      <c r="X1290" s="362" t="n"/>
      <c r="Y1290" s="362" t="n"/>
      <c r="Z1290" s="362" t="n"/>
      <c r="AA1290" s="362" t="n"/>
      <c r="AB1290" s="625" t="n">
        <v>0.034</v>
      </c>
      <c r="AC1290" s="1387">
        <f>ROUND(O1290*AB1290,3)</f>
        <v/>
      </c>
      <c r="AD1290" s="575"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82" t="inlineStr">
        <is>
          <t>ЕАЭС N RU Д-JP.РА04.В.65636/23 от 14.06.2023 действует до 13.06.2028</t>
        </is>
      </c>
      <c r="AF1290" s="769" t="inlineStr">
        <is>
          <t>Mediplorer</t>
        </is>
      </c>
      <c r="AG1290" s="582" t="inlineStr">
        <is>
          <t>Medion Research Laboratories Inc.</t>
        </is>
      </c>
    </row>
    <row r="1291" hidden="1" ht="20.1" customFormat="1" customHeight="1" s="355" thickBot="1">
      <c r="A1291" s="353" t="n"/>
      <c r="B1291" s="721" t="n"/>
      <c r="C1291" s="366" t="n"/>
      <c r="D1291" s="366" t="n"/>
      <c r="E1291" s="353" t="inlineStr">
        <is>
          <t>MEDION TESTER</t>
        </is>
      </c>
      <c r="F1291" s="365" t="inlineStr">
        <is>
          <t>MEDI03T</t>
        </is>
      </c>
      <c r="G1291" s="365" t="n"/>
      <c r="H1291" s="791" t="inlineStr">
        <is>
          <t>Mediplorer CO2 gel mask
premium mini TESTER(N.C.V)</t>
        </is>
      </c>
      <c r="I1291" s="453" t="inlineStr">
        <is>
          <t>Mediplorer CO2 gel mask premium</t>
        </is>
      </c>
      <c r="J1291" s="937" t="inlineStr">
        <is>
          <t>Премиальная гелевая маска СО2 для лица</t>
        </is>
      </c>
      <c r="K1291" s="453" t="inlineStr">
        <is>
          <t>face mask</t>
        </is>
      </c>
      <c r="L1291" s="938" t="n"/>
      <c r="M1291" s="1203" t="n"/>
      <c r="N1291" s="1203" t="n"/>
      <c r="O1291" s="455" t="n"/>
      <c r="P1291" s="1504" t="n">
        <v>50</v>
      </c>
      <c r="Q1291" s="1382">
        <f>O1291*P1291</f>
        <v/>
      </c>
      <c r="R1291" s="456" t="n">
        <v>0</v>
      </c>
      <c r="S1291" s="1394">
        <f>O1291*R1291</f>
        <v/>
      </c>
      <c r="T1291" s="1394">
        <f>Q1291-S1291</f>
        <v/>
      </c>
      <c r="U1291" s="458">
        <f>T1291/Q1291</f>
        <v/>
      </c>
      <c r="V1291" s="362" t="n"/>
      <c r="W1291" s="362" t="n"/>
      <c r="X1291" s="362" t="n"/>
      <c r="Y1291" s="362" t="n"/>
      <c r="Z1291" s="362" t="n"/>
      <c r="AA1291" s="362" t="n"/>
      <c r="AB1291" s="625" t="n">
        <v>0.07000000000000001</v>
      </c>
      <c r="AC1291" s="1387">
        <f>ROUND(O1291*AB1291,3)</f>
        <v/>
      </c>
      <c r="AD1291" s="575"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82" t="inlineStr">
        <is>
          <t>ЕАЭС N RU Д-JP.РА04.В.65636/23 от 14.06.2023 действует до 13.06.2028</t>
        </is>
      </c>
      <c r="AF1291" s="769" t="inlineStr">
        <is>
          <t>Mediplorer</t>
        </is>
      </c>
      <c r="AG1291" s="582" t="inlineStr">
        <is>
          <t>Medion Research Laboratories Inc.</t>
        </is>
      </c>
    </row>
    <row r="1292" hidden="1" ht="20.1" customFormat="1" customHeight="1" s="355" thickBot="1">
      <c r="A1292" s="1203" t="n"/>
      <c r="B1292" s="714" t="n"/>
      <c r="C1292" s="366" t="n"/>
      <c r="D1292" s="366" t="n"/>
      <c r="E1292" s="353" t="inlineStr">
        <is>
          <t>MEDION TESTER</t>
        </is>
      </c>
      <c r="F1292" s="365" t="inlineStr">
        <is>
          <t>MEDI02S</t>
        </is>
      </c>
      <c r="G1292" s="365" t="n"/>
      <c r="H1292" s="791" t="inlineStr">
        <is>
          <t>Mediplorer CO2 gel mask
pouch set(N.C.V)</t>
        </is>
      </c>
      <c r="I1292" s="453" t="inlineStr">
        <is>
          <t>Mediplorer CO2 gel mask</t>
        </is>
      </c>
      <c r="J1292" s="937" t="inlineStr">
        <is>
          <t>Гелевая маска СО2 для лица</t>
        </is>
      </c>
      <c r="K1292" s="453" t="inlineStr">
        <is>
          <t>face mask</t>
        </is>
      </c>
      <c r="L1292" s="938" t="n"/>
      <c r="M1292" s="1203" t="n"/>
      <c r="N1292" s="1203" t="n"/>
      <c r="O1292" s="455" t="n"/>
      <c r="P1292" s="1504" t="n">
        <v>50</v>
      </c>
      <c r="Q1292" s="1382">
        <f>O1292*P1292</f>
        <v/>
      </c>
      <c r="R1292" s="456" t="n">
        <v>0</v>
      </c>
      <c r="S1292" s="1394">
        <f>O1292*R1292</f>
        <v/>
      </c>
      <c r="T1292" s="1394">
        <f>Q1292-S1292</f>
        <v/>
      </c>
      <c r="U1292" s="458">
        <f>T1292/Q1292</f>
        <v/>
      </c>
      <c r="V1292" s="362" t="n"/>
      <c r="W1292" s="362" t="n"/>
      <c r="X1292" s="362" t="n"/>
      <c r="Y1292" s="362" t="n"/>
      <c r="Z1292" s="362" t="n"/>
      <c r="AA1292" s="362" t="n"/>
      <c r="AB1292" s="625" t="n">
        <v>0.033</v>
      </c>
      <c r="AC1292" s="1387">
        <f>ROUND(O1292*AB1292,3)</f>
        <v/>
      </c>
      <c r="AD1292" s="575">
        <f>AD705</f>
        <v/>
      </c>
      <c r="AE1292" s="565" t="inlineStr">
        <is>
          <t>ЕАЭС N RU Д-JP.РА04.В.65636/23 от 14.06.2023 действует до 13.06.2029</t>
        </is>
      </c>
      <c r="AF1292" s="565" t="n"/>
      <c r="AG1292" s="565" t="inlineStr">
        <is>
          <t>Medion Research Laboratories Inc.</t>
        </is>
      </c>
    </row>
    <row r="1293" hidden="1" ht="20.1" customFormat="1" customHeight="1" s="355" thickBot="1">
      <c r="A1293" s="1203" t="n"/>
      <c r="B1293" s="714" t="n"/>
      <c r="C1293" s="366" t="n"/>
      <c r="D1293" s="366" t="n"/>
      <c r="E1293" s="353" t="n"/>
      <c r="F1293" s="365" t="inlineStr">
        <is>
          <t>MEDI03S</t>
        </is>
      </c>
      <c r="G1293" s="365" t="n"/>
      <c r="H1293" s="369" t="inlineStr">
        <is>
          <t>《MEDION》Mediplorer CO2 gel mask
premium pouch set(N.C.V)</t>
        </is>
      </c>
      <c r="I1293" s="369" t="inlineStr">
        <is>
          <t>Mediplorer CO2 gel mask premium</t>
        </is>
      </c>
      <c r="J1293" s="493" t="inlineStr">
        <is>
          <t>Премиальная гелевая маска СО2 для лица Mediplorer</t>
        </is>
      </c>
      <c r="K1293" s="369" t="inlineStr">
        <is>
          <t>face mask</t>
        </is>
      </c>
      <c r="L1293" s="938" t="n"/>
      <c r="M1293" s="1203" t="n"/>
      <c r="N1293" s="1203" t="n"/>
      <c r="O1293" s="455" t="n"/>
      <c r="P1293" s="1504" t="n">
        <v>70</v>
      </c>
      <c r="Q1293" s="1382">
        <f>O1293*P1293</f>
        <v/>
      </c>
      <c r="R1293" s="456" t="n">
        <v>0</v>
      </c>
      <c r="S1293" s="1394">
        <f>O1293*R1293</f>
        <v/>
      </c>
      <c r="T1293" s="1394">
        <f>Q1293-S1293</f>
        <v/>
      </c>
      <c r="U1293" s="458">
        <f>T1293/Q1293</f>
        <v/>
      </c>
      <c r="V1293" s="362" t="n"/>
      <c r="W1293" s="362" t="n"/>
      <c r="X1293" s="362" t="n"/>
      <c r="Y1293" s="362" t="n"/>
      <c r="Z1293" s="362" t="n"/>
      <c r="AA1293" s="362" t="n"/>
      <c r="AB1293" s="625" t="n">
        <v>0.033</v>
      </c>
      <c r="AC1293" s="1387">
        <f>ROUND(O1293*AB1293,3)</f>
        <v/>
      </c>
      <c r="AD1293" s="575">
        <f>AD708</f>
        <v/>
      </c>
      <c r="AE1293" s="565" t="inlineStr">
        <is>
          <t>ЕАЭС N RU Д-JP.РА04.В.65636/23 от 14.06.2023 действует до 13.06.2030</t>
        </is>
      </c>
      <c r="AF1293" s="565" t="n"/>
      <c r="AG1293" s="565" t="inlineStr">
        <is>
          <t>Medion Research Laboratories Inc.</t>
        </is>
      </c>
    </row>
    <row r="1294" hidden="1" ht="20.1" customFormat="1" customHeight="1" s="355" thickBot="1">
      <c r="A1294" s="353" t="n"/>
      <c r="B1294" s="721" t="n"/>
      <c r="C1294" s="366" t="n"/>
      <c r="D1294" s="366" t="n"/>
      <c r="E1294" s="353" t="inlineStr">
        <is>
          <t>MEDION TESTER</t>
        </is>
      </c>
      <c r="F1294" s="365" t="inlineStr">
        <is>
          <t>MEDI07T</t>
        </is>
      </c>
      <c r="G1294" s="365" t="n"/>
      <c r="H1294" s="791" t="inlineStr">
        <is>
          <t>Mediplorer CO2 sheet mask pouch(N.C.V)</t>
        </is>
      </c>
      <c r="I1294" s="453" t="inlineStr">
        <is>
          <t>Mediplorer CO2 sheet mask</t>
        </is>
      </c>
      <c r="J1294" s="937" t="inlineStr">
        <is>
          <t>Тканевая маска для лица СО2</t>
        </is>
      </c>
      <c r="K1294" s="453" t="inlineStr">
        <is>
          <t>face mask</t>
        </is>
      </c>
      <c r="L1294" s="938" t="n"/>
      <c r="M1294" s="1203" t="n"/>
      <c r="N1294" s="1203" t="n"/>
      <c r="O1294" s="455" t="n"/>
      <c r="P1294" s="1504" t="n">
        <v>10</v>
      </c>
      <c r="Q1294" s="1382">
        <f>O1294*P1294</f>
        <v/>
      </c>
      <c r="R1294" s="456" t="n">
        <v>0</v>
      </c>
      <c r="S1294" s="1394">
        <f>O1294*R1294</f>
        <v/>
      </c>
      <c r="T1294" s="1394">
        <f>Q1294-S1294</f>
        <v/>
      </c>
      <c r="U1294" s="458">
        <f>T1294/Q1294</f>
        <v/>
      </c>
      <c r="V1294" s="362" t="n"/>
      <c r="W1294" s="362" t="n"/>
      <c r="X1294" s="362" t="n"/>
      <c r="Y1294" s="362" t="n"/>
      <c r="Z1294" s="362" t="n"/>
      <c r="AA1294" s="362" t="n"/>
      <c r="AB1294" s="625" t="n">
        <v>0.026</v>
      </c>
      <c r="AC1294" s="1387">
        <f>ROUND(O1294*AB1294,3)</f>
        <v/>
      </c>
      <c r="AD1294" s="575"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82" t="inlineStr">
        <is>
          <t>ЕАЭС N RU Д-JP.РА04.В.65672/23 от 14.06.2023 действует до 13.06.2028</t>
        </is>
      </c>
      <c r="AF1294" s="769" t="n"/>
      <c r="AG1294" s="582" t="inlineStr">
        <is>
          <t>Medion Research Laboratories Inc.</t>
        </is>
      </c>
    </row>
    <row r="1295" hidden="1" ht="20.1" customFormat="1" customHeight="1" s="355" thickBot="1">
      <c r="A1295" s="353" t="n"/>
      <c r="B1295" s="721" t="n"/>
      <c r="C1295" s="366" t="n"/>
      <c r="D1295" s="366" t="n"/>
      <c r="E1295" s="353" t="inlineStr">
        <is>
          <t>MEDION TESTER</t>
        </is>
      </c>
      <c r="F1295" s="365" t="inlineStr">
        <is>
          <t>MEDI04T</t>
        </is>
      </c>
      <c r="G1295" s="365" t="n"/>
      <c r="H1295" s="791" t="inlineStr">
        <is>
          <t>Mediplorer Radiance Lift lotion
(120mL) TESTER(N.C.V)</t>
        </is>
      </c>
      <c r="I1295" s="453" t="inlineStr">
        <is>
          <t>Mediplorer Radiance Lift lotion</t>
        </is>
      </c>
      <c r="J1295" s="937" t="inlineStr">
        <is>
          <t>Лифтинговый лосьон для лица «Сияние»</t>
        </is>
      </c>
      <c r="K1295" s="453" t="inlineStr">
        <is>
          <t>face lotion</t>
        </is>
      </c>
      <c r="L1295" s="938" t="n"/>
      <c r="M1295" s="1203" t="n"/>
      <c r="N1295" s="1203" t="n"/>
      <c r="O1295" s="455" t="n"/>
      <c r="P1295" s="1504">
        <f>P710</f>
        <v/>
      </c>
      <c r="Q1295" s="1382">
        <f>O1295*P1295</f>
        <v/>
      </c>
      <c r="R1295" s="456" t="n">
        <v>0</v>
      </c>
      <c r="S1295" s="1394">
        <f>O1295*R1295</f>
        <v/>
      </c>
      <c r="T1295" s="1394">
        <f>Q1295-S1295</f>
        <v/>
      </c>
      <c r="U1295" s="458">
        <f>T1295/Q1295</f>
        <v/>
      </c>
      <c r="V1295" s="362" t="n"/>
      <c r="W1295" s="362" t="n"/>
      <c r="X1295" s="362" t="n"/>
      <c r="Y1295" s="362" t="n"/>
      <c r="Z1295" s="362" t="n"/>
      <c r="AA1295" s="362" t="n"/>
      <c r="AB1295" s="1203" t="n">
        <v>0.268</v>
      </c>
      <c r="AC1295" s="1387">
        <f>ROUND(O1295*AB1295,3)</f>
        <v/>
      </c>
      <c r="AD1295" s="57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82" t="inlineStr">
        <is>
          <t>ЕАЭС N RU Д-JP.РА04.В.65654/23 от 14.06.2023 действует до 13.06.2028</t>
        </is>
      </c>
      <c r="AF1295" s="769" t="n"/>
      <c r="AG1295" s="582" t="inlineStr">
        <is>
          <t>Medion Research Laboratories Inc.</t>
        </is>
      </c>
    </row>
    <row r="1296" hidden="1" ht="20.1" customFormat="1" customHeight="1" s="355" thickBot="1">
      <c r="A1296" s="353" t="n"/>
      <c r="B1296" s="721" t="n"/>
      <c r="C1296" s="366" t="n"/>
      <c r="D1296" s="366" t="n"/>
      <c r="E1296" s="353" t="inlineStr">
        <is>
          <t>MEDION TESTER</t>
        </is>
      </c>
      <c r="F1296" s="365" t="inlineStr">
        <is>
          <t>MEDI06T</t>
        </is>
      </c>
      <c r="G1296" s="365" t="n"/>
      <c r="H1296" s="791" t="inlineStr">
        <is>
          <t>Mediplorer Radiance Lift serum (30mL) TESTER(N.C.V)</t>
        </is>
      </c>
      <c r="I1296" s="453" t="inlineStr">
        <is>
          <t>Mediplorer Radiance Lift serum</t>
        </is>
      </c>
      <c r="J1296" s="937" t="inlineStr">
        <is>
          <t>Лифтинговая сыворотка для лица «Сияние»</t>
        </is>
      </c>
      <c r="K1296" s="453" t="inlineStr">
        <is>
          <t>face serum</t>
        </is>
      </c>
      <c r="L1296" s="938" t="n"/>
      <c r="M1296" s="1203" t="n"/>
      <c r="N1296" s="1203" t="n"/>
      <c r="O1296" s="455" t="n"/>
      <c r="P1296" s="1504">
        <f>P711</f>
        <v/>
      </c>
      <c r="Q1296" s="1382">
        <f>O1296*P1296</f>
        <v/>
      </c>
      <c r="R1296" s="456" t="n">
        <v>0</v>
      </c>
      <c r="S1296" s="1394">
        <f>O1296*R1296</f>
        <v/>
      </c>
      <c r="T1296" s="1394">
        <f>Q1296-S1296</f>
        <v/>
      </c>
      <c r="U1296" s="458">
        <f>T1296/Q1296</f>
        <v/>
      </c>
      <c r="V1296" s="362" t="n"/>
      <c r="W1296" s="362" t="n"/>
      <c r="X1296" s="362" t="n"/>
      <c r="Y1296" s="362" t="n"/>
      <c r="Z1296" s="362" t="n"/>
      <c r="AA1296" s="362" t="n"/>
      <c r="AB1296" s="1203" t="n">
        <v>0.14</v>
      </c>
      <c r="AC1296" s="1387">
        <f>ROUND(O1296*AB1296,3)</f>
        <v/>
      </c>
      <c r="AD1296" s="57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82" t="inlineStr">
        <is>
          <t>ЕАЭС N RU Д-JP.РА04.В.65640/23 от 14.06.2023 действует до 13.06.2028</t>
        </is>
      </c>
      <c r="AF1296" s="565" t="inlineStr">
        <is>
          <t>Mediplorer</t>
        </is>
      </c>
      <c r="AG1296" s="582" t="inlineStr">
        <is>
          <t>Medion Research Laboratories Inc.</t>
        </is>
      </c>
    </row>
    <row r="1297" hidden="1" ht="20.1" customFormat="1" customHeight="1" s="355" thickBot="1">
      <c r="A1297" s="353" t="n"/>
      <c r="B1297" s="721" t="n"/>
      <c r="C1297" s="366" t="n"/>
      <c r="D1297" s="366" t="n"/>
      <c r="E1297" s="353" t="inlineStr">
        <is>
          <t>MEDION TESTER</t>
        </is>
      </c>
      <c r="F1297" s="365" t="inlineStr">
        <is>
          <t>MEDI05T</t>
        </is>
      </c>
      <c r="G1297" s="365" t="n"/>
      <c r="H1297" s="791" t="inlineStr">
        <is>
          <t>Mediplorer Radiance Lift cream
(50g) TESTER(N.C.V)</t>
        </is>
      </c>
      <c r="I1297" s="453" t="inlineStr">
        <is>
          <t>Mediplorer Radiance Lift cream</t>
        </is>
      </c>
      <c r="J1297" s="937" t="inlineStr">
        <is>
          <t>Лифтинговый крем для лица «Сияние»</t>
        </is>
      </c>
      <c r="K1297" s="453" t="inlineStr">
        <is>
          <t>face cream</t>
        </is>
      </c>
      <c r="L1297" s="938" t="n"/>
      <c r="M1297" s="1203" t="n"/>
      <c r="N1297" s="1203" t="n"/>
      <c r="O1297" s="455" t="n"/>
      <c r="P1297" s="1504">
        <f>P712</f>
        <v/>
      </c>
      <c r="Q1297" s="1382">
        <f>O1297*P1297</f>
        <v/>
      </c>
      <c r="R1297" s="456" t="n">
        <v>0</v>
      </c>
      <c r="S1297" s="1394">
        <f>O1297*R1297</f>
        <v/>
      </c>
      <c r="T1297" s="1394">
        <f>Q1297-S1297</f>
        <v/>
      </c>
      <c r="U1297" s="458">
        <f>T1297/Q1297</f>
        <v/>
      </c>
      <c r="V1297" s="362" t="n"/>
      <c r="W1297" s="362" t="n"/>
      <c r="X1297" s="362" t="n"/>
      <c r="Y1297" s="362" t="n"/>
      <c r="Z1297" s="362" t="n"/>
      <c r="AA1297" s="362" t="n"/>
      <c r="AB1297" s="1203" t="n">
        <v>0.212</v>
      </c>
      <c r="AC1297" s="1387">
        <f>ROUND(O1297*AB1297,3)</f>
        <v/>
      </c>
      <c r="AD1297" s="57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82" t="inlineStr">
        <is>
          <t>ЕАЭС N RU Д-JP.РА04.В.65650/23 от 14.06.2023 действует до 13.06.2028</t>
        </is>
      </c>
      <c r="AF1297" s="565" t="inlineStr">
        <is>
          <t>Mediplorer</t>
        </is>
      </c>
      <c r="AG1297" s="582" t="inlineStr">
        <is>
          <t>Medion Research Laboratories Inc.</t>
        </is>
      </c>
    </row>
    <row r="1298" hidden="1" ht="20.1" customFormat="1" customHeight="1" s="355" thickBot="1">
      <c r="A1298" s="353" t="n"/>
      <c r="B1298" s="721" t="n"/>
      <c r="C1298" s="366" t="n"/>
      <c r="D1298" s="366" t="n"/>
      <c r="E1298" s="353" t="inlineStr">
        <is>
          <t>MEDION TESTER</t>
        </is>
      </c>
      <c r="F1298" s="365" t="inlineStr">
        <is>
          <t>MEDI01T</t>
        </is>
      </c>
      <c r="G1298" s="365" t="n"/>
      <c r="H1298" s="791" t="inlineStr">
        <is>
          <t>Mediplorer Cleansing balm
(90g) TESTER(N.C.V)</t>
        </is>
      </c>
      <c r="I1298" s="453" t="inlineStr">
        <is>
          <t>Mediplorer Cleansing balm</t>
        </is>
      </c>
      <c r="J1298" s="937" t="inlineStr">
        <is>
          <t>Очищающий бальзам для лица</t>
        </is>
      </c>
      <c r="K1298" s="453" t="inlineStr">
        <is>
          <t>face cleansing</t>
        </is>
      </c>
      <c r="L1298" s="938" t="n"/>
      <c r="M1298" s="1203" t="n"/>
      <c r="N1298" s="1203" t="n"/>
      <c r="O1298" s="455" t="n"/>
      <c r="P1298" s="1504">
        <f>P713</f>
        <v/>
      </c>
      <c r="Q1298" s="1382">
        <f>O1298*P1298</f>
        <v/>
      </c>
      <c r="R1298" s="456" t="n">
        <v>0</v>
      </c>
      <c r="S1298" s="1394">
        <f>O1298*R1298</f>
        <v/>
      </c>
      <c r="T1298" s="1394">
        <f>Q1298-S1298</f>
        <v/>
      </c>
      <c r="U1298" s="458">
        <f>T1298/Q1298</f>
        <v/>
      </c>
      <c r="V1298" s="362" t="n"/>
      <c r="W1298" s="362" t="n"/>
      <c r="X1298" s="362" t="n"/>
      <c r="Y1298" s="362">
        <f>V1298*X1298</f>
        <v/>
      </c>
      <c r="Z1298" s="362" t="n"/>
      <c r="AA1298" s="362" t="n"/>
      <c r="AB1298" s="1203" t="n">
        <v>0.176</v>
      </c>
      <c r="AC1298" s="1387">
        <f>ROUND(O1298*AB1298,3)</f>
        <v/>
      </c>
      <c r="AD1298" s="57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82" t="inlineStr">
        <is>
          <t>ЕАЭС N RU Д-JP.РА04.В.65633/23 от 14.06.2023 действует до 13.06.2028</t>
        </is>
      </c>
      <c r="AF1298" s="565" t="inlineStr">
        <is>
          <t>Mediplorer</t>
        </is>
      </c>
      <c r="AG1298" s="582" t="inlineStr">
        <is>
          <t>Medion Research Laboratories Inc.</t>
        </is>
      </c>
    </row>
    <row r="1299" hidden="1" ht="20.1" customFormat="1" customHeight="1" s="355" thickBot="1">
      <c r="A1299" s="353" t="n"/>
      <c r="B1299" s="721" t="n"/>
      <c r="C1299" s="366" t="n"/>
      <c r="D1299" s="366" t="n"/>
      <c r="E1299" s="353" t="inlineStr">
        <is>
          <t>MEDION TESTER</t>
        </is>
      </c>
      <c r="F1299" s="365" t="inlineStr">
        <is>
          <t>MEDI10S</t>
        </is>
      </c>
      <c r="G1299" s="365" t="n"/>
      <c r="H1299" s="791" t="inlineStr">
        <is>
          <t>Mediplorer trial sets (2 sets of CO2 gel mask, cup, spatula, Radiance Lift mini
samples, cleansing balm mini jar and original pouch) TESTER(N.C.V)</t>
        </is>
      </c>
      <c r="I1299" s="453" t="n"/>
      <c r="J1299" s="937">
        <f>J718</f>
        <v/>
      </c>
      <c r="K1299" s="453" t="inlineStr">
        <is>
          <t>face care</t>
        </is>
      </c>
      <c r="L1299" s="938" t="n"/>
      <c r="M1299" s="1203" t="n"/>
      <c r="N1299" s="1203" t="n"/>
      <c r="O1299" s="455" t="n"/>
      <c r="P1299" s="1504">
        <f>P718</f>
        <v/>
      </c>
      <c r="Q1299" s="1382">
        <f>O1299*P1299</f>
        <v/>
      </c>
      <c r="R1299" s="456" t="n">
        <v>0</v>
      </c>
      <c r="S1299" s="1394">
        <f>O1299*R1299</f>
        <v/>
      </c>
      <c r="T1299" s="1394">
        <f>Q1299-S1299</f>
        <v/>
      </c>
      <c r="U1299" s="458">
        <f>T1299/Q1299</f>
        <v/>
      </c>
      <c r="V1299" s="362" t="n"/>
      <c r="W1299" s="362" t="n"/>
      <c r="X1299" s="362" t="n"/>
      <c r="Y1299" s="362" t="n"/>
      <c r="Z1299" s="362" t="n"/>
      <c r="AA1299" s="362" t="n"/>
      <c r="AB1299" s="939" t="n">
        <v>0.037</v>
      </c>
      <c r="AC1299" s="1387">
        <f>ROUND(O1299*AB1299,3)</f>
        <v/>
      </c>
      <c r="AD1299" s="575" t="n"/>
      <c r="AE1299" s="769" t="n"/>
      <c r="AF1299" s="769" t="n"/>
      <c r="AG1299" s="769" t="n"/>
    </row>
    <row r="1300" hidden="1" ht="20.1" customFormat="1" customHeight="1" s="355" thickBot="1">
      <c r="A1300" s="353" t="n"/>
      <c r="B1300" s="721" t="n"/>
      <c r="C1300" s="366" t="n"/>
      <c r="D1300" s="366" t="n"/>
      <c r="E1300" s="353" t="inlineStr">
        <is>
          <t>MEDION TESTER</t>
        </is>
      </c>
      <c r="F1300" s="365" t="inlineStr">
        <is>
          <t>MEDI04S</t>
        </is>
      </c>
      <c r="G1300" s="365" t="n"/>
      <c r="H1300" s="791" t="inlineStr">
        <is>
          <t>Mediplorer Radiance Lift lotion
mini pouch(N.C.V)</t>
        </is>
      </c>
      <c r="I1300" s="453" t="inlineStr">
        <is>
          <t>Mediplorer Radiance Lift lotion</t>
        </is>
      </c>
      <c r="J1300" s="937" t="inlineStr">
        <is>
          <t>Лифтинговый лосьон для лица «Сияние»</t>
        </is>
      </c>
      <c r="K1300" s="453" t="inlineStr">
        <is>
          <t>face lotion</t>
        </is>
      </c>
      <c r="L1300" s="938" t="n"/>
      <c r="M1300" s="1203" t="n"/>
      <c r="N1300" s="1203" t="n"/>
      <c r="O1300" s="455" t="n"/>
      <c r="P1300" s="1504" t="n">
        <v>10</v>
      </c>
      <c r="Q1300" s="1382">
        <f>O1300*P1300</f>
        <v/>
      </c>
      <c r="R1300" s="456" t="n">
        <v>0</v>
      </c>
      <c r="S1300" s="1394">
        <f>O1300*R1300</f>
        <v/>
      </c>
      <c r="T1300" s="1394">
        <f>Q1300-S1300</f>
        <v/>
      </c>
      <c r="U1300" s="458">
        <f>T1300/Q1300</f>
        <v/>
      </c>
      <c r="V1300" s="362" t="n"/>
      <c r="W1300" s="362" t="n"/>
      <c r="X1300" s="362" t="n"/>
      <c r="Y1300" s="362" t="n"/>
      <c r="Z1300" s="362" t="n"/>
      <c r="AA1300" s="362" t="n"/>
      <c r="AB1300" s="1421" t="n">
        <v>0.002</v>
      </c>
      <c r="AC1300" s="1387">
        <f>ROUND(O1300*AB1300,3)</f>
        <v/>
      </c>
      <c r="AD1300" s="575">
        <f>AD710</f>
        <v/>
      </c>
      <c r="AE1300" s="769" t="inlineStr">
        <is>
          <t>ЕАЭС N RU Д-JP.РА04.В.65654/23 от 14.06.2023 действует до 13.06.2028</t>
        </is>
      </c>
      <c r="AF1300" s="565" t="inlineStr">
        <is>
          <t>Mediplorer</t>
        </is>
      </c>
      <c r="AG1300" s="582" t="inlineStr">
        <is>
          <t>Medion Research Laboratories Inc.</t>
        </is>
      </c>
    </row>
    <row r="1301" hidden="1" ht="20.1" customFormat="1" customHeight="1" s="355" thickBot="1">
      <c r="A1301" s="353" t="n"/>
      <c r="B1301" s="721" t="n"/>
      <c r="C1301" s="366" t="n"/>
      <c r="D1301" s="366" t="n"/>
      <c r="E1301" s="353" t="inlineStr">
        <is>
          <t>MEDION TESTER</t>
        </is>
      </c>
      <c r="F1301" s="365" t="inlineStr">
        <is>
          <t>MEDI06S</t>
        </is>
      </c>
      <c r="G1301" s="365" t="n"/>
      <c r="H1301" s="791" t="inlineStr">
        <is>
          <t>Mediplorer Radiance Lift serum mini pouch(N.C.V)</t>
        </is>
      </c>
      <c r="I1301" s="453" t="inlineStr">
        <is>
          <t>Mediplorer Radiance Lift serum</t>
        </is>
      </c>
      <c r="J1301" s="937" t="inlineStr">
        <is>
          <t>Лифтинговая сыворотка для лица «Сияние»</t>
        </is>
      </c>
      <c r="K1301" s="453" t="inlineStr">
        <is>
          <t>face serum</t>
        </is>
      </c>
      <c r="L1301" s="938" t="n"/>
      <c r="M1301" s="1203" t="n"/>
      <c r="N1301" s="1203" t="n"/>
      <c r="O1301" s="455" t="n"/>
      <c r="P1301" s="1504" t="n">
        <v>10</v>
      </c>
      <c r="Q1301" s="1382">
        <f>O1301*P1301</f>
        <v/>
      </c>
      <c r="R1301" s="456" t="n">
        <v>0</v>
      </c>
      <c r="S1301" s="1394">
        <f>O1301*R1301</f>
        <v/>
      </c>
      <c r="T1301" s="1394">
        <f>Q1301-S1301</f>
        <v/>
      </c>
      <c r="U1301" s="458">
        <f>T1301/Q1301</f>
        <v/>
      </c>
      <c r="V1301" s="362" t="n"/>
      <c r="W1301" s="362" t="n"/>
      <c r="X1301" s="362" t="n"/>
      <c r="Y1301" s="362" t="n"/>
      <c r="Z1301" s="362" t="n"/>
      <c r="AA1301" s="362" t="n"/>
      <c r="AB1301" s="1421" t="n">
        <v>0.002</v>
      </c>
      <c r="AC1301" s="1387">
        <f>ROUND(O1301*AB1301,3)</f>
        <v/>
      </c>
      <c r="AD1301" s="575">
        <f>AD711</f>
        <v/>
      </c>
      <c r="AE1301" s="769" t="inlineStr">
        <is>
          <t>ЕАЭС N RU Д-JP.РА04.В.65640/23 от 14.06.2023 действует до 13.06.2028</t>
        </is>
      </c>
      <c r="AF1301" s="565" t="inlineStr">
        <is>
          <t>Mediplorer</t>
        </is>
      </c>
      <c r="AG1301" s="582" t="inlineStr">
        <is>
          <t>Medion Research Laboratories Inc.</t>
        </is>
      </c>
    </row>
    <row r="1302" hidden="1" ht="20.1" customFormat="1" customHeight="1" s="355" thickBot="1">
      <c r="A1302" s="353" t="n"/>
      <c r="B1302" s="721" t="n"/>
      <c r="C1302" s="366" t="n"/>
      <c r="D1302" s="366" t="n"/>
      <c r="E1302" s="353" t="inlineStr">
        <is>
          <t>MEDION TESTER</t>
        </is>
      </c>
      <c r="F1302" s="365" t="inlineStr">
        <is>
          <t>MEDI05S</t>
        </is>
      </c>
      <c r="G1302" s="365" t="n"/>
      <c r="H1302" s="791" t="inlineStr">
        <is>
          <t>Mediplorer Radiance Lift cream
mini pouch(N.C.V)</t>
        </is>
      </c>
      <c r="I1302" s="453" t="inlineStr">
        <is>
          <t>Mediplorer Radiance Lift cream</t>
        </is>
      </c>
      <c r="J1302" s="937" t="inlineStr">
        <is>
          <t>Лифтинговый крем для лица «Сияние»</t>
        </is>
      </c>
      <c r="K1302" s="453" t="inlineStr">
        <is>
          <t>face cream</t>
        </is>
      </c>
      <c r="L1302" s="938" t="n"/>
      <c r="M1302" s="1203" t="n"/>
      <c r="N1302" s="1203" t="n"/>
      <c r="O1302" s="455" t="n"/>
      <c r="P1302" s="1504" t="n">
        <v>10</v>
      </c>
      <c r="Q1302" s="1382">
        <f>O1302*P1302</f>
        <v/>
      </c>
      <c r="R1302" s="456" t="n">
        <v>0</v>
      </c>
      <c r="S1302" s="1394">
        <f>O1302*R1302</f>
        <v/>
      </c>
      <c r="T1302" s="1394">
        <f>Q1302-S1302</f>
        <v/>
      </c>
      <c r="U1302" s="458">
        <f>T1302/Q1302</f>
        <v/>
      </c>
      <c r="V1302" s="362" t="n"/>
      <c r="W1302" s="362" t="n"/>
      <c r="X1302" s="362" t="n"/>
      <c r="Y1302" s="362" t="n"/>
      <c r="Z1302" s="362" t="n"/>
      <c r="AA1302" s="362" t="n"/>
      <c r="AB1302" s="1421" t="n">
        <v>0.002</v>
      </c>
      <c r="AC1302" s="1387">
        <f>ROUND(O1302*AB1302,3)</f>
        <v/>
      </c>
      <c r="AD1302" s="575">
        <f>AD712</f>
        <v/>
      </c>
      <c r="AE1302" s="769" t="inlineStr">
        <is>
          <t>ЕАЭС N RU Д-JP.РА04.В.65650/23 от 14.06.2023 действует до 13.06.2028</t>
        </is>
      </c>
      <c r="AF1302" s="565" t="inlineStr">
        <is>
          <t>Mediplorer</t>
        </is>
      </c>
      <c r="AG1302" s="582" t="inlineStr">
        <is>
          <t>Medion Research Laboratories Inc.</t>
        </is>
      </c>
    </row>
    <row r="1303" hidden="1" ht="20.1" customFormat="1" customHeight="1" s="355" thickBot="1">
      <c r="A1303" s="353" t="n"/>
      <c r="B1303" s="721" t="n"/>
      <c r="C1303" s="366" t="n"/>
      <c r="D1303" s="366" t="n"/>
      <c r="E1303" s="353" t="inlineStr">
        <is>
          <t>MEDION TESTER</t>
        </is>
      </c>
      <c r="F1303" s="365" t="inlineStr">
        <is>
          <t>MEDI04S</t>
        </is>
      </c>
      <c r="G1303" s="365" t="n"/>
      <c r="H1303" s="791" t="inlineStr">
        <is>
          <t>Mediplorer Radiance Lift lotion
mini sample(N.C.V)</t>
        </is>
      </c>
      <c r="I1303" s="453" t="inlineStr">
        <is>
          <t>Mediplorer Radiance Lift lotion</t>
        </is>
      </c>
      <c r="J1303" s="937" t="inlineStr">
        <is>
          <t>Лифтинговый лосьон для лица «Сияние»</t>
        </is>
      </c>
      <c r="K1303" s="453" t="inlineStr">
        <is>
          <t>face lotion</t>
        </is>
      </c>
      <c r="L1303" s="938" t="n"/>
      <c r="M1303" s="1203" t="n"/>
      <c r="N1303" s="1203" t="n"/>
      <c r="O1303" s="455" t="n"/>
      <c r="P1303" s="1504" t="n">
        <v>50</v>
      </c>
      <c r="Q1303" s="1382">
        <f>O1303*P1303</f>
        <v/>
      </c>
      <c r="R1303" s="456" t="n">
        <v>0</v>
      </c>
      <c r="S1303" s="1394">
        <f>O1303*R1303</f>
        <v/>
      </c>
      <c r="T1303" s="1394">
        <f>Q1303-S1303</f>
        <v/>
      </c>
      <c r="U1303" s="458">
        <f>T1303/Q1303</f>
        <v/>
      </c>
      <c r="V1303" s="362" t="n"/>
      <c r="W1303" s="362" t="n"/>
      <c r="X1303" s="362" t="n"/>
      <c r="Y1303" s="362" t="n"/>
      <c r="Z1303" s="362" t="n"/>
      <c r="AA1303" s="362" t="n"/>
      <c r="AB1303" s="1421" t="n">
        <v>0.022</v>
      </c>
      <c r="AC1303" s="1387">
        <f>ROUND(O1303*AB1303,3)</f>
        <v/>
      </c>
      <c r="AD1303" s="57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769" t="inlineStr">
        <is>
          <t>ЕАЭС N RU Д-JP.РА04.В.65654/23 от 14.06.2023 действует до 13.06.2028</t>
        </is>
      </c>
      <c r="AF1303" s="940" t="inlineStr">
        <is>
          <t>MEDION</t>
        </is>
      </c>
      <c r="AG1303" s="582" t="inlineStr">
        <is>
          <t>Medion Research Laboratories Inc.</t>
        </is>
      </c>
    </row>
    <row r="1304" hidden="1" ht="20.1" customFormat="1" customHeight="1" s="355" thickBot="1">
      <c r="A1304" s="353" t="n"/>
      <c r="B1304" s="721" t="n"/>
      <c r="C1304" s="366" t="n"/>
      <c r="D1304" s="366" t="n"/>
      <c r="E1304" s="353" t="inlineStr">
        <is>
          <t>MEDION TESTER</t>
        </is>
      </c>
      <c r="F1304" s="365" t="inlineStr">
        <is>
          <t>MEDI06S</t>
        </is>
      </c>
      <c r="G1304" s="365" t="n"/>
      <c r="H1304" s="791" t="inlineStr">
        <is>
          <t>Mediplorer Radiance Lift serum mini sample((N.C.V))</t>
        </is>
      </c>
      <c r="I1304" s="453" t="inlineStr">
        <is>
          <t>Mediplorer Radiance Lift serum</t>
        </is>
      </c>
      <c r="J1304" s="937" t="inlineStr">
        <is>
          <t>Лифтинговая сыворотка для лица «Сияние»</t>
        </is>
      </c>
      <c r="K1304" s="453" t="inlineStr">
        <is>
          <t>face serum</t>
        </is>
      </c>
      <c r="L1304" s="938" t="n"/>
      <c r="M1304" s="1203" t="n"/>
      <c r="N1304" s="1203" t="n"/>
      <c r="O1304" s="455" t="n"/>
      <c r="P1304" s="1382" t="n">
        <v>50</v>
      </c>
      <c r="Q1304" s="1382">
        <f>O1304*P1304</f>
        <v/>
      </c>
      <c r="R1304" s="456" t="n">
        <v>0</v>
      </c>
      <c r="S1304" s="1394">
        <f>O1304*R1304</f>
        <v/>
      </c>
      <c r="T1304" s="1394">
        <f>Q1304-S1304</f>
        <v/>
      </c>
      <c r="U1304" s="458">
        <f>T1304/Q1304</f>
        <v/>
      </c>
      <c r="V1304" s="362" t="n"/>
      <c r="W1304" s="362" t="n"/>
      <c r="X1304" s="362" t="n"/>
      <c r="Y1304" s="362" t="n"/>
      <c r="Z1304" s="362" t="n"/>
      <c r="AA1304" s="362" t="n"/>
      <c r="AB1304" s="1421" t="n">
        <v>0.014</v>
      </c>
      <c r="AC1304" s="1387">
        <f>ROUND(O1304*AB1304,3)</f>
        <v/>
      </c>
      <c r="AD1304" s="57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769" t="inlineStr">
        <is>
          <t>ЕАЭС N RU Д-JP.РА04.В.65640/23 от 14.06.2023 действует до 13.06.2028</t>
        </is>
      </c>
      <c r="AF1304" s="940" t="inlineStr">
        <is>
          <t>MEDION</t>
        </is>
      </c>
      <c r="AG1304" s="582" t="inlineStr">
        <is>
          <t>Medion Research Laboratories Inc.</t>
        </is>
      </c>
    </row>
    <row r="1305" hidden="1" ht="20.1" customFormat="1" customHeight="1" s="355" thickBot="1">
      <c r="A1305" s="353" t="n"/>
      <c r="B1305" s="721" t="n"/>
      <c r="C1305" s="366" t="n"/>
      <c r="D1305" s="366" t="n"/>
      <c r="E1305" s="353" t="inlineStr">
        <is>
          <t>MEDION TESTER</t>
        </is>
      </c>
      <c r="F1305" s="365" t="inlineStr">
        <is>
          <t>MEDI05S</t>
        </is>
      </c>
      <c r="G1305" s="365" t="n"/>
      <c r="H1305" s="791" t="inlineStr">
        <is>
          <t>Mediplorer Radiance Lift cream
mini sample((N.C.V))</t>
        </is>
      </c>
      <c r="I1305" s="453" t="inlineStr">
        <is>
          <t>Mediplorer Radiance Lift cream</t>
        </is>
      </c>
      <c r="J1305" s="937" t="inlineStr">
        <is>
          <t>Лифтинговый крем для лица «Сияние»</t>
        </is>
      </c>
      <c r="K1305" s="453" t="inlineStr">
        <is>
          <t>face cream</t>
        </is>
      </c>
      <c r="L1305" s="938" t="n"/>
      <c r="M1305" s="1203" t="n"/>
      <c r="N1305" s="1203" t="n"/>
      <c r="O1305" s="455" t="n"/>
      <c r="P1305" s="1382" t="n">
        <v>50</v>
      </c>
      <c r="Q1305" s="1382">
        <f>O1305*P1305</f>
        <v/>
      </c>
      <c r="R1305" s="456" t="n">
        <v>0</v>
      </c>
      <c r="S1305" s="1394">
        <f>O1305*R1305</f>
        <v/>
      </c>
      <c r="T1305" s="1394">
        <f>Q1305-S1305</f>
        <v/>
      </c>
      <c r="U1305" s="458">
        <f>T1305/Q1305</f>
        <v/>
      </c>
      <c r="V1305" s="362" t="n"/>
      <c r="W1305" s="362" t="n"/>
      <c r="X1305" s="362" t="n"/>
      <c r="Y1305" s="362" t="n"/>
      <c r="Z1305" s="362" t="n"/>
      <c r="AA1305" s="362" t="n"/>
      <c r="AB1305" s="1421" t="n">
        <v>0.018</v>
      </c>
      <c r="AC1305" s="1387">
        <f>ROUND(O1305*AB1305,3)</f>
        <v/>
      </c>
      <c r="AD1305" s="57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769" t="inlineStr">
        <is>
          <t>ЕАЭС N RU Д-JP.РА04.В.65650/23 от 14.06.2023 действует до 13.06.2028</t>
        </is>
      </c>
      <c r="AF1305" s="940" t="inlineStr">
        <is>
          <t>MEDION</t>
        </is>
      </c>
      <c r="AG1305" s="582" t="inlineStr">
        <is>
          <t>Medion Research Laboratories Inc.</t>
        </is>
      </c>
    </row>
    <row r="1306" hidden="1" ht="20.1" customFormat="1" customHeight="1" s="355" thickBot="1">
      <c r="A1306" s="1203" t="n"/>
      <c r="B1306" s="714" t="n"/>
      <c r="C1306" s="366" t="n"/>
      <c r="D1306" s="366" t="n"/>
      <c r="E1306" s="353" t="inlineStr">
        <is>
          <t>MEDION TESTER</t>
        </is>
      </c>
      <c r="F1306" s="365" t="inlineStr">
        <is>
          <t>MEDI01S</t>
        </is>
      </c>
      <c r="G1306" s="365" t="n"/>
      <c r="H1306" s="791" t="inlineStr">
        <is>
          <t>Mediplorer Cleansing balm mini sample(N.C.V)</t>
        </is>
      </c>
      <c r="I1306" s="453" t="inlineStr">
        <is>
          <t>Mediplorer Cleansing balm</t>
        </is>
      </c>
      <c r="J1306" s="937" t="inlineStr">
        <is>
          <t>Очищающий бальзам для лица Mediplorer</t>
        </is>
      </c>
      <c r="K1306" s="453" t="inlineStr">
        <is>
          <t>face cleansing</t>
        </is>
      </c>
      <c r="L1306" s="938" t="n"/>
      <c r="M1306" s="1203" t="n"/>
      <c r="N1306" s="1203" t="n"/>
      <c r="O1306" s="455" t="n"/>
      <c r="P1306" s="1382" t="n">
        <v>10</v>
      </c>
      <c r="Q1306" s="1382">
        <f>O1306*P1306</f>
        <v/>
      </c>
      <c r="R1306" s="456" t="n">
        <v>0</v>
      </c>
      <c r="S1306" s="1394">
        <f>O1306*R1306</f>
        <v/>
      </c>
      <c r="T1306" s="1394">
        <f>Q1306-S1306</f>
        <v/>
      </c>
      <c r="U1306" s="458">
        <f>T1306/Q1306</f>
        <v/>
      </c>
      <c r="V1306" s="362" t="n"/>
      <c r="W1306" s="362" t="n"/>
      <c r="X1306" s="362" t="n"/>
      <c r="Y1306" s="362" t="n"/>
      <c r="Z1306" s="362" t="n"/>
      <c r="AA1306" s="362" t="n"/>
      <c r="AB1306" s="625" t="n">
        <v>0.014</v>
      </c>
      <c r="AC1306" s="1387">
        <f>ROUND(O1306*AB1306,3)</f>
        <v/>
      </c>
      <c r="AD1306" s="57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565" t="inlineStr">
        <is>
          <t>ЕАЭС N RU Д-JP.РА04.В.65633/23 от 14.06.2023 действует до 13.06.2028</t>
        </is>
      </c>
      <c r="AF1306" s="769" t="n"/>
      <c r="AG1306" s="565" t="inlineStr">
        <is>
          <t>Medion Research Laboratories Inc.</t>
        </is>
      </c>
    </row>
    <row r="1307" hidden="1" ht="25.5" customFormat="1" customHeight="1" s="355" thickBot="1">
      <c r="A1307" s="353" t="n"/>
      <c r="B1307" s="721" t="n"/>
      <c r="C1307" s="366" t="n"/>
      <c r="D1307" s="366" t="n"/>
      <c r="E1307" s="353" t="inlineStr">
        <is>
          <t>McCoy TESTER</t>
        </is>
      </c>
      <c r="F1307" s="353" t="inlineStr">
        <is>
          <t>MC26PT</t>
        </is>
      </c>
      <c r="G1307" s="368" t="n"/>
      <c r="H1307" s="369" t="inlineStr">
        <is>
          <t>《McCoy》 Non F Energy Preminum 650g TESTER(N.C.V)</t>
        </is>
      </c>
      <c r="I1307" s="369" t="inlineStr">
        <is>
          <t>«McCoy» Non F Energy Premium</t>
        </is>
      </c>
      <c r="J1307" s="493" t="inlineStr">
        <is>
          <t>Премиальный крем для тела, способствующий стройности тела 
и выравнивающий поверхность кожи Нон Ф МакКой.</t>
        </is>
      </c>
      <c r="K1307" s="369" t="inlineStr">
        <is>
          <t>body massage</t>
        </is>
      </c>
      <c r="L1307" s="369" t="n"/>
      <c r="M1307" s="1203" t="n">
        <v>100</v>
      </c>
      <c r="N1307" s="1203" t="n">
        <v>100</v>
      </c>
      <c r="O1307" s="455" t="n"/>
      <c r="P1307" s="1382">
        <f>P728</f>
        <v/>
      </c>
      <c r="Q1307" s="1382">
        <f>O1307*P1307</f>
        <v/>
      </c>
      <c r="R1307" s="456" t="n">
        <v>0</v>
      </c>
      <c r="S1307" s="1394">
        <f>O1307*R1307</f>
        <v/>
      </c>
      <c r="T1307" s="1394">
        <f>Q1307-S1307</f>
        <v/>
      </c>
      <c r="U1307" s="458">
        <f>T1307/Q1307</f>
        <v/>
      </c>
      <c r="V1307" s="362" t="n"/>
      <c r="W1307" s="362" t="n"/>
      <c r="X1307" s="362" t="n"/>
      <c r="Y1307" s="362" t="n"/>
      <c r="Z1307" s="362" t="n"/>
      <c r="AA1307" s="362" t="n"/>
      <c r="AB1307" s="1203" t="n">
        <v>0.724</v>
      </c>
      <c r="AC1307" s="1387">
        <f>ROUND(O1307*AB1307,3)</f>
        <v/>
      </c>
      <c r="AD1307" s="57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565" t="inlineStr">
        <is>
          <t>ЕАЭС N RU Д-JP.РА04.В.61482/23 от 13.06.2023 действует до 12.06.2028</t>
        </is>
      </c>
      <c r="AF1307" s="565" t="n">
        <v>0</v>
      </c>
      <c r="AG1307" s="565" t="inlineStr">
        <is>
          <t>McCoy Co., Ltd.</t>
        </is>
      </c>
    </row>
    <row r="1308" hidden="1" ht="25.5" customFormat="1" customHeight="1" s="355" thickBot="1">
      <c r="A1308" s="353" t="n"/>
      <c r="B1308" s="721" t="n"/>
      <c r="C1308" s="366" t="n"/>
      <c r="D1308" s="366" t="n"/>
      <c r="E1308" s="353" t="inlineStr">
        <is>
          <t>McCoy TESTER</t>
        </is>
      </c>
      <c r="F1308" s="353" t="inlineStr">
        <is>
          <t>MC27PT</t>
        </is>
      </c>
      <c r="G1308" s="368" t="n"/>
      <c r="H1308" s="369" t="inlineStr">
        <is>
          <t>《McCoy》Non F Dragon Refill Pouch 500g TESTER(N.C.V)</t>
        </is>
      </c>
      <c r="I1308" s="369" t="n"/>
      <c r="J1308" s="493" t="inlineStr">
        <is>
          <t>Массажный гель минеральный баланс 
Нон Ф «Дракон», улучшающий тургор кожи и способствующий расщеплению жира Маккой.</t>
        </is>
      </c>
      <c r="K1308" s="369" t="inlineStr">
        <is>
          <t>body massage</t>
        </is>
      </c>
      <c r="L1308" s="369" t="n"/>
      <c r="M1308" s="1203" t="n"/>
      <c r="N1308" s="1203" t="n"/>
      <c r="O1308" s="764" t="n"/>
      <c r="P1308" s="1382">
        <f>P729</f>
        <v/>
      </c>
      <c r="Q1308" s="1382">
        <f>O1308*P1308</f>
        <v/>
      </c>
      <c r="R1308" s="456" t="n">
        <v>0</v>
      </c>
      <c r="S1308" s="1394">
        <f>O1308*R1308</f>
        <v/>
      </c>
      <c r="T1308" s="1394">
        <f>Q1308-S1308</f>
        <v/>
      </c>
      <c r="U1308" s="458">
        <f>T1308/Q1308</f>
        <v/>
      </c>
      <c r="V1308" s="362" t="n"/>
      <c r="W1308" s="362" t="n"/>
      <c r="X1308" s="362" t="n"/>
      <c r="Y1308" s="362" t="n"/>
      <c r="Z1308" s="362" t="n"/>
      <c r="AA1308" s="362" t="n"/>
      <c r="AB1308" s="1203" t="n">
        <v>0.512</v>
      </c>
      <c r="AC1308" s="1387">
        <f>ROUND(O1308*AB1308,3)</f>
        <v/>
      </c>
      <c r="AD1308" s="575"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565" t="inlineStr">
        <is>
          <t>ЕАЭС N RU Д-JP.РА04.В.61609/23 от 13.06.2023 действует до 12.06.2028</t>
        </is>
      </c>
      <c r="AF1308" s="565" t="e">
        <v>#REF!</v>
      </c>
      <c r="AG1308" s="565" t="inlineStr">
        <is>
          <t>McCoy Co., Ltd.</t>
        </is>
      </c>
    </row>
    <row r="1309" hidden="1" ht="25.5" customFormat="1" customHeight="1" s="948" thickBot="1">
      <c r="A1309" s="854" t="n"/>
      <c r="B1309" s="941" t="n"/>
      <c r="C1309" s="942" t="n"/>
      <c r="D1309" s="366" t="n"/>
      <c r="E1309" s="854" t="inlineStr">
        <is>
          <t>McCoy TESTER</t>
        </is>
      </c>
      <c r="F1309" s="854" t="inlineStr">
        <is>
          <t>MC28PT</t>
        </is>
      </c>
      <c r="G1309" s="368" t="n"/>
      <c r="H1309" s="855" t="inlineStr">
        <is>
          <t>《McCoy》 Press type bottle made for Non F Dragon TESTER(N.C.V)</t>
        </is>
      </c>
      <c r="I1309" s="855" t="n"/>
      <c r="J1309" s="943">
        <f>J730</f>
        <v/>
      </c>
      <c r="K1309" s="855" t="inlineStr">
        <is>
          <t>bottle</t>
        </is>
      </c>
      <c r="L1309" s="855" t="n"/>
      <c r="M1309" s="944" t="n"/>
      <c r="N1309" s="944" t="n"/>
      <c r="O1309" s="764" t="n"/>
      <c r="P1309" s="1494">
        <f>P730</f>
        <v/>
      </c>
      <c r="Q1309" s="1494">
        <f>O1309*P1309</f>
        <v/>
      </c>
      <c r="R1309" s="704" t="n">
        <v>0</v>
      </c>
      <c r="S1309" s="1494">
        <f>O1309*R1309</f>
        <v/>
      </c>
      <c r="T1309" s="1494">
        <f>Q1309-S1309</f>
        <v/>
      </c>
      <c r="U1309" s="946">
        <f>T1309/Q1309</f>
        <v/>
      </c>
      <c r="V1309" s="947" t="n"/>
      <c r="W1309" s="947" t="n"/>
      <c r="X1309" s="947" t="n"/>
      <c r="Y1309" s="947" t="n"/>
      <c r="Z1309" s="947" t="n"/>
      <c r="AA1309" s="947" t="n"/>
      <c r="AB1309" s="944" t="n">
        <v>0.174</v>
      </c>
      <c r="AC1309" s="1485">
        <f>ROUND(O1309*AB1309,3)</f>
        <v/>
      </c>
      <c r="AD1309" s="859" t="inlineStr">
        <is>
          <t>PP（ボトル）/ PP,SUS（ポンプ）</t>
        </is>
      </c>
      <c r="AE1309" s="674" t="inlineStr">
        <is>
          <t>ЕАЭС N RU Д-JP.РА05.В.46011/23 от 13.07.2023 действует до 12.07.2028</t>
        </is>
      </c>
      <c r="AF1309" s="674" t="e">
        <v>#REF!</v>
      </c>
      <c r="AG1309" s="674" t="inlineStr">
        <is>
          <t>McCoy Co., Ltd.</t>
        </is>
      </c>
    </row>
    <row r="1310" hidden="1" ht="25.5" customFormat="1" customHeight="1" s="355" thickBot="1">
      <c r="A1310" s="353" t="n"/>
      <c r="B1310" s="721" t="n"/>
      <c r="C1310" s="366" t="n"/>
      <c r="D1310" s="366" t="n"/>
      <c r="E1310" s="353" t="inlineStr">
        <is>
          <t>McCoy TESTER</t>
        </is>
      </c>
      <c r="F1310" s="353" t="inlineStr">
        <is>
          <t>MC26T</t>
        </is>
      </c>
      <c r="G1310" s="368" t="n"/>
      <c r="H1310" s="369" t="inlineStr">
        <is>
          <t>《McCoy》Non F Energy Premium 250 g TESTER(N.C.V)</t>
        </is>
      </c>
      <c r="I1310" s="369" t="inlineStr">
        <is>
          <t>«McCoy» Non F Energy Premium</t>
        </is>
      </c>
      <c r="J1310" s="493">
        <f>J734</f>
        <v/>
      </c>
      <c r="K1310" s="369" t="inlineStr">
        <is>
          <t>body massage</t>
        </is>
      </c>
      <c r="L1310" s="369" t="n"/>
      <c r="M1310" s="1203" t="n"/>
      <c r="N1310" s="1203" t="n"/>
      <c r="O1310" s="764" t="n"/>
      <c r="P1310" s="1382">
        <f>P734</f>
        <v/>
      </c>
      <c r="Q1310" s="1382">
        <f>O1310*P1310</f>
        <v/>
      </c>
      <c r="R1310" s="456" t="n">
        <v>0</v>
      </c>
      <c r="S1310" s="1394">
        <f>O1310*R1310</f>
        <v/>
      </c>
      <c r="T1310" s="1394">
        <f>Q1310-S1310</f>
        <v/>
      </c>
      <c r="U1310" s="458">
        <f>T1310/Q1310</f>
        <v/>
      </c>
      <c r="V1310" s="362" t="n"/>
      <c r="W1310" s="362" t="n"/>
      <c r="X1310" s="362" t="n"/>
      <c r="Y1310" s="362" t="n"/>
      <c r="Z1310" s="362" t="n"/>
      <c r="AA1310" s="362" t="n"/>
      <c r="AB1310" s="1203" t="n">
        <v>0.295</v>
      </c>
      <c r="AC1310" s="1387">
        <f>ROUND(O1310*AB1310,3)</f>
        <v/>
      </c>
      <c r="AD1310" s="57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565" t="inlineStr">
        <is>
          <t>ЕАЭС N RU Д-JP.РА04.В.61482/23 от 13.06.2023 действует до 12.06.2028</t>
        </is>
      </c>
      <c r="AF1310" s="565" t="n">
        <v>0</v>
      </c>
      <c r="AG1310" s="565" t="inlineStr">
        <is>
          <t>McCoy Co., Ltd.</t>
        </is>
      </c>
    </row>
    <row r="1311" hidden="1" ht="25.5" customFormat="1" customHeight="1" s="355" thickBot="1">
      <c r="A1311" s="353" t="n"/>
      <c r="B1311" s="721" t="n"/>
      <c r="C1311" s="366" t="n"/>
      <c r="D1311" s="366" t="n"/>
      <c r="E1311" s="353" t="inlineStr">
        <is>
          <t>McCoy TESTER</t>
        </is>
      </c>
      <c r="F1311" s="353" t="inlineStr">
        <is>
          <t>MC29T</t>
        </is>
      </c>
      <c r="G1311" s="368" t="n"/>
      <c r="H1311" s="369" t="inlineStr">
        <is>
          <t>《McCoy》Non F Energy Mist 180ml TESTER(N.C.V)</t>
        </is>
      </c>
      <c r="I1311" s="369" t="inlineStr">
        <is>
          <t>McCoy Non F Energy Mist</t>
        </is>
      </c>
      <c r="J1311" s="493">
        <f>J735</f>
        <v/>
      </c>
      <c r="K1311" s="369" t="inlineStr">
        <is>
          <t>body spray</t>
        </is>
      </c>
      <c r="L1311" s="369" t="n"/>
      <c r="M1311" s="1203" t="n"/>
      <c r="N1311" s="1203" t="n"/>
      <c r="O1311" s="455" t="n"/>
      <c r="P1311" s="1382">
        <f>P735</f>
        <v/>
      </c>
      <c r="Q1311" s="1382">
        <f>O1311*P1311</f>
        <v/>
      </c>
      <c r="R1311" s="456" t="n">
        <v>0</v>
      </c>
      <c r="S1311" s="1394">
        <f>O1311*R1311</f>
        <v/>
      </c>
      <c r="T1311" s="1394">
        <f>Q1311-S1311</f>
        <v/>
      </c>
      <c r="U1311" s="458">
        <f>T1311/Q1311</f>
        <v/>
      </c>
      <c r="V1311" s="362" t="n"/>
      <c r="W1311" s="362" t="n"/>
      <c r="X1311" s="362" t="n"/>
      <c r="Y1311" s="362" t="n"/>
      <c r="Z1311" s="362" t="n"/>
      <c r="AA1311" s="362" t="n"/>
      <c r="AB1311" s="1203" t="n">
        <v>0.212</v>
      </c>
      <c r="AC1311" s="1387">
        <f>ROUND(O1311*AB1311,3)</f>
        <v/>
      </c>
      <c r="AD1311" s="575"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565" t="inlineStr">
        <is>
          <t>ЕАЭС N RU Д-JP.РА04.В.61494/23 от 13.06.2023 действует до 12.06.2028</t>
        </is>
      </c>
      <c r="AF1311" s="565" t="inlineStr">
        <is>
          <t>McCoy</t>
        </is>
      </c>
      <c r="AG1311" s="565" t="inlineStr">
        <is>
          <t>McCoy Co., Ltd.</t>
        </is>
      </c>
    </row>
    <row r="1312" hidden="1" ht="25.5" customFormat="1" customHeight="1" s="355" thickBot="1">
      <c r="A1312" s="353" t="n"/>
      <c r="B1312" s="721" t="n"/>
      <c r="C1312" s="366" t="n"/>
      <c r="D1312" s="366" t="n"/>
      <c r="E1312" s="353" t="inlineStr">
        <is>
          <t>McCoy TESTER</t>
        </is>
      </c>
      <c r="F1312" s="353" t="inlineStr">
        <is>
          <t>MC30T</t>
        </is>
      </c>
      <c r="G1312" s="368" t="n"/>
      <c r="H1312" s="369" t="inlineStr">
        <is>
          <t>《McCoy》 Non F Monster  Mineral Balance Body Massage Gel. 250g TESTER(N.C.V)</t>
        </is>
      </c>
      <c r="I1312" s="369" t="inlineStr">
        <is>
          <t>«McCoy» Non F Monster Mineral Balance Body Massage Gel</t>
        </is>
      </c>
      <c r="J1312" s="493">
        <f>J736</f>
        <v/>
      </c>
      <c r="K1312" s="369" t="inlineStr">
        <is>
          <t>body massage</t>
        </is>
      </c>
      <c r="L1312" s="369" t="n"/>
      <c r="M1312" s="1203" t="n">
        <v>100</v>
      </c>
      <c r="N1312" s="1203" t="n">
        <v>100</v>
      </c>
      <c r="O1312" s="764" t="n"/>
      <c r="P1312" s="1382">
        <f>P736</f>
        <v/>
      </c>
      <c r="Q1312" s="1382">
        <f>O1312*P1312</f>
        <v/>
      </c>
      <c r="R1312" s="456" t="n">
        <v>0</v>
      </c>
      <c r="S1312" s="1394">
        <f>O1312*R1312</f>
        <v/>
      </c>
      <c r="T1312" s="1394">
        <f>Q1312-S1312</f>
        <v/>
      </c>
      <c r="U1312" s="458">
        <f>T1312/Q1312</f>
        <v/>
      </c>
      <c r="V1312" s="362" t="n"/>
      <c r="W1312" s="362" t="n"/>
      <c r="X1312" s="362" t="n"/>
      <c r="Y1312" s="362" t="n"/>
      <c r="Z1312" s="362" t="n"/>
      <c r="AA1312" s="362" t="n"/>
      <c r="AB1312" s="1203" t="n">
        <v>0.302</v>
      </c>
      <c r="AC1312" s="1387">
        <f>ROUND(O1312*AB1312,3)</f>
        <v/>
      </c>
      <c r="AD1312" s="575"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565" t="inlineStr">
        <is>
          <t>ЕАЭС N RU Д-JP.РА04.В.61609/23 от 13.06.2023 действует до 12.06.2028</t>
        </is>
      </c>
      <c r="AF1312" s="565" t="n">
        <v>0</v>
      </c>
      <c r="AG1312" s="565" t="inlineStr">
        <is>
          <t>McCoy Co., Ltd.</t>
        </is>
      </c>
    </row>
    <row r="1313" hidden="1" ht="25.5" customFormat="1" customHeight="1" s="355" thickBot="1">
      <c r="A1313" s="353" t="n"/>
      <c r="B1313" s="721" t="n"/>
      <c r="C1313" s="1381" t="n">
        <v>4582487961877</v>
      </c>
      <c r="D1313" s="366" t="n"/>
      <c r="E1313" s="353" t="inlineStr">
        <is>
          <t>McCoy TESTER</t>
        </is>
      </c>
      <c r="F1313" s="353" t="n"/>
      <c r="G1313" s="368" t="inlineStr">
        <is>
          <t>《McCoy》Non F Shape Mineral Balance Body Massage cream 250g</t>
        </is>
      </c>
      <c r="H1313" s="369" t="inlineStr">
        <is>
          <t>《McCoy》Non F Shape Mineral Balance Body Massage cream 250g TESTER(N.C.V)</t>
        </is>
      </c>
      <c r="I1313" s="369">
        <f>I737</f>
        <v/>
      </c>
      <c r="J1313" s="369">
        <f>J737</f>
        <v/>
      </c>
      <c r="K1313" s="369">
        <f>K737</f>
        <v/>
      </c>
      <c r="L1313" s="369" t="n"/>
      <c r="M1313" s="1203" t="n"/>
      <c r="N1313" s="1203" t="n"/>
      <c r="O1313" s="764" t="n"/>
      <c r="P1313" s="1382">
        <f>P736</f>
        <v/>
      </c>
      <c r="Q1313" s="1382">
        <f>O1313*P1313</f>
        <v/>
      </c>
      <c r="R1313" s="456" t="n">
        <v>0</v>
      </c>
      <c r="S1313" s="1394">
        <f>O1313*R1313</f>
        <v/>
      </c>
      <c r="T1313" s="1394">
        <f>Q1313-S1313</f>
        <v/>
      </c>
      <c r="U1313" s="458">
        <f>T1313/Q1313</f>
        <v/>
      </c>
      <c r="V1313" s="362" t="n"/>
      <c r="W1313" s="362" t="n"/>
      <c r="X1313" s="362" t="n"/>
      <c r="Y1313" s="362" t="n"/>
      <c r="Z1313" s="362" t="n"/>
      <c r="AA1313" s="362" t="n"/>
      <c r="AB1313" s="1387">
        <f>AB737</f>
        <v/>
      </c>
      <c r="AC1313" s="1387">
        <f>ROUND(O1313*AB1313,3)</f>
        <v/>
      </c>
      <c r="AD1313" s="575">
        <f>AD737</f>
        <v/>
      </c>
      <c r="AE1313" s="927">
        <f>AE737</f>
        <v/>
      </c>
      <c r="AF1313" s="927">
        <f>AF737</f>
        <v/>
      </c>
      <c r="AG1313" s="927">
        <f>AG737</f>
        <v/>
      </c>
    </row>
    <row r="1314" hidden="1" ht="25.5" customFormat="1" customHeight="1" s="355" thickBot="1">
      <c r="A1314" s="353" t="n"/>
      <c r="B1314" s="721" t="n"/>
      <c r="C1314" s="1381" t="n">
        <v>4582487961921</v>
      </c>
      <c r="D1314" s="366" t="n"/>
      <c r="E1314" s="353" t="inlineStr">
        <is>
          <t>McCoy TESTER</t>
        </is>
      </c>
      <c r="F1314" s="353" t="n"/>
      <c r="G1314" s="368" t="inlineStr">
        <is>
          <t>《McCoy》Non F Shape Mineral Balance Body Massage cream 500g</t>
        </is>
      </c>
      <c r="H1314" s="369" t="inlineStr">
        <is>
          <t>《McCoy PRO》Non F Shape Mineral Balance Body Massage cream 500g TESTER(N.C.V)</t>
        </is>
      </c>
      <c r="I1314" s="369">
        <f>I738</f>
        <v/>
      </c>
      <c r="J1314" s="369">
        <f>J738</f>
        <v/>
      </c>
      <c r="K1314" s="369">
        <f>K738</f>
        <v/>
      </c>
      <c r="L1314" s="369" t="n"/>
      <c r="M1314" s="1203" t="n"/>
      <c r="N1314" s="1203" t="n"/>
      <c r="O1314" s="764" t="n"/>
      <c r="P1314" s="1382">
        <f>P737</f>
        <v/>
      </c>
      <c r="Q1314" s="1382">
        <f>O1314*P1314</f>
        <v/>
      </c>
      <c r="R1314" s="456" t="n">
        <v>0</v>
      </c>
      <c r="S1314" s="1394">
        <f>O1314*R1314</f>
        <v/>
      </c>
      <c r="T1314" s="1394">
        <f>Q1314-S1314</f>
        <v/>
      </c>
      <c r="U1314" s="458">
        <f>T1314/Q1314</f>
        <v/>
      </c>
      <c r="V1314" s="362" t="n"/>
      <c r="W1314" s="362" t="n"/>
      <c r="X1314" s="362" t="n"/>
      <c r="Y1314" s="362" t="n"/>
      <c r="Z1314" s="362" t="n"/>
      <c r="AA1314" s="362" t="n"/>
      <c r="AB1314" s="1387">
        <f>AB738</f>
        <v/>
      </c>
      <c r="AC1314" s="1387">
        <f>ROUND(O1314*AB1314,3)</f>
        <v/>
      </c>
      <c r="AD1314" s="575">
        <f>AD738</f>
        <v/>
      </c>
      <c r="AE1314" s="927">
        <f>AE738</f>
        <v/>
      </c>
      <c r="AF1314" s="927">
        <f>AF738</f>
        <v/>
      </c>
      <c r="AG1314" s="927">
        <f>AG738</f>
        <v/>
      </c>
    </row>
    <row r="1315" hidden="1" ht="25.5" customFormat="1" customHeight="1" s="355" thickBot="1">
      <c r="A1315" s="353" t="n"/>
      <c r="B1315" s="721" t="n"/>
      <c r="C1315" s="1381" t="inlineStr">
        <is>
          <t>4582487962041</t>
        </is>
      </c>
      <c r="D1315" s="366" t="n"/>
      <c r="E1315" s="353" t="inlineStr">
        <is>
          <t>McCoy PRO TESTER</t>
        </is>
      </c>
      <c r="F1315" s="353" t="inlineStr">
        <is>
          <t>MC35T</t>
        </is>
      </c>
      <c r="G1315" s="368" t="n"/>
      <c r="H1315" s="696" t="inlineStr">
        <is>
          <t>《McCoy PRO》NON F SKINCARE LOTION 500ml TESTER(N.C.V)</t>
        </is>
      </c>
      <c r="I1315" s="369" t="inlineStr">
        <is>
          <t>NON F SKINCARE LOTION 500ml</t>
        </is>
      </c>
      <c r="J1315" s="369" t="inlineStr">
        <is>
          <t>Лифтинговый лосьон NON F</t>
        </is>
      </c>
      <c r="K1315" s="369" t="inlineStr">
        <is>
          <t>face lotion</t>
        </is>
      </c>
      <c r="L1315" s="369" t="n"/>
      <c r="M1315" s="1203" t="n"/>
      <c r="N1315" s="1203" t="n"/>
      <c r="O1315" s="764" t="n"/>
      <c r="P1315" s="1382">
        <f>P731</f>
        <v/>
      </c>
      <c r="Q1315" s="1382">
        <f>O1315*P1315</f>
        <v/>
      </c>
      <c r="R1315" s="456" t="n">
        <v>0</v>
      </c>
      <c r="S1315" s="1394">
        <f>O1315*R1315</f>
        <v/>
      </c>
      <c r="T1315" s="1394">
        <f>Q1315-S1315</f>
        <v/>
      </c>
      <c r="U1315" s="458">
        <f>T1315/Q1315</f>
        <v/>
      </c>
      <c r="V1315" s="362" t="n"/>
      <c r="W1315" s="362" t="n"/>
      <c r="X1315" s="362" t="n"/>
      <c r="Y1315" s="362" t="n"/>
      <c r="Z1315" s="362" t="n"/>
      <c r="AA1315" s="362" t="n"/>
      <c r="AB1315" s="1387" t="n">
        <v>0.5659999999999999</v>
      </c>
      <c r="AC1315" s="1387">
        <f>ROUND(O1315*AB1315,3)</f>
        <v/>
      </c>
      <c r="AD1315" s="575">
        <f>AD731</f>
        <v/>
      </c>
      <c r="AE1315" s="927" t="inlineStr">
        <is>
          <t>Письмо № 402/25 от 28.05.2025 г.</t>
        </is>
      </c>
      <c r="AF1315" s="927" t="inlineStr">
        <is>
          <t>McCoy</t>
        </is>
      </c>
      <c r="AG1315" s="927" t="inlineStr">
        <is>
          <t>McCoy Co., Ltd.</t>
        </is>
      </c>
    </row>
    <row r="1316" hidden="1" ht="25.5" customFormat="1" customHeight="1" s="355" thickBot="1">
      <c r="A1316" s="353" t="n"/>
      <c r="B1316" s="721" t="n"/>
      <c r="C1316" s="1381" t="inlineStr">
        <is>
          <t>4582487962058</t>
        </is>
      </c>
      <c r="D1316" s="366" t="n"/>
      <c r="E1316" s="353" t="inlineStr">
        <is>
          <t>McCoy PRO TESTER</t>
        </is>
      </c>
      <c r="F1316" s="353" t="inlineStr">
        <is>
          <t>MC36T</t>
        </is>
      </c>
      <c r="G1316" s="368" t="n"/>
      <c r="H1316" s="696" t="inlineStr">
        <is>
          <t>《McCoy PRO》NON F SKINCARE SERUM 100ml  TESTER(N.C.V)</t>
        </is>
      </c>
      <c r="I1316" s="369" t="inlineStr">
        <is>
          <t>NON F SKINCARE SERUM 100ml</t>
        </is>
      </c>
      <c r="J1316" s="369" t="inlineStr">
        <is>
          <t>Лифтинговая сыворотка NON F</t>
        </is>
      </c>
      <c r="K1316" s="369" t="inlineStr">
        <is>
          <t>face serum</t>
        </is>
      </c>
      <c r="L1316" s="369" t="n"/>
      <c r="M1316" s="1203" t="n"/>
      <c r="N1316" s="1203" t="n"/>
      <c r="O1316" s="764" t="n"/>
      <c r="P1316" s="1382">
        <f>P732</f>
        <v/>
      </c>
      <c r="Q1316" s="1382">
        <f>O1316*P1316</f>
        <v/>
      </c>
      <c r="R1316" s="456" t="n">
        <v>0</v>
      </c>
      <c r="S1316" s="1394">
        <f>O1316*R1316</f>
        <v/>
      </c>
      <c r="T1316" s="1394">
        <f>Q1316-S1316</f>
        <v/>
      </c>
      <c r="U1316" s="458">
        <f>T1316/Q1316</f>
        <v/>
      </c>
      <c r="V1316" s="362" t="n"/>
      <c r="W1316" s="362" t="n"/>
      <c r="X1316" s="362" t="n"/>
      <c r="Y1316" s="362" t="n"/>
      <c r="Z1316" s="362" t="n"/>
      <c r="AA1316" s="362" t="n"/>
      <c r="AB1316" s="1387" t="n">
        <v>0.149</v>
      </c>
      <c r="AC1316" s="1387">
        <f>ROUND(O1316*AB1316,3)</f>
        <v/>
      </c>
      <c r="AD1316" s="575">
        <f>AD732</f>
        <v/>
      </c>
      <c r="AE1316" s="927" t="inlineStr">
        <is>
          <t>Письмо № 402/25 от 28.05.2025 г.</t>
        </is>
      </c>
      <c r="AF1316" s="927" t="inlineStr">
        <is>
          <t>McCoy</t>
        </is>
      </c>
      <c r="AG1316" s="927" t="inlineStr">
        <is>
          <t>McCoy Co., Ltd.</t>
        </is>
      </c>
    </row>
    <row r="1317" hidden="1" ht="25.5" customFormat="1" customHeight="1" s="355" thickBot="1">
      <c r="A1317" s="353" t="n"/>
      <c r="B1317" s="721" t="n"/>
      <c r="C1317" s="366" t="inlineStr">
        <is>
          <t>4582487962065</t>
        </is>
      </c>
      <c r="D1317" s="366" t="n"/>
      <c r="E1317" s="353" t="inlineStr">
        <is>
          <t>McCoy PRO TESTER</t>
        </is>
      </c>
      <c r="F1317" s="353" t="inlineStr">
        <is>
          <t>MC37T</t>
        </is>
      </c>
      <c r="G1317" s="368" t="n"/>
      <c r="H1317" s="696" t="inlineStr">
        <is>
          <t>《McCoy PRO》NON F SKINCARE EMULSION 200ml TESTER(N.C.V)</t>
        </is>
      </c>
      <c r="I1317" s="369" t="inlineStr">
        <is>
          <t>NON F SKINCARE EMULSION 200ml</t>
        </is>
      </c>
      <c r="J1317" s="369" t="inlineStr">
        <is>
          <t>Лифтинговая эмульсия NON F</t>
        </is>
      </c>
      <c r="K1317" s="369" t="inlineStr">
        <is>
          <t>face milk</t>
        </is>
      </c>
      <c r="L1317" s="369" t="n"/>
      <c r="M1317" s="1203" t="n"/>
      <c r="N1317" s="1203" t="n"/>
      <c r="O1317" s="764" t="n"/>
      <c r="P1317" s="1382">
        <f>P733</f>
        <v/>
      </c>
      <c r="Q1317" s="1382">
        <f>O1317*P1317</f>
        <v/>
      </c>
      <c r="R1317" s="456" t="n">
        <v>0</v>
      </c>
      <c r="S1317" s="1394">
        <f>O1317*R1317</f>
        <v/>
      </c>
      <c r="T1317" s="1394">
        <f>Q1317-S1317</f>
        <v/>
      </c>
      <c r="U1317" s="458">
        <f>T1317/Q1317</f>
        <v/>
      </c>
      <c r="V1317" s="362" t="n"/>
      <c r="W1317" s="362" t="n"/>
      <c r="X1317" s="362" t="n"/>
      <c r="Y1317" s="362" t="n"/>
      <c r="Z1317" s="362" t="n"/>
      <c r="AA1317" s="362" t="n"/>
      <c r="AB1317" s="1387" t="n">
        <v>0.252</v>
      </c>
      <c r="AC1317" s="1387">
        <f>ROUND(O1317*AB1317,3)</f>
        <v/>
      </c>
      <c r="AD1317" s="575">
        <f>AD733</f>
        <v/>
      </c>
      <c r="AE1317" s="927" t="inlineStr">
        <is>
          <t>Письмо № 402/25 от 28.05.2025 г.</t>
        </is>
      </c>
      <c r="AF1317" s="927" t="inlineStr">
        <is>
          <t>McCoy</t>
        </is>
      </c>
      <c r="AG1317" s="927" t="inlineStr">
        <is>
          <t>McCoy Co., Ltd.</t>
        </is>
      </c>
    </row>
    <row r="1318" hidden="1" ht="25.5" customFormat="1" customHeight="1" s="355" thickBot="1">
      <c r="A1318" s="353" t="n"/>
      <c r="B1318" s="721" t="n"/>
      <c r="C1318" s="366" t="inlineStr">
        <is>
          <t>4582487961990</t>
        </is>
      </c>
      <c r="D1318" s="366" t="n"/>
      <c r="E1318" s="353" t="inlineStr">
        <is>
          <t>McCoy TESTER</t>
        </is>
      </c>
      <c r="F1318" s="353" t="inlineStr">
        <is>
          <t>MC38T</t>
        </is>
      </c>
      <c r="G1318" s="368" t="n"/>
      <c r="H1318" s="696" t="inlineStr">
        <is>
          <t>《McCoy》NON F SKINCARE CLEANSING 200g TESTER(N.C.V)</t>
        </is>
      </c>
      <c r="I1318" s="369" t="inlineStr">
        <is>
          <t>NON F SKINCARE CLEANSING 200g</t>
        </is>
      </c>
      <c r="J1318" s="369" t="inlineStr">
        <is>
          <t>Демакияжный лифтинговый гельдля лица  NON F</t>
        </is>
      </c>
      <c r="K1318" s="369" t="inlineStr">
        <is>
          <t>face cleansing</t>
        </is>
      </c>
      <c r="L1318" s="369" t="n"/>
      <c r="M1318" s="1203" t="n"/>
      <c r="N1318" s="1203" t="n"/>
      <c r="O1318" s="764" t="n"/>
      <c r="P1318" s="1382">
        <f>P740</f>
        <v/>
      </c>
      <c r="Q1318" s="1382">
        <f>O1318*P1318</f>
        <v/>
      </c>
      <c r="R1318" s="456" t="n">
        <v>0</v>
      </c>
      <c r="S1318" s="1394">
        <f>O1318*R1318</f>
        <v/>
      </c>
      <c r="T1318" s="1394">
        <f>Q1318-S1318</f>
        <v/>
      </c>
      <c r="U1318" s="458">
        <f>T1318/Q1318</f>
        <v/>
      </c>
      <c r="V1318" s="362" t="n"/>
      <c r="W1318" s="362" t="n"/>
      <c r="X1318" s="362" t="n"/>
      <c r="Y1318" s="362" t="n"/>
      <c r="Z1318" s="362" t="n"/>
      <c r="AA1318" s="362" t="n"/>
      <c r="AB1318" s="1387">
        <f>AB740</f>
        <v/>
      </c>
      <c r="AC1318" s="1387">
        <f>ROUND(O1318*AB1318,3)</f>
        <v/>
      </c>
      <c r="AD1318" s="575">
        <f>AD740</f>
        <v/>
      </c>
      <c r="AE1318" s="927" t="inlineStr">
        <is>
          <t>Письмо № 402/25 от 28.05.2025 г.</t>
        </is>
      </c>
      <c r="AF1318" s="927" t="inlineStr">
        <is>
          <t>McCoy</t>
        </is>
      </c>
      <c r="AG1318" s="927" t="inlineStr">
        <is>
          <t>McCoy Co., Ltd.</t>
        </is>
      </c>
    </row>
    <row r="1319" hidden="1" ht="25.5" customFormat="1" customHeight="1" s="355" thickBot="1">
      <c r="A1319" s="353" t="n"/>
      <c r="B1319" s="721" t="n"/>
      <c r="C1319" s="366" t="inlineStr">
        <is>
          <t>4582487962003</t>
        </is>
      </c>
      <c r="D1319" s="366" t="n"/>
      <c r="E1319" s="353" t="inlineStr">
        <is>
          <t>McCoy TESTER</t>
        </is>
      </c>
      <c r="F1319" s="353" t="inlineStr">
        <is>
          <t>MC39T</t>
        </is>
      </c>
      <c r="G1319" s="368" t="n"/>
      <c r="H1319" s="696" t="inlineStr">
        <is>
          <t>《McCoy》NON F SKINCARE WASH 150g TESTER(N.C.V)</t>
        </is>
      </c>
      <c r="I1319" s="369" t="inlineStr">
        <is>
          <t>NON F SKINCARE WASH 150g</t>
        </is>
      </c>
      <c r="J1319" s="369" t="inlineStr">
        <is>
          <t>Лифтинговая пенка для умывания NON F</t>
        </is>
      </c>
      <c r="K1319" s="369" t="inlineStr">
        <is>
          <t>face wash</t>
        </is>
      </c>
      <c r="L1319" s="369" t="n"/>
      <c r="M1319" s="1203" t="n"/>
      <c r="N1319" s="1203" t="n"/>
      <c r="O1319" s="764" t="n"/>
      <c r="P1319" s="1382">
        <f>P741</f>
        <v/>
      </c>
      <c r="Q1319" s="1382">
        <f>O1319*P1319</f>
        <v/>
      </c>
      <c r="R1319" s="456" t="n">
        <v>0</v>
      </c>
      <c r="S1319" s="1394">
        <f>O1319*R1319</f>
        <v/>
      </c>
      <c r="T1319" s="1394">
        <f>Q1319-S1319</f>
        <v/>
      </c>
      <c r="U1319" s="458">
        <f>T1319/Q1319</f>
        <v/>
      </c>
      <c r="V1319" s="362" t="n"/>
      <c r="W1319" s="362" t="n"/>
      <c r="X1319" s="362" t="n"/>
      <c r="Y1319" s="362" t="n"/>
      <c r="Z1319" s="362" t="n"/>
      <c r="AA1319" s="362" t="n"/>
      <c r="AB1319" s="1387">
        <f>AB741</f>
        <v/>
      </c>
      <c r="AC1319" s="1387">
        <f>ROUND(O1319*AB1319,3)</f>
        <v/>
      </c>
      <c r="AD1319" s="575">
        <f>AD741</f>
        <v/>
      </c>
      <c r="AE1319" s="927" t="inlineStr">
        <is>
          <t>Письмо № 402/25 от 28.05.2025 г.</t>
        </is>
      </c>
      <c r="AF1319" s="927" t="inlineStr">
        <is>
          <t>McCoy</t>
        </is>
      </c>
      <c r="AG1319" s="927" t="inlineStr">
        <is>
          <t>McCoy Co., Ltd.</t>
        </is>
      </c>
    </row>
    <row r="1320" hidden="1" ht="25.5" customFormat="1" customHeight="1" s="355" thickBot="1">
      <c r="A1320" s="353" t="n"/>
      <c r="B1320" s="721" t="n"/>
      <c r="C1320" s="366" t="inlineStr">
        <is>
          <t>4582487962010</t>
        </is>
      </c>
      <c r="D1320" s="366" t="n"/>
      <c r="E1320" s="353" t="inlineStr">
        <is>
          <t>McCoy TESTER</t>
        </is>
      </c>
      <c r="F1320" s="353" t="inlineStr">
        <is>
          <t>MC35-120T</t>
        </is>
      </c>
      <c r="G1320" s="368" t="n"/>
      <c r="H1320" s="696" t="inlineStr">
        <is>
          <t>《McCoy》NON F SKINCARE LOTION 120ml TESTER(N.C.V)</t>
        </is>
      </c>
      <c r="I1320" s="369" t="inlineStr">
        <is>
          <t>NON F SKINCARE LOTION 120ml</t>
        </is>
      </c>
      <c r="J1320" s="369" t="inlineStr">
        <is>
          <t>Лифтинговый лосьон NON F</t>
        </is>
      </c>
      <c r="K1320" s="369" t="inlineStr">
        <is>
          <t>face lotion</t>
        </is>
      </c>
      <c r="L1320" s="369" t="n"/>
      <c r="M1320" s="1203" t="n"/>
      <c r="N1320" s="1203" t="n"/>
      <c r="O1320" s="764" t="n"/>
      <c r="P1320" s="1382">
        <f>P742</f>
        <v/>
      </c>
      <c r="Q1320" s="1382">
        <f>O1320*P1320</f>
        <v/>
      </c>
      <c r="R1320" s="456" t="n">
        <v>0</v>
      </c>
      <c r="S1320" s="1394">
        <f>O1320*R1320</f>
        <v/>
      </c>
      <c r="T1320" s="1394">
        <f>Q1320-S1320</f>
        <v/>
      </c>
      <c r="U1320" s="458">
        <f>T1320/Q1320</f>
        <v/>
      </c>
      <c r="V1320" s="362" t="n"/>
      <c r="W1320" s="362" t="n"/>
      <c r="X1320" s="362" t="n"/>
      <c r="Y1320" s="362" t="n"/>
      <c r="Z1320" s="362" t="n"/>
      <c r="AA1320" s="362" t="n"/>
      <c r="AB1320" s="1387">
        <f>AB742</f>
        <v/>
      </c>
      <c r="AC1320" s="1387">
        <f>ROUND(O1320*AB1320,3)</f>
        <v/>
      </c>
      <c r="AD1320" s="575">
        <f>AD742</f>
        <v/>
      </c>
      <c r="AE1320" s="927" t="inlineStr">
        <is>
          <t>Письмо № 402/25 от 28.05.2025 г.</t>
        </is>
      </c>
      <c r="AF1320" s="927" t="inlineStr">
        <is>
          <t>McCoy</t>
        </is>
      </c>
      <c r="AG1320" s="927" t="inlineStr">
        <is>
          <t>McCoy Co., Ltd.</t>
        </is>
      </c>
    </row>
    <row r="1321" hidden="1" ht="25.5" customFormat="1" customHeight="1" s="355" thickBot="1">
      <c r="A1321" s="353" t="n"/>
      <c r="B1321" s="721" t="n"/>
      <c r="C1321" s="366" t="inlineStr">
        <is>
          <t>4582487962027</t>
        </is>
      </c>
      <c r="D1321" s="366" t="n"/>
      <c r="E1321" s="353" t="inlineStr">
        <is>
          <t>McCoy TESTER</t>
        </is>
      </c>
      <c r="F1321" s="353" t="inlineStr">
        <is>
          <t>MC40T</t>
        </is>
      </c>
      <c r="G1321" s="368" t="n"/>
      <c r="H1321" s="368" t="inlineStr">
        <is>
          <t>《McCoy》NON F SKINCARE SERUM 30ml TESTER(N.C.V)</t>
        </is>
      </c>
      <c r="I1321" s="369" t="inlineStr">
        <is>
          <t>NON F SKINCARE SERUM 30ml</t>
        </is>
      </c>
      <c r="J1321" s="369" t="inlineStr">
        <is>
          <t>Лифтинговая сыворотка NON F</t>
        </is>
      </c>
      <c r="K1321" s="369" t="inlineStr">
        <is>
          <t>face serum</t>
        </is>
      </c>
      <c r="L1321" s="369" t="n"/>
      <c r="M1321" s="1203" t="n"/>
      <c r="N1321" s="1203" t="n"/>
      <c r="O1321" s="764" t="n"/>
      <c r="P1321" s="1382">
        <f>P743</f>
        <v/>
      </c>
      <c r="Q1321" s="1382">
        <f>O1321*P1321</f>
        <v/>
      </c>
      <c r="R1321" s="456" t="n">
        <v>0</v>
      </c>
      <c r="S1321" s="1394">
        <f>O1321*R1321</f>
        <v/>
      </c>
      <c r="T1321" s="1394">
        <f>Q1321-S1321</f>
        <v/>
      </c>
      <c r="U1321" s="458">
        <f>T1321/Q1321</f>
        <v/>
      </c>
      <c r="V1321" s="362" t="n"/>
      <c r="W1321" s="362" t="n"/>
      <c r="X1321" s="362" t="n"/>
      <c r="Y1321" s="362" t="n"/>
      <c r="Z1321" s="362" t="n"/>
      <c r="AA1321" s="362" t="n"/>
      <c r="AB1321" s="1387">
        <f>AB743</f>
        <v/>
      </c>
      <c r="AC1321" s="1387">
        <f>ROUND(O1321*AB1321,3)</f>
        <v/>
      </c>
      <c r="AD1321" s="575">
        <f>AD743</f>
        <v/>
      </c>
      <c r="AE1321" s="927" t="inlineStr">
        <is>
          <t>Письмо № 402/25 от 28.05.2025 г.</t>
        </is>
      </c>
      <c r="AF1321" s="927" t="inlineStr">
        <is>
          <t>McCoy</t>
        </is>
      </c>
      <c r="AG1321" s="927" t="inlineStr">
        <is>
          <t>McCoy Co., Ltd.</t>
        </is>
      </c>
    </row>
    <row r="1322" hidden="1" ht="25.5" customFormat="1" customHeight="1" s="355" thickBot="1">
      <c r="A1322" s="353" t="n"/>
      <c r="B1322" s="721" t="n"/>
      <c r="C1322" s="366" t="inlineStr">
        <is>
          <t>4582487962034</t>
        </is>
      </c>
      <c r="D1322" s="366" t="n"/>
      <c r="E1322" s="353" t="inlineStr">
        <is>
          <t>McCoy TESTER</t>
        </is>
      </c>
      <c r="F1322" s="353" t="inlineStr">
        <is>
          <t>MC41T</t>
        </is>
      </c>
      <c r="G1322" s="368" t="n"/>
      <c r="H1322" s="368" t="inlineStr">
        <is>
          <t>《McCoy》NON F SKINCARE EMULSION 100ml TESTER(N.C.V)</t>
        </is>
      </c>
      <c r="I1322" s="369" t="inlineStr">
        <is>
          <t xml:space="preserve">NON F SKINCARE EMULSION 100ml </t>
        </is>
      </c>
      <c r="J1322" s="369" t="inlineStr">
        <is>
          <t>Лифтинговая эмульсия NON F</t>
        </is>
      </c>
      <c r="K1322" s="369" t="inlineStr">
        <is>
          <t>face milk</t>
        </is>
      </c>
      <c r="L1322" s="369" t="n"/>
      <c r="M1322" s="1203" t="n"/>
      <c r="N1322" s="1203" t="n"/>
      <c r="O1322" s="764" t="n"/>
      <c r="P1322" s="1382">
        <f>P744</f>
        <v/>
      </c>
      <c r="Q1322" s="1382">
        <f>O1322*P1322</f>
        <v/>
      </c>
      <c r="R1322" s="456" t="n">
        <v>0</v>
      </c>
      <c r="S1322" s="1394">
        <f>O1322*R1322</f>
        <v/>
      </c>
      <c r="T1322" s="1394">
        <f>Q1322-S1322</f>
        <v/>
      </c>
      <c r="U1322" s="458">
        <f>T1322/Q1322</f>
        <v/>
      </c>
      <c r="V1322" s="362" t="n"/>
      <c r="W1322" s="362" t="n"/>
      <c r="X1322" s="362" t="n"/>
      <c r="Y1322" s="362" t="n"/>
      <c r="Z1322" s="362" t="n"/>
      <c r="AA1322" s="362" t="n"/>
      <c r="AB1322" s="1387">
        <f>AB744</f>
        <v/>
      </c>
      <c r="AC1322" s="1387">
        <f>ROUND(O1322*AB1322,3)</f>
        <v/>
      </c>
      <c r="AD1322" s="575">
        <f>AD744</f>
        <v/>
      </c>
      <c r="AE1322" s="927" t="inlineStr">
        <is>
          <t>Письмо № 402/25 от 28.05.2025 г.</t>
        </is>
      </c>
      <c r="AF1322" s="927" t="inlineStr">
        <is>
          <t>McCoy</t>
        </is>
      </c>
      <c r="AG1322" s="927" t="inlineStr">
        <is>
          <t>McCoy Co., Ltd.</t>
        </is>
      </c>
    </row>
    <row r="1323" hidden="1" ht="25.5" customFormat="1" customHeight="1" s="355" thickBot="1">
      <c r="A1323" s="353" t="n"/>
      <c r="B1323" s="721" t="n"/>
      <c r="C1323" s="366" t="n"/>
      <c r="D1323" s="366" t="n"/>
      <c r="E1323" s="353" t="inlineStr">
        <is>
          <t>McCoy TESTER</t>
        </is>
      </c>
      <c r="F1323" s="353" t="inlineStr">
        <is>
          <t>MC10T</t>
        </is>
      </c>
      <c r="G1323" s="368" t="n"/>
      <c r="H1323" s="369" t="inlineStr">
        <is>
          <t>《McCoy》 McCELLRIE tightening cream 50g TESTER(N.C.V)</t>
        </is>
      </c>
      <c r="I1323" s="369">
        <f>I761</f>
        <v/>
      </c>
      <c r="J1323" s="493">
        <f>J761</f>
        <v/>
      </c>
      <c r="K1323" s="369" t="inlineStr">
        <is>
          <t>face care</t>
        </is>
      </c>
      <c r="L1323" s="369" t="n"/>
      <c r="M1323" s="1203" t="n">
        <v>50</v>
      </c>
      <c r="N1323" s="1203" t="n">
        <v>100</v>
      </c>
      <c r="O1323" s="764" t="n"/>
      <c r="P1323" s="1382">
        <f>P761</f>
        <v/>
      </c>
      <c r="Q1323" s="1382">
        <f>O1323*P1323</f>
        <v/>
      </c>
      <c r="R1323" s="456" t="n">
        <v>0</v>
      </c>
      <c r="S1323" s="1394">
        <f>O1323*R1323</f>
        <v/>
      </c>
      <c r="T1323" s="1394">
        <f>Q1323-S1323</f>
        <v/>
      </c>
      <c r="U1323" s="458">
        <f>T1323/Q1323</f>
        <v/>
      </c>
      <c r="V1323" s="362" t="n"/>
      <c r="W1323" s="362" t="n"/>
      <c r="X1323" s="362" t="n"/>
      <c r="Y1323" s="362" t="n"/>
      <c r="Z1323" s="362" t="n"/>
      <c r="AA1323" s="362" t="n"/>
      <c r="AB1323" s="1203" t="n">
        <v>0.159</v>
      </c>
      <c r="AC1323" s="1387">
        <f>ROUND(O1323*AB1323,3)</f>
        <v/>
      </c>
      <c r="AD1323" s="575"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565" t="inlineStr">
        <is>
          <t>ЕАЭС N RU Д-JP.РА04.В.61482/23 от 13.06.2023 действует до 12.06.2028</t>
        </is>
      </c>
      <c r="AF1323" s="565" t="e">
        <v>#REF!</v>
      </c>
      <c r="AG1323" s="565" t="inlineStr">
        <is>
          <t>McCoy Co., Ltd.</t>
        </is>
      </c>
    </row>
    <row r="1324" hidden="1" ht="25.5" customFormat="1" customHeight="1" s="355" thickBot="1">
      <c r="A1324" s="353" t="n"/>
      <c r="B1324" s="721" t="n"/>
      <c r="C1324" s="366" t="n"/>
      <c r="D1324" s="366" t="n"/>
      <c r="E1324" s="365" t="inlineStr">
        <is>
          <t>McCoy PRO TESTER</t>
        </is>
      </c>
      <c r="F1324" s="365" t="inlineStr">
        <is>
          <t>MC11PT</t>
        </is>
      </c>
      <c r="G1324" s="573" t="n"/>
      <c r="H1324" s="322" t="inlineStr">
        <is>
          <t>《McCoy PRO》McCELLRIE MASSAGE CREAM 500g TESTER(N.C.V)</t>
        </is>
      </c>
      <c r="I1324" s="322" t="inlineStr">
        <is>
          <t>McCoy McCELLRIE MASSAGE CREAM</t>
        </is>
      </c>
      <c r="J1324" s="493">
        <f>J751</f>
        <v/>
      </c>
      <c r="K1324" s="369" t="inlineStr">
        <is>
          <t>face cream</t>
        </is>
      </c>
      <c r="L1324" s="369" t="n"/>
      <c r="M1324" s="1203" t="n"/>
      <c r="N1324" s="1203" t="n"/>
      <c r="O1324" s="764" t="n"/>
      <c r="P1324" s="1382">
        <f>P751</f>
        <v/>
      </c>
      <c r="Q1324" s="1382">
        <f>O1324*P1324</f>
        <v/>
      </c>
      <c r="R1324" s="456" t="n">
        <v>0</v>
      </c>
      <c r="S1324" s="1394">
        <f>O1324*R1324</f>
        <v/>
      </c>
      <c r="T1324" s="1394">
        <f>Q1324-S1324</f>
        <v/>
      </c>
      <c r="U1324" s="458">
        <f>T1324/Q1324</f>
        <v/>
      </c>
      <c r="V1324" s="362" t="n"/>
      <c r="W1324" s="362" t="n"/>
      <c r="X1324" s="362" t="n"/>
      <c r="Y1324" s="362" t="n"/>
      <c r="Z1324" s="362" t="n"/>
      <c r="AA1324" s="362" t="n"/>
      <c r="AB1324" s="1387" t="n">
        <v>0.595</v>
      </c>
      <c r="AC1324" s="1387">
        <f>ROUND(O1324*AB1324,3)</f>
        <v/>
      </c>
      <c r="AD1324" s="575"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565" t="inlineStr">
        <is>
          <t>ЕАЭС N RU Д-JP.РА04.В.61629/23 от 13.06.2023 действует до 12.06.2028</t>
        </is>
      </c>
      <c r="AF1324" s="565" t="n">
        <v>0</v>
      </c>
      <c r="AG1324" s="565" t="inlineStr">
        <is>
          <t>McCoy Co., Ltd.</t>
        </is>
      </c>
    </row>
    <row r="1325" hidden="1" ht="25.5" customFormat="1" customHeight="1" s="355" thickBot="1">
      <c r="A1325" s="353" t="n"/>
      <c r="B1325" s="721" t="n"/>
      <c r="C1325" s="366" t="n"/>
      <c r="D1325" s="366" t="n"/>
      <c r="E1325" s="365" t="inlineStr">
        <is>
          <t>McCoy PRO TESTER</t>
        </is>
      </c>
      <c r="F1325" s="365" t="n"/>
      <c r="G1325" s="573" t="n"/>
      <c r="H1325" s="322" t="inlineStr">
        <is>
          <t>《McCoy PRO》McCELLRIE CLEANSING GEL 500g TESTER(N.C.V)</t>
        </is>
      </c>
      <c r="I1325" s="322" t="inlineStr">
        <is>
          <t>McCoy McCELLRIE CLEANSING GEL</t>
        </is>
      </c>
      <c r="J1325" s="493" t="inlineStr">
        <is>
          <t>Демакияжный гель МакСелри</t>
        </is>
      </c>
      <c r="K1325" s="369" t="inlineStr">
        <is>
          <t>face cleansing</t>
        </is>
      </c>
      <c r="L1325" s="369" t="n"/>
      <c r="M1325" s="1203" t="n"/>
      <c r="N1325" s="1203" t="n"/>
      <c r="O1325" s="764" t="n"/>
      <c r="P1325" s="1382">
        <f>P745</f>
        <v/>
      </c>
      <c r="Q1325" s="1382">
        <f>O1325*P1325</f>
        <v/>
      </c>
      <c r="R1325" s="456" t="n">
        <v>0</v>
      </c>
      <c r="S1325" s="1394">
        <f>O1325*R1325</f>
        <v/>
      </c>
      <c r="T1325" s="1394">
        <f>Q1325-S1325</f>
        <v/>
      </c>
      <c r="U1325" s="458">
        <f>T1325/Q1325</f>
        <v/>
      </c>
      <c r="V1325" s="362" t="n"/>
      <c r="W1325" s="362" t="n"/>
      <c r="X1325" s="362" t="n"/>
      <c r="Y1325" s="362" t="n"/>
      <c r="Z1325" s="362" t="n"/>
      <c r="AA1325" s="362" t="n"/>
      <c r="AB1325" s="1387">
        <f>AB745</f>
        <v/>
      </c>
      <c r="AC1325" s="1387">
        <f>ROUND(O1325*AB1325,3)</f>
        <v/>
      </c>
      <c r="AD1325" s="575">
        <f>AD745</f>
        <v/>
      </c>
      <c r="AE1325" s="927">
        <f>AE745</f>
        <v/>
      </c>
      <c r="AF1325" s="927">
        <f>AF745</f>
        <v/>
      </c>
      <c r="AG1325" s="927">
        <f>AG745</f>
        <v/>
      </c>
    </row>
    <row r="1326" hidden="1" ht="25.5" customFormat="1" customHeight="1" s="355" thickBot="1">
      <c r="A1326" s="353" t="n"/>
      <c r="B1326" s="721" t="n"/>
      <c r="C1326" s="366" t="n"/>
      <c r="D1326" s="366" t="n"/>
      <c r="E1326" s="365" t="inlineStr">
        <is>
          <t>McCoy PRO TESTER</t>
        </is>
      </c>
      <c r="F1326" s="365" t="n"/>
      <c r="G1326" s="573" t="n"/>
      <c r="H1326" s="322" t="inlineStr">
        <is>
          <t>《McCoy PRO》McCELLRIE FACE WASH 250g TESTER(N.C.V)</t>
        </is>
      </c>
      <c r="I1326" s="322" t="inlineStr">
        <is>
          <t>McCoy McCELLRIE FACE WASH</t>
        </is>
      </c>
      <c r="J1326" s="493" t="inlineStr">
        <is>
          <t>Пенка для умывания МакСелри</t>
        </is>
      </c>
      <c r="K1326" s="369" t="inlineStr">
        <is>
          <t>face wash</t>
        </is>
      </c>
      <c r="L1326" s="369" t="n"/>
      <c r="M1326" s="1203" t="n"/>
      <c r="N1326" s="1203" t="n"/>
      <c r="O1326" s="764" t="n"/>
      <c r="P1326" s="1382">
        <f>P746</f>
        <v/>
      </c>
      <c r="Q1326" s="1382">
        <f>O1326*P1326</f>
        <v/>
      </c>
      <c r="R1326" s="456" t="n">
        <v>0</v>
      </c>
      <c r="S1326" s="1394">
        <f>O1326*R1326</f>
        <v/>
      </c>
      <c r="T1326" s="1394">
        <f>Q1326-S1326</f>
        <v/>
      </c>
      <c r="U1326" s="458">
        <f>T1326/Q1326</f>
        <v/>
      </c>
      <c r="V1326" s="362" t="n"/>
      <c r="W1326" s="362" t="n"/>
      <c r="X1326" s="362" t="n"/>
      <c r="Y1326" s="362" t="n"/>
      <c r="Z1326" s="362" t="n"/>
      <c r="AA1326" s="362" t="n"/>
      <c r="AB1326" s="1387">
        <f>AB746</f>
        <v/>
      </c>
      <c r="AC1326" s="1387">
        <f>ROUND(O1326*AB1326,3)</f>
        <v/>
      </c>
      <c r="AD1326" s="575">
        <f>AD746</f>
        <v/>
      </c>
      <c r="AE1326" s="927">
        <f>AE746</f>
        <v/>
      </c>
      <c r="AF1326" s="927">
        <f>AF746</f>
        <v/>
      </c>
      <c r="AG1326" s="927">
        <f>AG746</f>
        <v/>
      </c>
    </row>
    <row r="1327" hidden="1" ht="25.5" customFormat="1" customHeight="1" s="355" thickBot="1">
      <c r="A1327" s="353" t="n"/>
      <c r="B1327" s="721" t="n"/>
      <c r="C1327" s="366" t="n"/>
      <c r="D1327" s="366" t="n"/>
      <c r="E1327" s="365" t="inlineStr">
        <is>
          <t>McCoy PRO TESTER</t>
        </is>
      </c>
      <c r="F1327" s="365" t="n"/>
      <c r="G1327" s="573" t="n"/>
      <c r="H1327" s="322" t="inlineStr">
        <is>
          <t>《McCoy PRO》McCELLRIE FACE LOTION 500ml TESTER(N.C.V)</t>
        </is>
      </c>
      <c r="I1327" s="322" t="inlineStr">
        <is>
          <t>McCoy McCELLRIE FACE LOTION</t>
        </is>
      </c>
      <c r="J1327" s="493" t="inlineStr">
        <is>
          <t>Лосьон для лица МакСелри</t>
        </is>
      </c>
      <c r="K1327" s="369" t="inlineStr">
        <is>
          <t>face lotion</t>
        </is>
      </c>
      <c r="L1327" s="369" t="n"/>
      <c r="M1327" s="1203" t="n"/>
      <c r="N1327" s="1203" t="n"/>
      <c r="O1327" s="764" t="n"/>
      <c r="P1327" s="1382">
        <f>P747</f>
        <v/>
      </c>
      <c r="Q1327" s="1382">
        <f>O1327*P1327</f>
        <v/>
      </c>
      <c r="R1327" s="456" t="n">
        <v>0</v>
      </c>
      <c r="S1327" s="1394">
        <f>O1327*R1327</f>
        <v/>
      </c>
      <c r="T1327" s="1394">
        <f>Q1327-S1327</f>
        <v/>
      </c>
      <c r="U1327" s="458">
        <f>T1327/Q1327</f>
        <v/>
      </c>
      <c r="V1327" s="362" t="n"/>
      <c r="W1327" s="362" t="n"/>
      <c r="X1327" s="362" t="n"/>
      <c r="Y1327" s="362" t="n"/>
      <c r="Z1327" s="362" t="n"/>
      <c r="AA1327" s="362" t="n"/>
      <c r="AB1327" s="1387">
        <f>AB747</f>
        <v/>
      </c>
      <c r="AC1327" s="1387">
        <f>ROUND(O1327*AB1327,3)</f>
        <v/>
      </c>
      <c r="AD1327" s="575">
        <f>AD747</f>
        <v/>
      </c>
      <c r="AE1327" s="927">
        <f>AE747</f>
        <v/>
      </c>
      <c r="AF1327" s="927">
        <f>AF747</f>
        <v/>
      </c>
      <c r="AG1327" s="927">
        <f>AG747</f>
        <v/>
      </c>
    </row>
    <row r="1328" hidden="1" ht="25.5" customFormat="1" customHeight="1" s="355" thickBot="1">
      <c r="A1328" s="353" t="n"/>
      <c r="B1328" s="721" t="n"/>
      <c r="C1328" s="366" t="n"/>
      <c r="D1328" s="366" t="n"/>
      <c r="E1328" s="365" t="inlineStr">
        <is>
          <t>McCoy PRO TESTER</t>
        </is>
      </c>
      <c r="F1328" s="365" t="n"/>
      <c r="G1328" s="573" t="n"/>
      <c r="H1328" s="322" t="inlineStr">
        <is>
          <t>《McCoy PRO》McCELLRIE SERUM 100ml TESTER(N.C.V)</t>
        </is>
      </c>
      <c r="I1328" s="322" t="inlineStr">
        <is>
          <t>McCoy McCELLRIE SERUM</t>
        </is>
      </c>
      <c r="J1328" s="493" t="inlineStr">
        <is>
          <t>Сыворотка для лица МакСелри</t>
        </is>
      </c>
      <c r="K1328" s="369" t="inlineStr">
        <is>
          <t>face serum</t>
        </is>
      </c>
      <c r="L1328" s="369" t="n"/>
      <c r="M1328" s="1203" t="n"/>
      <c r="N1328" s="1203" t="n"/>
      <c r="O1328" s="764" t="n"/>
      <c r="P1328" s="1382">
        <f>P748</f>
        <v/>
      </c>
      <c r="Q1328" s="1382">
        <f>O1328*P1328</f>
        <v/>
      </c>
      <c r="R1328" s="456" t="n">
        <v>0</v>
      </c>
      <c r="S1328" s="1394">
        <f>O1328*R1328</f>
        <v/>
      </c>
      <c r="T1328" s="1394">
        <f>Q1328-S1328</f>
        <v/>
      </c>
      <c r="U1328" s="458">
        <f>T1328/Q1328</f>
        <v/>
      </c>
      <c r="V1328" s="362" t="n"/>
      <c r="W1328" s="362" t="n"/>
      <c r="X1328" s="362" t="n"/>
      <c r="Y1328" s="362" t="n"/>
      <c r="Z1328" s="362" t="n"/>
      <c r="AA1328" s="362" t="n"/>
      <c r="AB1328" s="1387">
        <f>AB748</f>
        <v/>
      </c>
      <c r="AC1328" s="1387">
        <f>ROUND(O1328*AB1328,3)</f>
        <v/>
      </c>
      <c r="AD1328" s="575">
        <f>AD748</f>
        <v/>
      </c>
      <c r="AE1328" s="927">
        <f>AE748</f>
        <v/>
      </c>
      <c r="AF1328" s="927">
        <f>AF748</f>
        <v/>
      </c>
      <c r="AG1328" s="927">
        <f>AG748</f>
        <v/>
      </c>
    </row>
    <row r="1329" hidden="1" ht="25.5" customFormat="1" customHeight="1" s="355" thickBot="1">
      <c r="A1329" s="353" t="n"/>
      <c r="B1329" s="721" t="n"/>
      <c r="C1329" s="366" t="n"/>
      <c r="D1329" s="366" t="n"/>
      <c r="E1329" s="365" t="inlineStr">
        <is>
          <t>McCoy PRO TESTER</t>
        </is>
      </c>
      <c r="F1329" s="365" t="n"/>
      <c r="G1329" s="573" t="n"/>
      <c r="H1329" s="322" t="inlineStr">
        <is>
          <t>《McCoy PRO》McCELLRIE ESSENCE CREAM 200g TESTER(N.C.V)</t>
        </is>
      </c>
      <c r="I1329" s="322" t="inlineStr">
        <is>
          <t>McCoy McCELLRIE ESSENCE CREAM</t>
        </is>
      </c>
      <c r="J1329" s="493" t="inlineStr">
        <is>
          <t>Эссенция-крем для лица МакСелри</t>
        </is>
      </c>
      <c r="K1329" s="369" t="inlineStr">
        <is>
          <t>face essence</t>
        </is>
      </c>
      <c r="L1329" s="369" t="n"/>
      <c r="M1329" s="1203" t="n"/>
      <c r="N1329" s="1203" t="n"/>
      <c r="O1329" s="764" t="n"/>
      <c r="P1329" s="1382">
        <f>P749</f>
        <v/>
      </c>
      <c r="Q1329" s="1382">
        <f>O1329*P1329</f>
        <v/>
      </c>
      <c r="R1329" s="456" t="n">
        <v>0</v>
      </c>
      <c r="S1329" s="1394">
        <f>O1329*R1329</f>
        <v/>
      </c>
      <c r="T1329" s="1394">
        <f>Q1329-S1329</f>
        <v/>
      </c>
      <c r="U1329" s="458">
        <f>T1329/Q1329</f>
        <v/>
      </c>
      <c r="V1329" s="362" t="n"/>
      <c r="W1329" s="362" t="n"/>
      <c r="X1329" s="362" t="n"/>
      <c r="Y1329" s="362" t="n"/>
      <c r="Z1329" s="362" t="n"/>
      <c r="AA1329" s="362" t="n"/>
      <c r="AB1329" s="1387">
        <f>AB749</f>
        <v/>
      </c>
      <c r="AC1329" s="1387">
        <f>ROUND(O1329*AB1329,3)</f>
        <v/>
      </c>
      <c r="AD1329" s="575">
        <f>AD749</f>
        <v/>
      </c>
      <c r="AE1329" s="927">
        <f>AE749</f>
        <v/>
      </c>
      <c r="AF1329" s="927">
        <f>AF749</f>
        <v/>
      </c>
      <c r="AG1329" s="927">
        <f>AG749</f>
        <v/>
      </c>
    </row>
    <row r="1330" hidden="1" ht="25.5" customFormat="1" customHeight="1" s="355" thickBot="1">
      <c r="A1330" s="353" t="n"/>
      <c r="B1330" s="721" t="n"/>
      <c r="C1330" s="366" t="n"/>
      <c r="D1330" s="366" t="n"/>
      <c r="E1330" s="365" t="inlineStr">
        <is>
          <t>McCoy TESTER</t>
        </is>
      </c>
      <c r="F1330" s="365" t="n"/>
      <c r="G1330" s="573" t="n"/>
      <c r="H1330" s="322" t="inlineStr">
        <is>
          <t>《McCoy PRO》McCELLRIE MASK 30pcs TESTER(N.C.V)</t>
        </is>
      </c>
      <c r="I1330" s="322" t="inlineStr">
        <is>
          <t>McCoy McCELLRIE MASK</t>
        </is>
      </c>
      <c r="J1330" s="493" t="inlineStr">
        <is>
          <t>Маска для лица на основе биоцеллюлозы МакСелри</t>
        </is>
      </c>
      <c r="K1330" s="369" t="inlineStr">
        <is>
          <t>face mask</t>
        </is>
      </c>
      <c r="L1330" s="369" t="n"/>
      <c r="M1330" s="1203" t="n"/>
      <c r="N1330" s="1203" t="n"/>
      <c r="O1330" s="764" t="n"/>
      <c r="P1330" s="1382">
        <f>P750</f>
        <v/>
      </c>
      <c r="Q1330" s="1382">
        <f>O1330*P1330</f>
        <v/>
      </c>
      <c r="R1330" s="456" t="n">
        <v>0</v>
      </c>
      <c r="S1330" s="1394">
        <f>O1330*R1330</f>
        <v/>
      </c>
      <c r="T1330" s="1394">
        <f>Q1330-S1330</f>
        <v/>
      </c>
      <c r="U1330" s="458">
        <f>T1330/Q1330</f>
        <v/>
      </c>
      <c r="V1330" s="362" t="n"/>
      <c r="W1330" s="362" t="n"/>
      <c r="X1330" s="362" t="n"/>
      <c r="Y1330" s="362" t="n"/>
      <c r="Z1330" s="362" t="n"/>
      <c r="AA1330" s="362" t="n"/>
      <c r="AB1330" s="1387">
        <f>AB750</f>
        <v/>
      </c>
      <c r="AC1330" s="1387">
        <f>ROUND(O1330*AB1330,3)</f>
        <v/>
      </c>
      <c r="AD1330" s="575">
        <f>AD750</f>
        <v/>
      </c>
      <c r="AE1330" s="927">
        <f>AE750</f>
        <v/>
      </c>
      <c r="AF1330" s="927">
        <f>AF750</f>
        <v/>
      </c>
      <c r="AG1330" s="927">
        <f>AG750</f>
        <v/>
      </c>
    </row>
    <row r="1331" hidden="1" ht="25.5" customFormat="1" customHeight="1" s="355" thickBot="1">
      <c r="A1331" s="353" t="n"/>
      <c r="B1331" s="721" t="n"/>
      <c r="C1331" s="366" t="n"/>
      <c r="D1331" s="366" t="n"/>
      <c r="E1331" s="365" t="inlineStr">
        <is>
          <t>McCoy TESTER</t>
        </is>
      </c>
      <c r="F1331" s="353" t="inlineStr">
        <is>
          <t>MC01T</t>
        </is>
      </c>
      <c r="G1331" s="368" t="n"/>
      <c r="H1331" s="369" t="inlineStr">
        <is>
          <t>《McCoy》McCELLRIE CLEANSING GEL 150g TESTER(N.C.V)</t>
        </is>
      </c>
      <c r="I1331" s="369" t="inlineStr">
        <is>
          <t>McCoy McCELLRIE CLEANSING GEL</t>
        </is>
      </c>
      <c r="J1331" s="493">
        <f>J752</f>
        <v/>
      </c>
      <c r="K1331" s="369" t="inlineStr">
        <is>
          <t>face cleansing</t>
        </is>
      </c>
      <c r="L1331" s="369" t="n"/>
      <c r="M1331" s="1203" t="n"/>
      <c r="N1331" s="1203" t="n"/>
      <c r="O1331" s="764" t="n"/>
      <c r="P1331" s="1382">
        <f>P752</f>
        <v/>
      </c>
      <c r="Q1331" s="1382">
        <f>O1331*P1331</f>
        <v/>
      </c>
      <c r="R1331" s="456" t="n">
        <v>0</v>
      </c>
      <c r="S1331" s="1394">
        <f>O1331*R1331</f>
        <v/>
      </c>
      <c r="T1331" s="1394">
        <f>Q1331-S1331</f>
        <v/>
      </c>
      <c r="U1331" s="458">
        <f>T1331/Q1331</f>
        <v/>
      </c>
      <c r="V1331" s="362" t="n"/>
      <c r="W1331" s="362" t="n"/>
      <c r="X1331" s="362" t="n"/>
      <c r="Y1331" s="362" t="n"/>
      <c r="Z1331" s="362" t="n"/>
      <c r="AA1331" s="362" t="n"/>
      <c r="AB1331" s="1203" t="n">
        <v>0.197</v>
      </c>
      <c r="AC1331" s="1387">
        <f>ROUND(O1331*AB1331,3)</f>
        <v/>
      </c>
      <c r="AD1331" s="57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565" t="inlineStr">
        <is>
          <t>ЕАЭС N RU Д-JP.РА04.В.61476/23 от 13.06.2023 действует до 12.06.2028</t>
        </is>
      </c>
      <c r="AF1331" s="565" t="inlineStr">
        <is>
          <t>McCoy</t>
        </is>
      </c>
      <c r="AG1331" s="565" t="inlineStr">
        <is>
          <t>McCoy Co., Ltd.</t>
        </is>
      </c>
    </row>
    <row r="1332" hidden="1" ht="25.5" customFormat="1" customHeight="1" s="355" thickBot="1">
      <c r="A1332" s="353" t="n"/>
      <c r="B1332" s="721" t="n"/>
      <c r="C1332" s="366" t="n"/>
      <c r="D1332" s="366" t="n"/>
      <c r="E1332" s="365" t="inlineStr">
        <is>
          <t>McCoy TESTER</t>
        </is>
      </c>
      <c r="F1332" s="353" t="inlineStr">
        <is>
          <t>MC02T</t>
        </is>
      </c>
      <c r="G1332" s="368" t="n"/>
      <c r="H1332" s="369" t="inlineStr">
        <is>
          <t>《McCoy》McCELLRIE FACE WASH 120g TESTER(N.C.V)</t>
        </is>
      </c>
      <c r="I1332" s="369" t="inlineStr">
        <is>
          <t>McCoy McCELLRIE FACE WASH</t>
        </is>
      </c>
      <c r="J1332" s="493">
        <f>J753</f>
        <v/>
      </c>
      <c r="K1332" s="369" t="inlineStr">
        <is>
          <t>face wash</t>
        </is>
      </c>
      <c r="L1332" s="369" t="n"/>
      <c r="M1332" s="1203" t="n"/>
      <c r="N1332" s="1203" t="n"/>
      <c r="O1332" s="764" t="n"/>
      <c r="P1332" s="1382">
        <f>P753</f>
        <v/>
      </c>
      <c r="Q1332" s="1382">
        <f>O1332*P1332</f>
        <v/>
      </c>
      <c r="R1332" s="456" t="n">
        <v>0</v>
      </c>
      <c r="S1332" s="1394">
        <f>O1332*R1332</f>
        <v/>
      </c>
      <c r="T1332" s="1394">
        <f>Q1332-S1332</f>
        <v/>
      </c>
      <c r="U1332" s="458">
        <f>T1332/Q1332</f>
        <v/>
      </c>
      <c r="V1332" s="362" t="n"/>
      <c r="W1332" s="362" t="n"/>
      <c r="X1332" s="362" t="n"/>
      <c r="Y1332" s="362" t="n"/>
      <c r="Z1332" s="362" t="n"/>
      <c r="AA1332" s="362" t="n"/>
      <c r="AB1332" s="1203" t="n">
        <v>0.157</v>
      </c>
      <c r="AC1332" s="1387">
        <f>ROUND(O1332*AB1332,3)</f>
        <v/>
      </c>
      <c r="AD1332" s="57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565" t="inlineStr">
        <is>
          <t>ЕАЭС N RU Д-JP.РА04.В.61655/23 от 13.06.2023 действует до 12.06.2028</t>
        </is>
      </c>
      <c r="AF1332" s="565" t="inlineStr">
        <is>
          <t>McCoy</t>
        </is>
      </c>
      <c r="AG1332" s="565" t="inlineStr">
        <is>
          <t>McCoy Co., Ltd.</t>
        </is>
      </c>
    </row>
    <row r="1333" hidden="1" ht="25.5" customFormat="1" customHeight="1" s="355" thickBot="1">
      <c r="A1333" s="353" t="n"/>
      <c r="B1333" s="721" t="n"/>
      <c r="C1333" s="366" t="n"/>
      <c r="D1333" s="366" t="n"/>
      <c r="E1333" s="353" t="inlineStr">
        <is>
          <t>McCoy TESTER</t>
        </is>
      </c>
      <c r="F1333" s="353" t="inlineStr">
        <is>
          <t>MC03T</t>
        </is>
      </c>
      <c r="G1333" s="368" t="n"/>
      <c r="H1333" s="369" t="inlineStr">
        <is>
          <t>《McCoy》McCELLRIE FACE LOTION 120ml TESTER(N.C.V)</t>
        </is>
      </c>
      <c r="I1333" s="369" t="inlineStr">
        <is>
          <t>McCoy McCELLRIE FACE LOTION</t>
        </is>
      </c>
      <c r="J1333" s="493">
        <f>J754</f>
        <v/>
      </c>
      <c r="K1333" s="369" t="inlineStr">
        <is>
          <t>face lotion</t>
        </is>
      </c>
      <c r="L1333" s="369" t="n"/>
      <c r="M1333" s="1203" t="n"/>
      <c r="N1333" s="1203" t="n"/>
      <c r="O1333" s="764" t="n"/>
      <c r="P1333" s="1382">
        <f>P754</f>
        <v/>
      </c>
      <c r="Q1333" s="1382">
        <f>O1333*P1333</f>
        <v/>
      </c>
      <c r="R1333" s="456" t="n">
        <v>0</v>
      </c>
      <c r="S1333" s="1394">
        <f>O1333*R1333</f>
        <v/>
      </c>
      <c r="T1333" s="1394">
        <f>Q1333-S1333</f>
        <v/>
      </c>
      <c r="U1333" s="458">
        <f>T1333/Q1333</f>
        <v/>
      </c>
      <c r="V1333" s="362" t="n"/>
      <c r="W1333" s="362" t="n"/>
      <c r="X1333" s="362" t="n"/>
      <c r="Y1333" s="362" t="n"/>
      <c r="Z1333" s="362" t="n"/>
      <c r="AA1333" s="362" t="n"/>
      <c r="AB1333" s="1203" t="n">
        <v>0.293</v>
      </c>
      <c r="AC1333" s="1387">
        <f>ROUND(O1333*AB1333,3)</f>
        <v/>
      </c>
      <c r="AD1333" s="57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565" t="inlineStr">
        <is>
          <t>ЕАЭС N RU Д-JP.РА04.В.61590/23 от 13.06.2023 действует до 12.06.2028</t>
        </is>
      </c>
      <c r="AF1333" s="565" t="inlineStr">
        <is>
          <t>McCoy</t>
        </is>
      </c>
      <c r="AG1333" s="565" t="inlineStr">
        <is>
          <t>McCoy Co., Ltd.</t>
        </is>
      </c>
    </row>
    <row r="1334" hidden="1" ht="25.5" customFormat="1" customHeight="1" s="355" thickBot="1">
      <c r="A1334" s="353" t="n"/>
      <c r="B1334" s="721" t="n"/>
      <c r="C1334" s="366" t="n"/>
      <c r="D1334" s="366" t="n"/>
      <c r="E1334" s="353" t="inlineStr">
        <is>
          <t>McCoy TESTER</t>
        </is>
      </c>
      <c r="F1334" s="353" t="inlineStr">
        <is>
          <t>MC04T</t>
        </is>
      </c>
      <c r="G1334" s="368" t="n"/>
      <c r="H1334" s="369" t="inlineStr">
        <is>
          <t>《McCoy》McCELLRIE SERUM 30ml TESTER(N.C.V)</t>
        </is>
      </c>
      <c r="I1334" s="369" t="inlineStr">
        <is>
          <t>McCoy McCELLRIE SERUM</t>
        </is>
      </c>
      <c r="J1334" s="493">
        <f>J755</f>
        <v/>
      </c>
      <c r="K1334" s="369" t="inlineStr">
        <is>
          <t>face serum</t>
        </is>
      </c>
      <c r="L1334" s="369" t="n"/>
      <c r="M1334" s="1203" t="n"/>
      <c r="N1334" s="1203" t="n"/>
      <c r="O1334" s="764" t="n"/>
      <c r="P1334" s="1382">
        <f>P755</f>
        <v/>
      </c>
      <c r="Q1334" s="1382">
        <f>O1334*P1334</f>
        <v/>
      </c>
      <c r="R1334" s="456" t="n">
        <v>0</v>
      </c>
      <c r="S1334" s="1394">
        <f>O1334*R1334</f>
        <v/>
      </c>
      <c r="T1334" s="1394">
        <f>Q1334-S1334</f>
        <v/>
      </c>
      <c r="U1334" s="458">
        <f>T1334/Q1334</f>
        <v/>
      </c>
      <c r="V1334" s="362" t="n"/>
      <c r="W1334" s="362" t="n"/>
      <c r="X1334" s="362" t="n"/>
      <c r="Y1334" s="362" t="n"/>
      <c r="Z1334" s="362" t="n"/>
      <c r="AA1334" s="362" t="n"/>
      <c r="AB1334" s="1387" t="n">
        <v>0.129</v>
      </c>
      <c r="AC1334" s="1387">
        <f>ROUND(O1334*AB1334,3)</f>
        <v/>
      </c>
      <c r="AD1334" s="57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565" t="inlineStr">
        <is>
          <t>ЕАЭС N RU Д-JP.РА04.В.68107/23 от 15.06.2023 действует до 14.06.2028</t>
        </is>
      </c>
      <c r="AF1334" s="565" t="inlineStr">
        <is>
          <t>McCoy</t>
        </is>
      </c>
      <c r="AG1334" s="565" t="inlineStr">
        <is>
          <t>McCoy Co., Ltd.</t>
        </is>
      </c>
    </row>
    <row r="1335" hidden="1" ht="25.5" customFormat="1" customHeight="1" s="355" thickBot="1">
      <c r="A1335" s="353" t="n"/>
      <c r="B1335" s="721" t="n"/>
      <c r="C1335" s="366" t="n"/>
      <c r="D1335" s="366" t="n"/>
      <c r="E1335" s="353" t="inlineStr">
        <is>
          <t>McCoy TESTER</t>
        </is>
      </c>
      <c r="F1335" s="353" t="inlineStr">
        <is>
          <t>MC05T</t>
        </is>
      </c>
      <c r="G1335" s="368" t="n"/>
      <c r="H1335" s="369" t="inlineStr">
        <is>
          <t>《McCoy》McCELLRIE ESSENCE CREAM 30g TESTER (N.C.V)</t>
        </is>
      </c>
      <c r="I1335" s="369" t="inlineStr">
        <is>
          <t>McCoy McCELLRIE ESSENCE CREAM</t>
        </is>
      </c>
      <c r="J1335" s="493">
        <f>J756</f>
        <v/>
      </c>
      <c r="K1335" s="369" t="inlineStr">
        <is>
          <t>face essence</t>
        </is>
      </c>
      <c r="L1335" s="369" t="n"/>
      <c r="M1335" s="1203" t="n"/>
      <c r="N1335" s="1203" t="n"/>
      <c r="O1335" s="764" t="n"/>
      <c r="P1335" s="1382">
        <f>P756</f>
        <v/>
      </c>
      <c r="Q1335" s="1382">
        <f>O1335*P1335</f>
        <v/>
      </c>
      <c r="R1335" s="456" t="n">
        <v>0</v>
      </c>
      <c r="S1335" s="1394">
        <f>O1335*R1335</f>
        <v/>
      </c>
      <c r="T1335" s="1394">
        <f>Q1335-S1335</f>
        <v/>
      </c>
      <c r="U1335" s="458">
        <f>T1335/Q1335</f>
        <v/>
      </c>
      <c r="V1335" s="362" t="n"/>
      <c r="W1335" s="362" t="n"/>
      <c r="X1335" s="362" t="n"/>
      <c r="Y1335" s="362" t="n"/>
      <c r="Z1335" s="362" t="n"/>
      <c r="AA1335" s="362" t="n"/>
      <c r="AB1335" s="1203" t="n">
        <v>0.126</v>
      </c>
      <c r="AC1335" s="1387">
        <f>ROUND(O1335*AB1335,3)</f>
        <v/>
      </c>
      <c r="AD1335" s="57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565" t="inlineStr">
        <is>
          <t>ЕАЭС N RU Д-JP.РА04.В.61617/23 от 13.06.2023 действует до 12.06.2028</t>
        </is>
      </c>
      <c r="AF1335" s="565" t="inlineStr">
        <is>
          <t>McCoy</t>
        </is>
      </c>
      <c r="AG1335" s="565" t="inlineStr">
        <is>
          <t>McCoy Co., Ltd.</t>
        </is>
      </c>
    </row>
    <row r="1336" hidden="1" ht="42.75" customFormat="1" customHeight="1" s="355" thickBot="1">
      <c r="A1336" s="353" t="n"/>
      <c r="B1336" s="721" t="n"/>
      <c r="C1336" s="366" t="n"/>
      <c r="D1336" s="366" t="n"/>
      <c r="E1336" s="365" t="inlineStr">
        <is>
          <t>McCoy TESTER</t>
        </is>
      </c>
      <c r="F1336" s="365" t="inlineStr">
        <is>
          <t>MC07T</t>
        </is>
      </c>
      <c r="G1336" s="573" t="n"/>
      <c r="H1336" s="322" t="inlineStr">
        <is>
          <t>《McCoy》McCELLRIE CARNIVAL EYE CARE ESSENCE 2.7ml TESTER(N.C.V)</t>
        </is>
      </c>
      <c r="I1336" s="322" t="inlineStr">
        <is>
          <t>«McCoy» McCELLRIE CARNIVAL EYE CARE ESSENCE</t>
        </is>
      </c>
      <c r="J1336" s="493">
        <f>J757</f>
        <v/>
      </c>
      <c r="K1336" s="369" t="inlineStr">
        <is>
          <t>eye essence</t>
        </is>
      </c>
      <c r="L1336" s="369" t="n"/>
      <c r="M1336" s="1203" t="n"/>
      <c r="N1336" s="1203" t="n"/>
      <c r="O1336" s="764" t="n"/>
      <c r="P1336" s="1382">
        <f>P757</f>
        <v/>
      </c>
      <c r="Q1336" s="1382">
        <f>O1336*P1336</f>
        <v/>
      </c>
      <c r="R1336" s="456" t="n">
        <v>0</v>
      </c>
      <c r="S1336" s="1394">
        <f>O1336*R1336</f>
        <v/>
      </c>
      <c r="T1336" s="1394">
        <f>Q1336-S1336</f>
        <v/>
      </c>
      <c r="U1336" s="458">
        <f>T1336/Q1336</f>
        <v/>
      </c>
      <c r="V1336" s="362" t="n"/>
      <c r="W1336" s="362" t="n"/>
      <c r="X1336" s="362" t="n"/>
      <c r="Y1336" s="362" t="n"/>
      <c r="Z1336" s="362" t="n"/>
      <c r="AA1336" s="362" t="n"/>
      <c r="AB1336" s="1387" t="n">
        <v>0.017</v>
      </c>
      <c r="AC1336" s="1387">
        <f>ROUND(O1336*AB1336,3)</f>
        <v/>
      </c>
      <c r="AD1336" s="575"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565" t="inlineStr">
        <is>
          <t>ЕАЭС N RU Д-JP.РА04.В.61660/23 от 13.06.2023 действует до 12.06.2028</t>
        </is>
      </c>
      <c r="AF1336" s="565" t="inlineStr">
        <is>
          <t>McCoy</t>
        </is>
      </c>
      <c r="AG1336" s="565" t="inlineStr">
        <is>
          <t>McCoy Co., Ltd.</t>
        </is>
      </c>
    </row>
    <row r="1337" hidden="1" ht="25.5" customFormat="1" customHeight="1" s="355" thickBot="1">
      <c r="A1337" s="353" t="n"/>
      <c r="B1337" s="721" t="n"/>
      <c r="C1337" s="366" t="n"/>
      <c r="D1337" s="366" t="n"/>
      <c r="E1337" s="353" t="inlineStr">
        <is>
          <t>McCoy TESTER</t>
        </is>
      </c>
      <c r="F1337" s="353" t="inlineStr">
        <is>
          <t>MC06T</t>
        </is>
      </c>
      <c r="G1337" s="368" t="n"/>
      <c r="H1337" s="369" t="inlineStr">
        <is>
          <t>《McCoy》McCELLRIE MASK 4pcs TESTER(N.C.V)</t>
        </is>
      </c>
      <c r="I1337" s="369" t="inlineStr">
        <is>
          <t>McCoy McCELLRIE MASK</t>
        </is>
      </c>
      <c r="J1337" s="493">
        <f>J758</f>
        <v/>
      </c>
      <c r="K1337" s="369" t="inlineStr">
        <is>
          <t>face mask</t>
        </is>
      </c>
      <c r="L1337" s="369" t="n"/>
      <c r="M1337" s="1203" t="n"/>
      <c r="N1337" s="1203" t="n"/>
      <c r="O1337" s="764" t="n"/>
      <c r="P1337" s="1382">
        <f>P758</f>
        <v/>
      </c>
      <c r="Q1337" s="1382">
        <f>O1337*P1337</f>
        <v/>
      </c>
      <c r="R1337" s="456" t="n">
        <v>0</v>
      </c>
      <c r="S1337" s="1394">
        <f>O1337*R1337</f>
        <v/>
      </c>
      <c r="T1337" s="1394">
        <f>Q1337-S1337</f>
        <v/>
      </c>
      <c r="U1337" s="458">
        <f>T1337/Q1337</f>
        <v/>
      </c>
      <c r="V1337" s="362" t="n"/>
      <c r="W1337" s="362" t="n"/>
      <c r="X1337" s="362" t="n"/>
      <c r="Y1337" s="362" t="n"/>
      <c r="Z1337" s="362" t="n"/>
      <c r="AA1337" s="362" t="n"/>
      <c r="AB1337" s="1387" t="n">
        <v>0.236</v>
      </c>
      <c r="AC1337" s="1387">
        <f>ROUND(O1337*AB1337,3)</f>
        <v/>
      </c>
      <c r="AD1337" s="57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565" t="inlineStr">
        <is>
          <t>ЕАЭС N RU Д-JP.РА04.В.61489/23 от 13.06.2023 действует до 12.06.2028</t>
        </is>
      </c>
      <c r="AF1337" s="565" t="inlineStr">
        <is>
          <t>McCoy</t>
        </is>
      </c>
      <c r="AG1337" s="565" t="inlineStr">
        <is>
          <t>McCoy Co., Ltd.</t>
        </is>
      </c>
    </row>
    <row r="1338" hidden="1" ht="42.75" customFormat="1" customHeight="1" s="355" thickBot="1">
      <c r="A1338" s="353" t="n"/>
      <c r="B1338" s="721" t="n"/>
      <c r="C1338" s="366" t="n"/>
      <c r="D1338" s="366" t="n"/>
      <c r="E1338" s="353" t="inlineStr">
        <is>
          <t>McCoy TESTER</t>
        </is>
      </c>
      <c r="F1338" s="365" t="inlineStr">
        <is>
          <t>MC08T</t>
        </is>
      </c>
      <c r="G1338" s="573" t="n"/>
      <c r="H1338" s="322" t="inlineStr">
        <is>
          <t>《McCoy》McCELLRIE POWDER ESSENCE 5sets TESTER(N.C.V)</t>
        </is>
      </c>
      <c r="I1338" s="322" t="inlineStr">
        <is>
          <t>McCoy McCELLRIE POWDER ESSENCE</t>
        </is>
      </c>
      <c r="J1338" s="406">
        <f>J759</f>
        <v/>
      </c>
      <c r="K1338" s="369" t="inlineStr">
        <is>
          <t>face essence</t>
        </is>
      </c>
      <c r="L1338" s="369" t="n"/>
      <c r="M1338" s="1203" t="n"/>
      <c r="N1338" s="1203" t="n"/>
      <c r="O1338" s="764" t="n"/>
      <c r="P1338" s="1382">
        <f>P759</f>
        <v/>
      </c>
      <c r="Q1338" s="1382">
        <f>O1338*P1338</f>
        <v/>
      </c>
      <c r="R1338" s="456" t="n">
        <v>0</v>
      </c>
      <c r="S1338" s="1394">
        <f>O1338*R1338</f>
        <v/>
      </c>
      <c r="T1338" s="1394">
        <f>Q1338-S1338</f>
        <v/>
      </c>
      <c r="U1338" s="458">
        <f>T1338/Q1338</f>
        <v/>
      </c>
      <c r="V1338" s="362" t="n"/>
      <c r="W1338" s="362" t="n"/>
      <c r="X1338" s="362" t="n"/>
      <c r="Y1338" s="362" t="n"/>
      <c r="Z1338" s="362" t="n"/>
      <c r="AA1338" s="362" t="n"/>
      <c r="AB1338" s="1387" t="n">
        <v>0.325</v>
      </c>
      <c r="AC1338" s="1387">
        <f>ROUND(O1338*AB1338,3)</f>
        <v/>
      </c>
      <c r="AD1338" s="575"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565" t="inlineStr">
        <is>
          <t>ЕАЭС N RU Д-JP.РА04.В.61660/23 от 13.06.2023 действует до 12.06.2028</t>
        </is>
      </c>
      <c r="AF1338" s="565" t="inlineStr">
        <is>
          <t>McCoy</t>
        </is>
      </c>
      <c r="AG1338" s="565" t="inlineStr">
        <is>
          <t>McCoy Co., Ltd.</t>
        </is>
      </c>
    </row>
    <row r="1339" hidden="1" ht="25.5" customFormat="1" customHeight="1" s="355" thickBot="1">
      <c r="A1339" s="353" t="n"/>
      <c r="B1339" s="721" t="n"/>
      <c r="C1339" s="366" t="n"/>
      <c r="D1339" s="366" t="n"/>
      <c r="E1339" s="353" t="inlineStr">
        <is>
          <t>McCoy TESTER</t>
        </is>
      </c>
      <c r="F1339" s="365" t="inlineStr">
        <is>
          <t>MC09T</t>
        </is>
      </c>
      <c r="G1339" s="573" t="n"/>
      <c r="H1339" s="322" t="inlineStr">
        <is>
          <t>《McCoy》McCELLRIE Pique 30g TESTER(N.C.V)</t>
        </is>
      </c>
      <c r="I1339" s="322" t="inlineStr">
        <is>
          <t>«McCoy» McCELLRIE PIQUE</t>
        </is>
      </c>
      <c r="J1339" s="406">
        <f>J760</f>
        <v/>
      </c>
      <c r="K1339" s="369" t="inlineStr">
        <is>
          <t>face care</t>
        </is>
      </c>
      <c r="L1339" s="369" t="n"/>
      <c r="M1339" s="1203" t="n">
        <v>100</v>
      </c>
      <c r="N1339" s="1203" t="n">
        <v>100</v>
      </c>
      <c r="O1339" s="764" t="n"/>
      <c r="P1339" s="1382">
        <f>P760</f>
        <v/>
      </c>
      <c r="Q1339" s="1382">
        <f>O1339*P1339</f>
        <v/>
      </c>
      <c r="R1339" s="456" t="n">
        <v>0</v>
      </c>
      <c r="S1339" s="1394">
        <f>O1339*R1339</f>
        <v/>
      </c>
      <c r="T1339" s="1394">
        <f>Q1339-S1339</f>
        <v/>
      </c>
      <c r="U1339" s="458">
        <f>T1339/Q1339</f>
        <v/>
      </c>
      <c r="V1339" s="362" t="n"/>
      <c r="W1339" s="362" t="n"/>
      <c r="X1339" s="362" t="n"/>
      <c r="Y1339" s="362" t="n"/>
      <c r="Z1339" s="362" t="n"/>
      <c r="AA1339" s="362" t="n"/>
      <c r="AB1339" s="1203" t="n">
        <v>0.128</v>
      </c>
      <c r="AC1339" s="1387">
        <f>ROUND(O1339*AB1339,3)</f>
        <v/>
      </c>
      <c r="AD1339" s="575"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565" t="inlineStr">
        <is>
          <t>ЕАЭС N RU Д-JP.РА04.В.61660/23 от 13.06.2023 действует до 12.06.2028</t>
        </is>
      </c>
      <c r="AF1339" s="565" t="n">
        <v>0</v>
      </c>
      <c r="AG1339" s="565" t="inlineStr">
        <is>
          <t>McCoy Co., Ltd.</t>
        </is>
      </c>
    </row>
    <row r="1340" hidden="1" ht="37.5" customFormat="1" customHeight="1" s="355" thickBot="1">
      <c r="A1340" s="353" t="n"/>
      <c r="B1340" s="721" t="n"/>
      <c r="C1340" s="366" t="n"/>
      <c r="D1340" s="366" t="n"/>
      <c r="E1340" s="353" t="inlineStr">
        <is>
          <t>McCoy TESTER</t>
        </is>
      </c>
      <c r="F1340" s="365" t="inlineStr">
        <is>
          <t>MC13PT</t>
        </is>
      </c>
      <c r="G1340" s="573" t="n"/>
      <c r="H1340" s="322" t="inlineStr">
        <is>
          <t>《McCoy》Dolcet Sheet Mask 30 set/box TESTER(N.C.V)</t>
        </is>
      </c>
      <c r="I1340" s="322" t="inlineStr">
        <is>
          <t>McCoy Dolcet Sheet Mask</t>
        </is>
      </c>
      <c r="J1340" s="406" t="inlineStr">
        <is>
          <t>Тканевая маска для увлажнения и упругости кожи груди Дольсет МакКой</t>
        </is>
      </c>
      <c r="K1340" s="369" t="inlineStr">
        <is>
          <t>face mask</t>
        </is>
      </c>
      <c r="L1340" s="369" t="n"/>
      <c r="M1340" s="1203" t="n"/>
      <c r="N1340" s="1203" t="n"/>
      <c r="O1340" s="764" t="n"/>
      <c r="P1340" s="1382">
        <f>P762</f>
        <v/>
      </c>
      <c r="Q1340" s="1382">
        <f>O1340*P1340</f>
        <v/>
      </c>
      <c r="R1340" s="456" t="n">
        <v>0</v>
      </c>
      <c r="S1340" s="1394">
        <f>O1340*R1340</f>
        <v/>
      </c>
      <c r="T1340" s="1394">
        <f>Q1340-S1340</f>
        <v/>
      </c>
      <c r="U1340" s="458">
        <f>T1340/Q1340</f>
        <v/>
      </c>
      <c r="V1340" s="362" t="n"/>
      <c r="W1340" s="362" t="n"/>
      <c r="X1340" s="362" t="n"/>
      <c r="Y1340" s="362" t="n"/>
      <c r="Z1340" s="362" t="n"/>
      <c r="AA1340" s="362" t="n"/>
      <c r="AB1340" s="1203" t="n">
        <v>0.9340000000000001</v>
      </c>
      <c r="AC1340" s="1387">
        <f>ROUND(O1340*AB1340,3)</f>
        <v/>
      </c>
      <c r="AD1340" s="575"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565" t="inlineStr">
        <is>
          <t>ЕАЭС N RU Д-JP.РА04.В.68048/23 от 15.06.2023 действует до 14.06.2028</t>
        </is>
      </c>
      <c r="AF1340" s="565" t="n">
        <v>0</v>
      </c>
      <c r="AG1340" s="565" t="inlineStr">
        <is>
          <t>McCoy Co., Ltd.</t>
        </is>
      </c>
    </row>
    <row r="1341" hidden="1" ht="25.5" customFormat="1" customHeight="1" s="355" thickBot="1">
      <c r="A1341" s="353" t="n"/>
      <c r="B1341" s="721" t="n"/>
      <c r="C1341" s="366" t="n"/>
      <c r="D1341" s="366" t="n"/>
      <c r="E1341" s="353" t="inlineStr">
        <is>
          <t>McCoy TESTER</t>
        </is>
      </c>
      <c r="F1341" s="365" t="inlineStr">
        <is>
          <t>MC14T</t>
        </is>
      </c>
      <c r="G1341" s="573" t="n"/>
      <c r="H1341" s="322" t="inlineStr">
        <is>
          <t>《McCoy》Dolcet Bodymake Gel 60g  TESTER(N.C.V)</t>
        </is>
      </c>
      <c r="I1341" s="322" t="inlineStr">
        <is>
          <t>McCoy Dolcet Bodymake Gel</t>
        </is>
      </c>
      <c r="J1341" s="406">
        <f>J763</f>
        <v/>
      </c>
      <c r="K1341" s="369" t="inlineStr">
        <is>
          <t>body gel</t>
        </is>
      </c>
      <c r="L1341" s="369" t="n"/>
      <c r="M1341" s="1203" t="n">
        <v>100</v>
      </c>
      <c r="N1341" s="1203" t="n">
        <v>100</v>
      </c>
      <c r="O1341" s="764" t="n"/>
      <c r="P1341" s="1382">
        <f>P763</f>
        <v/>
      </c>
      <c r="Q1341" s="1382">
        <f>O1341*P1341</f>
        <v/>
      </c>
      <c r="R1341" s="456" t="n">
        <v>0</v>
      </c>
      <c r="S1341" s="1394">
        <f>O1341*R1341</f>
        <v/>
      </c>
      <c r="T1341" s="1394">
        <f>Q1341-S1341</f>
        <v/>
      </c>
      <c r="U1341" s="458">
        <f>T1341/Q1341</f>
        <v/>
      </c>
      <c r="V1341" s="362" t="n"/>
      <c r="W1341" s="362" t="n"/>
      <c r="X1341" s="362" t="n"/>
      <c r="Y1341" s="362" t="n"/>
      <c r="Z1341" s="362" t="n"/>
      <c r="AA1341" s="362" t="n"/>
      <c r="AB1341" s="1387" t="n">
        <v>0.227</v>
      </c>
      <c r="AC1341" s="1387">
        <f>ROUND(O1341*AB1341,3)</f>
        <v/>
      </c>
      <c r="AD1341" s="575"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565" t="inlineStr">
        <is>
          <t>ЕАЭС N RU Д-JP.РА04.В.58512/23 от 09.06.2023 действует до 08.06.2028</t>
        </is>
      </c>
      <c r="AF1341" s="565" t="n">
        <v>0</v>
      </c>
      <c r="AG1341" s="565" t="inlineStr">
        <is>
          <t>McCoy Co., Ltd</t>
        </is>
      </c>
    </row>
    <row r="1342" hidden="1" ht="25.5" customFormat="1" customHeight="1" s="355" thickBot="1">
      <c r="A1342" s="353" t="n"/>
      <c r="B1342" s="721" t="n"/>
      <c r="C1342" s="366" t="n"/>
      <c r="D1342" s="366" t="n"/>
      <c r="E1342" s="353" t="inlineStr">
        <is>
          <t>McCoy TESTER</t>
        </is>
      </c>
      <c r="F1342" s="365" t="inlineStr">
        <is>
          <t>MC13T</t>
        </is>
      </c>
      <c r="G1342" s="573" t="n"/>
      <c r="H1342" s="322" t="inlineStr">
        <is>
          <t>《McCoy》Dolcet Sheet Mask 4 set/box TESTER(N.C.V)</t>
        </is>
      </c>
      <c r="I1342" s="322" t="inlineStr">
        <is>
          <t>McCoy Dolcet Sheet Mask</t>
        </is>
      </c>
      <c r="J1342" s="406">
        <f>J766</f>
        <v/>
      </c>
      <c r="K1342" s="369" t="inlineStr">
        <is>
          <t>face mask</t>
        </is>
      </c>
      <c r="L1342" s="369" t="n"/>
      <c r="M1342" s="1203" t="n"/>
      <c r="N1342" s="1203" t="n"/>
      <c r="O1342" s="764" t="n"/>
      <c r="P1342" s="1382">
        <f>P768</f>
        <v/>
      </c>
      <c r="Q1342" s="1382">
        <f>O1342*P1342</f>
        <v/>
      </c>
      <c r="R1342" s="456" t="n">
        <v>0</v>
      </c>
      <c r="S1342" s="1394">
        <f>O1342*R1342</f>
        <v/>
      </c>
      <c r="T1342" s="1394">
        <f>Q1342-S1342</f>
        <v/>
      </c>
      <c r="U1342" s="458">
        <f>T1342/Q1342</f>
        <v/>
      </c>
      <c r="V1342" s="362" t="n"/>
      <c r="W1342" s="362" t="n"/>
      <c r="X1342" s="362" t="n"/>
      <c r="Y1342" s="362" t="n"/>
      <c r="Z1342" s="362" t="n"/>
      <c r="AA1342" s="362" t="n"/>
      <c r="AB1342" s="1203" t="n">
        <v>0.182</v>
      </c>
      <c r="AC1342" s="1387">
        <f>ROUND(O1342*AB1342,3)</f>
        <v/>
      </c>
      <c r="AD1342" s="57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565" t="inlineStr">
        <is>
          <t>ЕАЭС N RU Д-JP.РА04.В.68048/23 от 15.06.2023 действует до 14.06.2028</t>
        </is>
      </c>
      <c r="AF1342" s="565" t="n">
        <v>0</v>
      </c>
      <c r="AG1342" s="565" t="inlineStr">
        <is>
          <t>McCoy Co., Ltd.</t>
        </is>
      </c>
    </row>
    <row r="1343" hidden="1" ht="25.5" customFormat="1" customHeight="1" s="355" thickBot="1">
      <c r="A1343" s="353" t="n"/>
      <c r="B1343" s="721" t="n"/>
      <c r="C1343" s="366" t="n"/>
      <c r="D1343" s="366" t="n"/>
      <c r="E1343" s="353" t="inlineStr">
        <is>
          <t>McCoy TESTER</t>
        </is>
      </c>
      <c r="F1343" s="365" t="inlineStr">
        <is>
          <t>MC15T</t>
        </is>
      </c>
      <c r="G1343" s="573" t="n"/>
      <c r="H1343" s="322" t="inlineStr">
        <is>
          <t>《McCoy》Dolcet Body Make Leggings M size  TESTER(N.C.V)</t>
        </is>
      </c>
      <c r="I1343" s="322" t="inlineStr">
        <is>
          <t>McCoy Dolcet Body Make Leggins</t>
        </is>
      </c>
      <c r="J1343" s="406" t="inlineStr">
        <is>
          <t xml:space="preserve">  Леггинсы Дольсет МакКой. Размер М. </t>
        </is>
      </c>
      <c r="K1343" s="369" t="inlineStr">
        <is>
          <t>clother</t>
        </is>
      </c>
      <c r="L1343" s="369" t="n"/>
      <c r="M1343" s="1203" t="n"/>
      <c r="N1343" s="1203" t="n"/>
      <c r="O1343" s="764" t="n"/>
      <c r="P1343" s="1382">
        <f>P771</f>
        <v/>
      </c>
      <c r="Q1343" s="1382">
        <f>O1343*P1343</f>
        <v/>
      </c>
      <c r="R1343" s="456" t="n">
        <v>0</v>
      </c>
      <c r="S1343" s="1394">
        <f>O1343*R1343</f>
        <v/>
      </c>
      <c r="T1343" s="1394">
        <f>Q1343-S1343</f>
        <v/>
      </c>
      <c r="U1343" s="458">
        <f>T1343/Q1343</f>
        <v/>
      </c>
      <c r="V1343" s="362" t="n"/>
      <c r="W1343" s="362" t="n"/>
      <c r="X1343" s="362" t="n"/>
      <c r="Y1343" s="362" t="n"/>
      <c r="Z1343" s="362" t="n"/>
      <c r="AA1343" s="362" t="n"/>
      <c r="AB1343" s="1387" t="n">
        <v>0.182</v>
      </c>
      <c r="AC1343" s="1387">
        <f>ROUND(O1343*AB1343,3)</f>
        <v/>
      </c>
      <c r="AD1343" s="575" t="inlineStr">
        <is>
          <t>ナイロン85％、ポリウレタン15％
※マチ部分：表（外側）：ナイロン　裏（肌側）：綿</t>
        </is>
      </c>
      <c r="AE1343" s="565" t="inlineStr">
        <is>
          <t>ЕАЭС RU С-JP.НВ85.В.02195/23 от 01.08.2023 действует до 31.07.2028</t>
        </is>
      </c>
      <c r="AF1343" s="565" t="inlineStr">
        <is>
          <t>McCoy</t>
        </is>
      </c>
      <c r="AG1343" s="565" t="inlineStr">
        <is>
          <t>McCoy Co., Ltd</t>
        </is>
      </c>
    </row>
    <row r="1344" hidden="1" ht="25.5" customFormat="1" customHeight="1" s="355" thickBot="1">
      <c r="A1344" s="353" t="n"/>
      <c r="B1344" s="721" t="n"/>
      <c r="C1344" s="366" t="n"/>
      <c r="D1344" s="366" t="n"/>
      <c r="E1344" s="353" t="inlineStr">
        <is>
          <t>McCoy TESTER</t>
        </is>
      </c>
      <c r="F1344" s="365" t="inlineStr">
        <is>
          <t>MC16T</t>
        </is>
      </c>
      <c r="G1344" s="573" t="n"/>
      <c r="H1344" s="322" t="inlineStr">
        <is>
          <t>《McCoy》Dolcet Body Make Leggings L size  TESTER(N.C.V)</t>
        </is>
      </c>
      <c r="I1344" s="322" t="inlineStr">
        <is>
          <t>McCoy Dolcet Body Make Leggins</t>
        </is>
      </c>
      <c r="J1344" s="406" t="inlineStr">
        <is>
          <t xml:space="preserve"> Леггинсы Дольсет МакКой. Размер L. </t>
        </is>
      </c>
      <c r="K1344" s="369" t="inlineStr">
        <is>
          <t>clother</t>
        </is>
      </c>
      <c r="L1344" s="369" t="n"/>
      <c r="M1344" s="1203" t="n"/>
      <c r="N1344" s="1203" t="n"/>
      <c r="O1344" s="764" t="n"/>
      <c r="P1344" s="1382">
        <f>P774</f>
        <v/>
      </c>
      <c r="Q1344" s="1382">
        <f>O1344*P1344</f>
        <v/>
      </c>
      <c r="R1344" s="456" t="n">
        <v>0</v>
      </c>
      <c r="S1344" s="1394">
        <f>O1344*R1344</f>
        <v/>
      </c>
      <c r="T1344" s="1394">
        <f>Q1344-S1344</f>
        <v/>
      </c>
      <c r="U1344" s="458">
        <f>T1344/Q1344</f>
        <v/>
      </c>
      <c r="V1344" s="362" t="n"/>
      <c r="W1344" s="362" t="n"/>
      <c r="X1344" s="362" t="n"/>
      <c r="Y1344" s="362" t="n"/>
      <c r="Z1344" s="362" t="n"/>
      <c r="AA1344" s="362" t="n"/>
      <c r="AB1344" s="1387" t="n">
        <v>0.189</v>
      </c>
      <c r="AC1344" s="1387">
        <f>ROUND(O1344*AB1344,3)</f>
        <v/>
      </c>
      <c r="AD1344" s="575" t="inlineStr">
        <is>
          <t>ナイロン85％、ポリウレタン15％
※マチ部分：表（外側）：ナイロン　裏（肌側）：綿</t>
        </is>
      </c>
      <c r="AE1344" s="565" t="inlineStr">
        <is>
          <t>ЕАЭС RU С-JP.НВ85.В.02195/23 от 01.08.2023 действует до 31.07.2028</t>
        </is>
      </c>
      <c r="AF1344" s="565" t="inlineStr">
        <is>
          <t>McCoy</t>
        </is>
      </c>
      <c r="AG1344" s="565" t="inlineStr">
        <is>
          <t>McCoy Co., Ltd</t>
        </is>
      </c>
    </row>
    <row r="1345" hidden="1" ht="25.5" customFormat="1" customHeight="1" s="355" thickBot="1">
      <c r="A1345" s="353" t="n"/>
      <c r="B1345" s="721" t="n"/>
      <c r="C1345" s="366" t="n"/>
      <c r="D1345" s="366" t="n"/>
      <c r="E1345" s="353" t="inlineStr">
        <is>
          <t>McCoy TESTER</t>
        </is>
      </c>
      <c r="F1345" s="1428" t="inlineStr">
        <is>
          <t>MC34T</t>
        </is>
      </c>
      <c r="G1345" s="573" t="n"/>
      <c r="H1345" s="322" t="inlineStr">
        <is>
          <t>《McCoy》Dolcet Body Make Shirt M size TESTER(N.C.V)</t>
        </is>
      </c>
      <c r="I1345" s="760" t="inlineStr">
        <is>
          <t xml:space="preserve">Body Make Shirt Dolcet McCoy. </t>
        </is>
      </c>
      <c r="J1345" s="760" t="inlineStr">
        <is>
          <t>фуфайки (футболки) модель "лонгслив" Dolcet McCoy/Body Make Shirt Dolcet McCoy.</t>
        </is>
      </c>
      <c r="K1345" s="369">
        <f>K775</f>
        <v/>
      </c>
      <c r="L1345" s="369" t="n"/>
      <c r="M1345" s="1203" t="n"/>
      <c r="N1345" s="1203" t="n"/>
      <c r="O1345" s="764" t="n"/>
      <c r="P1345" s="1382" t="n">
        <v>1000</v>
      </c>
      <c r="Q1345" s="1382">
        <f>O1345*P1345</f>
        <v/>
      </c>
      <c r="R1345" s="456" t="n">
        <v>0</v>
      </c>
      <c r="S1345" s="1394">
        <f>O1345*R1345</f>
        <v/>
      </c>
      <c r="T1345" s="1394">
        <f>Q1345-S1345</f>
        <v/>
      </c>
      <c r="U1345" s="458">
        <f>T1345/Q1345</f>
        <v/>
      </c>
      <c r="V1345" s="362" t="n"/>
      <c r="W1345" s="362" t="n"/>
      <c r="X1345" s="362" t="n"/>
      <c r="Y1345" s="362" t="n"/>
      <c r="Z1345" s="362" t="n"/>
      <c r="AA1345" s="362" t="n"/>
      <c r="AB1345" s="1387">
        <f>AB775</f>
        <v/>
      </c>
      <c r="AC1345" s="1387">
        <f>ROUND(O1345*AB1345,3)</f>
        <v/>
      </c>
      <c r="AD1345" s="575">
        <f>AD775</f>
        <v/>
      </c>
      <c r="AE1345" s="565" t="inlineStr">
        <is>
          <t>письмо № 12029 от 26.12.24г</t>
        </is>
      </c>
      <c r="AF1345" s="565" t="inlineStr">
        <is>
          <t>McCoy</t>
        </is>
      </c>
      <c r="AG1345" s="565" t="inlineStr">
        <is>
          <t>McCoy Co., Ltd</t>
        </is>
      </c>
    </row>
    <row r="1346" hidden="1" ht="25.5" customFormat="1" customHeight="1" s="355" thickBot="1">
      <c r="A1346" s="353" t="n"/>
      <c r="B1346" s="721" t="n"/>
      <c r="C1346" s="366" t="n"/>
      <c r="D1346" s="366" t="n"/>
      <c r="E1346" s="353" t="inlineStr">
        <is>
          <t>McCoy TESTER</t>
        </is>
      </c>
      <c r="F1346" s="1428" t="inlineStr">
        <is>
          <t>MC33T</t>
        </is>
      </c>
      <c r="G1346" s="573" t="n"/>
      <c r="H1346" s="322" t="inlineStr">
        <is>
          <t>《McCoy》Dolcet Body Make Shirt L size TESTER(N.C.V)</t>
        </is>
      </c>
      <c r="I1346" s="760" t="inlineStr">
        <is>
          <t xml:space="preserve">Body Make Shirt Dolcet McCoy. </t>
        </is>
      </c>
      <c r="J1346" s="760" t="inlineStr">
        <is>
          <t>фуфайки (футболки) модель "лонгслив" Dolcet McCoy/Body Make Shirt Dolcet McCoy.</t>
        </is>
      </c>
      <c r="K1346" s="369">
        <f>K777</f>
        <v/>
      </c>
      <c r="L1346" s="369" t="n"/>
      <c r="M1346" s="1203" t="n"/>
      <c r="N1346" s="1203" t="n"/>
      <c r="O1346" s="764" t="n"/>
      <c r="P1346" s="1382" t="n">
        <v>1000</v>
      </c>
      <c r="Q1346" s="1382">
        <f>O1346*P1346</f>
        <v/>
      </c>
      <c r="R1346" s="456" t="n">
        <v>0</v>
      </c>
      <c r="S1346" s="1394">
        <f>O1346*R1346</f>
        <v/>
      </c>
      <c r="T1346" s="1394">
        <f>Q1346-S1346</f>
        <v/>
      </c>
      <c r="U1346" s="458">
        <f>T1346/Q1346</f>
        <v/>
      </c>
      <c r="V1346" s="362" t="n"/>
      <c r="W1346" s="362" t="n"/>
      <c r="X1346" s="362" t="n"/>
      <c r="Y1346" s="362" t="n"/>
      <c r="Z1346" s="362" t="n"/>
      <c r="AA1346" s="362" t="n"/>
      <c r="AB1346" s="1387">
        <f>AB777</f>
        <v/>
      </c>
      <c r="AC1346" s="1387">
        <f>ROUND(O1346*AB1346,3)</f>
        <v/>
      </c>
      <c r="AD1346" s="575">
        <f>AD777</f>
        <v/>
      </c>
      <c r="AE1346" s="565" t="inlineStr">
        <is>
          <t>письмо № 44-12-24 от 27.12.24г</t>
        </is>
      </c>
      <c r="AF1346" s="565" t="inlineStr">
        <is>
          <t>McCoy</t>
        </is>
      </c>
      <c r="AG1346" s="565" t="inlineStr">
        <is>
          <t>McCoy Co., Ltd</t>
        </is>
      </c>
    </row>
    <row r="1347" hidden="1" ht="25.5" customFormat="1" customHeight="1" s="355" thickBot="1">
      <c r="A1347" s="353" t="n"/>
      <c r="B1347" s="721" t="n"/>
      <c r="C1347" s="366" t="n"/>
      <c r="D1347" s="366" t="n"/>
      <c r="E1347" s="353" t="inlineStr">
        <is>
          <t>McCoy TESTER</t>
        </is>
      </c>
      <c r="F1347" s="365" t="inlineStr">
        <is>
          <t>MC17T</t>
        </is>
      </c>
      <c r="G1347" s="573" t="n"/>
      <c r="H1347" s="322" t="inlineStr">
        <is>
          <t>《McCoy》ENEW Superzyme Plus 4  TESTER(N.C.V)</t>
        </is>
      </c>
      <c r="I1347" s="322" t="inlineStr">
        <is>
          <t>«МсСоу» ENEW Superzyme Plus 4</t>
        </is>
      </c>
      <c r="J1347" s="406" t="inlineStr">
        <is>
          <t>Напиток на основе суперэнзимов Плюс 4 МакКой</t>
        </is>
      </c>
      <c r="K1347" s="369" t="inlineStr">
        <is>
          <t>supplement</t>
        </is>
      </c>
      <c r="L1347" s="369" t="n"/>
      <c r="M1347" s="1203" t="n"/>
      <c r="N1347" s="1203" t="n"/>
      <c r="O1347" s="764" t="n"/>
      <c r="P1347" s="1382">
        <f>P781</f>
        <v/>
      </c>
      <c r="Q1347" s="1382">
        <f>O1347*P1347</f>
        <v/>
      </c>
      <c r="R1347" s="456" t="n">
        <v>0</v>
      </c>
      <c r="S1347" s="1394">
        <f>O1347*R1347</f>
        <v/>
      </c>
      <c r="T1347" s="1394">
        <f>Q1347-S1347</f>
        <v/>
      </c>
      <c r="U1347" s="458">
        <f>T1347/Q1347</f>
        <v/>
      </c>
      <c r="V1347" s="362" t="n"/>
      <c r="W1347" s="362" t="n"/>
      <c r="X1347" s="362" t="n"/>
      <c r="Y1347" s="362" t="n"/>
      <c r="Z1347" s="362" t="n"/>
      <c r="AA1347" s="362" t="n"/>
      <c r="AB1347" s="1203" t="n">
        <v>1.225</v>
      </c>
      <c r="AC1347" s="1387">
        <f>ROUND(O1347*AB1347,3)</f>
        <v/>
      </c>
      <c r="AD1347" s="575"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565" t="e">
        <v>#REF!</v>
      </c>
      <c r="AF1347" s="565" t="e">
        <v>#REF!</v>
      </c>
      <c r="AG1347" s="565" t="e">
        <v>#REF!</v>
      </c>
    </row>
    <row r="1348" hidden="1" ht="25.5" customFormat="1" customHeight="1" s="355" thickBot="1">
      <c r="A1348" s="353" t="n"/>
      <c r="B1348" s="721" t="n"/>
      <c r="C1348" s="366" t="n"/>
      <c r="D1348" s="366" t="n"/>
      <c r="E1348" s="353" t="inlineStr">
        <is>
          <t>McCoy TESTER</t>
        </is>
      </c>
      <c r="F1348" s="365" t="n"/>
      <c r="G1348" s="573" t="n"/>
      <c r="H1348" s="322" t="inlineStr">
        <is>
          <t>《McCoy》ENEW Superzyme Plus 4  JELLY 30pcs TESTER(N.C.V)</t>
        </is>
      </c>
      <c r="I1348" s="322" t="n"/>
      <c r="J1348" s="406" t="n"/>
      <c r="K1348" s="369" t="n"/>
      <c r="L1348" s="369" t="n"/>
      <c r="M1348" s="1203" t="n"/>
      <c r="N1348" s="1203" t="n"/>
      <c r="O1348" s="764" t="n"/>
      <c r="P1348" s="1382" t="n">
        <v>1000</v>
      </c>
      <c r="Q1348" s="1382">
        <f>O1348*P1348</f>
        <v/>
      </c>
      <c r="R1348" s="456" t="n">
        <v>0</v>
      </c>
      <c r="S1348" s="1394">
        <f>O1348*R1348</f>
        <v/>
      </c>
      <c r="T1348" s="1394">
        <f>Q1348-S1348</f>
        <v/>
      </c>
      <c r="U1348" s="458">
        <f>T1348/Q1348</f>
        <v/>
      </c>
      <c r="V1348" s="362" t="n"/>
      <c r="W1348" s="362" t="n"/>
      <c r="X1348" s="362" t="n"/>
      <c r="Y1348" s="362" t="n"/>
      <c r="Z1348" s="362" t="n"/>
      <c r="AA1348" s="362" t="n"/>
      <c r="AB1348" s="1203" t="n"/>
      <c r="AC1348" s="1387" t="n"/>
      <c r="AD1348" s="575" t="n"/>
      <c r="AE1348" s="565" t="n"/>
      <c r="AF1348" s="565" t="n"/>
      <c r="AG1348" s="565" t="n"/>
    </row>
    <row r="1349" hidden="1" ht="25.5" customFormat="1" customHeight="1" s="355" thickBot="1">
      <c r="A1349" s="353" t="n"/>
      <c r="B1349" s="721" t="n"/>
      <c r="C1349" s="366" t="n"/>
      <c r="D1349" s="366" t="n"/>
      <c r="E1349" s="353" t="inlineStr">
        <is>
          <t>McCoy TESTER</t>
        </is>
      </c>
      <c r="F1349" s="365" t="inlineStr">
        <is>
          <t>MC19T</t>
        </is>
      </c>
      <c r="G1349" s="573" t="n"/>
      <c r="H1349" s="322" t="inlineStr">
        <is>
          <t>《McCoy》ENEW ACTIVE BURN  TESTER(N.C.V)</t>
        </is>
      </c>
      <c r="I1349" s="322" t="n"/>
      <c r="J1349" s="406">
        <f>J782</f>
        <v/>
      </c>
      <c r="K1349" s="369" t="inlineStr">
        <is>
          <t>supplement</t>
        </is>
      </c>
      <c r="L1349" s="369" t="n"/>
      <c r="M1349" s="1203" t="n"/>
      <c r="N1349" s="1203" t="n"/>
      <c r="O1349" s="764" t="n"/>
      <c r="P1349" s="1382" t="n">
        <v>100</v>
      </c>
      <c r="Q1349" s="1382">
        <f>O1349*P1349</f>
        <v/>
      </c>
      <c r="R1349" s="456" t="n">
        <v>0</v>
      </c>
      <c r="S1349" s="1394">
        <f>O1349*R1349</f>
        <v/>
      </c>
      <c r="T1349" s="1394">
        <f>Q1349-S1349</f>
        <v/>
      </c>
      <c r="U1349" s="458">
        <f>T1349/Q1349</f>
        <v/>
      </c>
      <c r="V1349" s="362" t="n"/>
      <c r="W1349" s="362" t="n"/>
      <c r="X1349" s="362" t="n"/>
      <c r="Y1349" s="362" t="n"/>
      <c r="Z1349" s="362" t="n"/>
      <c r="AA1349" s="362" t="n"/>
      <c r="AB1349" s="1203" t="n">
        <v>0.156</v>
      </c>
      <c r="AC1349" s="1387">
        <f>ROUND(O1349*AB1349,3)</f>
        <v/>
      </c>
      <c r="AD1349" s="57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565" t="e">
        <v>#REF!</v>
      </c>
      <c r="AF1349" s="565" t="e">
        <v>#REF!</v>
      </c>
      <c r="AG1349" s="565" t="e">
        <v>#REF!</v>
      </c>
    </row>
    <row r="1350" hidden="1" ht="25.5" customFormat="1" customHeight="1" s="355" thickBot="1">
      <c r="A1350" s="353" t="n"/>
      <c r="B1350" s="721" t="n"/>
      <c r="C1350" s="366" t="n"/>
      <c r="D1350" s="366" t="n"/>
      <c r="E1350" s="353" t="inlineStr">
        <is>
          <t>McCoy TESTER</t>
        </is>
      </c>
      <c r="F1350" s="365" t="inlineStr">
        <is>
          <t>MC20T</t>
        </is>
      </c>
      <c r="G1350" s="573" t="n"/>
      <c r="H1350" s="322" t="inlineStr">
        <is>
          <t>《McCoy》ENEW PROTECT FIBER TESTER(N.C.V)</t>
        </is>
      </c>
      <c r="I1350" s="322" t="inlineStr">
        <is>
          <t>«McCoy» ENEW PROTECT FIBER</t>
        </is>
      </c>
      <c r="J1350" s="406">
        <f>J785</f>
        <v/>
      </c>
      <c r="K1350" s="369" t="inlineStr">
        <is>
          <t>supplement</t>
        </is>
      </c>
      <c r="L1350" s="369" t="n"/>
      <c r="M1350" s="1203" t="n"/>
      <c r="N1350" s="1203" t="n"/>
      <c r="O1350" s="764" t="n"/>
      <c r="P1350" s="1382" t="n">
        <v>100</v>
      </c>
      <c r="Q1350" s="1382">
        <f>O1350*P1350</f>
        <v/>
      </c>
      <c r="R1350" s="456" t="n">
        <v>0</v>
      </c>
      <c r="S1350" s="1394">
        <f>O1350*R1350</f>
        <v/>
      </c>
      <c r="T1350" s="1394">
        <f>Q1350-S1350</f>
        <v/>
      </c>
      <c r="U1350" s="458">
        <f>T1350/Q1350</f>
        <v/>
      </c>
      <c r="V1350" s="362" t="n"/>
      <c r="W1350" s="362" t="n"/>
      <c r="X1350" s="362" t="n"/>
      <c r="Y1350" s="362" t="n"/>
      <c r="Z1350" s="362" t="n"/>
      <c r="AA1350" s="362" t="n"/>
      <c r="AB1350" s="1203" t="n">
        <v>0.314</v>
      </c>
      <c r="AC1350" s="1387">
        <f>ROUND(O1350*AB1350,3)</f>
        <v/>
      </c>
      <c r="AD1350" s="575" t="inlineStr">
        <is>
          <t>ｲｿﾏﾙﾄﾃﾞｷｽﾄﾘﾝ , ｱｶﾞﾍﾞｲﾇﾘﾝ , ｵﾘｺﾞ糖 , 甘酒粉末 , 乳酸菌ﾚｽﾍﾞﾗﾄﾛｰﾙ, ﾄﾚﾊﾛｰｽ , ｻｲﾘｳﾑﾊｽｸ , 微粒二酸化ｹｲ素 , 緑茶抽出物</t>
        </is>
      </c>
      <c r="AE1350" s="565" t="e">
        <v>#REF!</v>
      </c>
      <c r="AF1350" s="565" t="e">
        <v>#REF!</v>
      </c>
      <c r="AG1350" s="565" t="e">
        <v>#REF!</v>
      </c>
    </row>
    <row r="1351" hidden="1" ht="25.5" customFormat="1" customHeight="1" s="355" thickBot="1">
      <c r="A1351" s="353" t="n"/>
      <c r="B1351" s="721" t="n"/>
      <c r="C1351" s="366" t="n"/>
      <c r="D1351" s="366" t="n"/>
      <c r="E1351" s="353" t="inlineStr">
        <is>
          <t>McCoy TESTER</t>
        </is>
      </c>
      <c r="F1351" s="365" t="inlineStr">
        <is>
          <t>MC21T</t>
        </is>
      </c>
      <c r="G1351" s="573" t="n"/>
      <c r="H1351" s="322" t="inlineStr">
        <is>
          <t>《McCoy》Top skin Refill  TESTER(N.C.V)</t>
        </is>
      </c>
      <c r="I1351" s="322" t="n"/>
      <c r="J1351" s="406">
        <f>J794</f>
        <v/>
      </c>
      <c r="K1351" s="369" t="inlineStr">
        <is>
          <t>body &amp; facial lotion</t>
        </is>
      </c>
      <c r="L1351" s="369" t="n"/>
      <c r="M1351" s="1203" t="n"/>
      <c r="N1351" s="1203" t="n"/>
      <c r="O1351" s="764" t="n"/>
      <c r="P1351" s="1382">
        <f>P794</f>
        <v/>
      </c>
      <c r="Q1351" s="1382">
        <f>O1351*P1351</f>
        <v/>
      </c>
      <c r="R1351" s="456" t="n">
        <v>0</v>
      </c>
      <c r="S1351" s="1394">
        <f>O1351*R1351</f>
        <v/>
      </c>
      <c r="T1351" s="1394">
        <f>Q1351-S1351</f>
        <v/>
      </c>
      <c r="U1351" s="458">
        <f>T1351/Q1351</f>
        <v/>
      </c>
      <c r="V1351" s="362" t="n"/>
      <c r="W1351" s="362" t="n"/>
      <c r="X1351" s="362" t="n"/>
      <c r="Y1351" s="362" t="n"/>
      <c r="Z1351" s="362" t="n"/>
      <c r="AA1351" s="362" t="n"/>
      <c r="AB1351" s="1203" t="n">
        <v>0.343</v>
      </c>
      <c r="AC1351" s="1387">
        <f>ROUND(O1351*AB1351,3)</f>
        <v/>
      </c>
      <c r="AD1351" s="575" t="inlineStr">
        <is>
          <t>水, ミネラル塩</t>
        </is>
      </c>
      <c r="AE1351" s="565" t="e">
        <v>#REF!</v>
      </c>
      <c r="AF1351" s="565" t="e">
        <v>#REF!</v>
      </c>
      <c r="AG1351" s="565" t="e">
        <v>#REF!</v>
      </c>
    </row>
    <row r="1352" hidden="1" ht="25.5" customFormat="1" customHeight="1" s="355" thickBot="1">
      <c r="A1352" s="353" t="n"/>
      <c r="B1352" s="721" t="n"/>
      <c r="C1352" s="366" t="n"/>
      <c r="D1352" s="366" t="n"/>
      <c r="E1352" s="353" t="inlineStr">
        <is>
          <t>McCoy TESTER</t>
        </is>
      </c>
      <c r="F1352" s="365" t="inlineStr">
        <is>
          <t>MC22T</t>
        </is>
      </c>
      <c r="G1352" s="573" t="n"/>
      <c r="H1352" s="322" t="inlineStr">
        <is>
          <t>《McCoy》Spray head made for Top skin  TESTER(N.C.V)</t>
        </is>
      </c>
      <c r="I1352" s="322" t="n"/>
      <c r="J1352" s="406">
        <f>J795</f>
        <v/>
      </c>
      <c r="K1352" s="369" t="inlineStr">
        <is>
          <t>spray head</t>
        </is>
      </c>
      <c r="L1352" s="369" t="n"/>
      <c r="M1352" s="1203" t="n"/>
      <c r="N1352" s="1203" t="n"/>
      <c r="O1352" s="764" t="n"/>
      <c r="P1352" s="1382">
        <f>P795</f>
        <v/>
      </c>
      <c r="Q1352" s="1382">
        <f>O1352*P1352</f>
        <v/>
      </c>
      <c r="R1352" s="456" t="n">
        <v>0</v>
      </c>
      <c r="S1352" s="1394">
        <f>O1352*R1352</f>
        <v/>
      </c>
      <c r="T1352" s="1394">
        <f>Q1352-S1352</f>
        <v/>
      </c>
      <c r="U1352" s="458">
        <f>T1352/Q1352</f>
        <v/>
      </c>
      <c r="V1352" s="362" t="n"/>
      <c r="W1352" s="362" t="n"/>
      <c r="X1352" s="362" t="n"/>
      <c r="Y1352" s="362" t="n"/>
      <c r="Z1352" s="362" t="n"/>
      <c r="AA1352" s="362" t="n"/>
      <c r="AB1352" s="1203" t="n">
        <v>0.115</v>
      </c>
      <c r="AC1352" s="1387">
        <f>ROUND(O1352*AB1352,3)</f>
        <v/>
      </c>
      <c r="AD1352" s="575" t="inlineStr">
        <is>
          <t>ポリプロピレン</t>
        </is>
      </c>
      <c r="AE1352" s="565" t="e">
        <v>#REF!</v>
      </c>
      <c r="AF1352" s="565" t="e">
        <v>#REF!</v>
      </c>
      <c r="AG1352" s="565" t="e">
        <v>#REF!</v>
      </c>
    </row>
    <row r="1353" hidden="1" ht="25.5" customFormat="1" customHeight="1" s="355" thickBot="1">
      <c r="A1353" s="353" t="n"/>
      <c r="B1353" s="721" t="n"/>
      <c r="C1353" s="366" t="n"/>
      <c r="D1353" s="366" t="n"/>
      <c r="E1353" s="353" t="inlineStr">
        <is>
          <t>McCoy TESTER</t>
        </is>
      </c>
      <c r="F1353" s="365" t="inlineStr">
        <is>
          <t>MC23T</t>
        </is>
      </c>
      <c r="G1353" s="573" t="n"/>
      <c r="H1353" s="322" t="inlineStr">
        <is>
          <t>《McCoy》Non F Massage Oil C (Citrus)  TESTER(N.C.V)</t>
        </is>
      </c>
      <c r="I1353" s="949" t="inlineStr">
        <is>
          <t>«McCoy» Non F Mineral balance body massage oil Citrus</t>
        </is>
      </c>
      <c r="J1353" s="949" t="inlineStr">
        <is>
          <t>Масло для массажа «Цитрус» балансирующее на основе минералов NON F МакКой</t>
        </is>
      </c>
      <c r="K1353" s="369" t="inlineStr">
        <is>
          <t>massage oil</t>
        </is>
      </c>
      <c r="L1353" s="369" t="n"/>
      <c r="M1353" s="1203" t="n"/>
      <c r="N1353" s="1203" t="n"/>
      <c r="O1353" s="764" t="n"/>
      <c r="P1353" s="1382">
        <f>P796</f>
        <v/>
      </c>
      <c r="Q1353" s="1382">
        <f>O1353*P1353</f>
        <v/>
      </c>
      <c r="R1353" s="456" t="n">
        <v>0</v>
      </c>
      <c r="S1353" s="1394">
        <f>O1353*R1353</f>
        <v/>
      </c>
      <c r="T1353" s="1394">
        <f>Q1353-S1353</f>
        <v/>
      </c>
      <c r="U1353" s="458">
        <f>T1353/Q1353</f>
        <v/>
      </c>
      <c r="V1353" s="362" t="n"/>
      <c r="W1353" s="362" t="n"/>
      <c r="X1353" s="362" t="n"/>
      <c r="Y1353" s="362" t="n"/>
      <c r="Z1353" s="362" t="n"/>
      <c r="AA1353" s="362" t="n"/>
      <c r="AB1353" s="1203" t="n">
        <v>0.503</v>
      </c>
      <c r="AC1353" s="1387">
        <f>ROUND(O1353*AB1353,3)</f>
        <v/>
      </c>
      <c r="AD1353" s="575" t="n"/>
      <c r="AE1353" s="565" t="inlineStr">
        <is>
          <t>ЕАЭС N RU Д-JP.РА05.В.67252/23 от 20.07.2023 действует до 19.07.2028</t>
        </is>
      </c>
      <c r="AF1353" s="565" t="inlineStr">
        <is>
          <t>McCoy</t>
        </is>
      </c>
      <c r="AG1353" s="565" t="inlineStr">
        <is>
          <t>McCoy Co., Ltd</t>
        </is>
      </c>
    </row>
    <row r="1354" hidden="1" ht="25.5" customFormat="1" customHeight="1" s="355" thickBot="1">
      <c r="A1354" s="353" t="n"/>
      <c r="B1354" s="721" t="n"/>
      <c r="C1354" s="366" t="n"/>
      <c r="D1354" s="366" t="n"/>
      <c r="E1354" s="353" t="inlineStr">
        <is>
          <t>McCoy TESTER</t>
        </is>
      </c>
      <c r="F1354" s="365" t="inlineStr">
        <is>
          <t>MC24T</t>
        </is>
      </c>
      <c r="G1354" s="573" t="n"/>
      <c r="H1354" s="322" t="inlineStr">
        <is>
          <t>《McCoy》Non F Massage Oil R (Rose)  TESTER(N.C.V)</t>
        </is>
      </c>
      <c r="I1354" s="760" t="inlineStr">
        <is>
          <t>«McCoy» Non F Mineral balance body massage oil Rose</t>
        </is>
      </c>
      <c r="J1354" s="760" t="inlineStr">
        <is>
          <t>Масло для массажа «Роза» балансирующее на основе минералов NON F МакКой.</t>
        </is>
      </c>
      <c r="K1354" s="369" t="inlineStr">
        <is>
          <t>massage oil</t>
        </is>
      </c>
      <c r="L1354" s="369" t="n"/>
      <c r="M1354" s="1203" t="n"/>
      <c r="N1354" s="1203" t="n"/>
      <c r="O1354" s="764" t="n"/>
      <c r="P1354" s="1382">
        <f>P797</f>
        <v/>
      </c>
      <c r="Q1354" s="1382">
        <f>O1354*P1354</f>
        <v/>
      </c>
      <c r="R1354" s="456" t="n">
        <v>0</v>
      </c>
      <c r="S1354" s="1394">
        <f>O1354*R1354</f>
        <v/>
      </c>
      <c r="T1354" s="1394">
        <f>Q1354-S1354</f>
        <v/>
      </c>
      <c r="U1354" s="458">
        <f>T1354/Q1354</f>
        <v/>
      </c>
      <c r="V1354" s="362" t="n"/>
      <c r="W1354" s="362" t="n"/>
      <c r="X1354" s="362" t="n"/>
      <c r="Y1354" s="362" t="n"/>
      <c r="Z1354" s="362" t="n"/>
      <c r="AA1354" s="362" t="n"/>
      <c r="AB1354" s="1203" t="n">
        <v>0.503</v>
      </c>
      <c r="AC1354" s="1387">
        <f>ROUND(O1354*AB1354,3)</f>
        <v/>
      </c>
      <c r="AD1354" s="575" t="n"/>
      <c r="AE1354" s="565" t="inlineStr">
        <is>
          <t>ЕАЭС N RU Д-JP.РА05.В.67252/23 от 20.07.2023 действует до 19.07.2028</t>
        </is>
      </c>
      <c r="AF1354" s="565" t="inlineStr">
        <is>
          <t>McCoy</t>
        </is>
      </c>
      <c r="AG1354" s="565" t="inlineStr">
        <is>
          <t>McCoy Co., Ltd</t>
        </is>
      </c>
    </row>
    <row r="1355" hidden="1" ht="25.5" customFormat="1" customHeight="1" s="355" thickBot="1">
      <c r="A1355" s="353" t="n"/>
      <c r="B1355" s="721" t="n"/>
      <c r="C1355" s="366" t="n"/>
      <c r="D1355" s="366" t="n"/>
      <c r="E1355" s="353" t="inlineStr">
        <is>
          <t>McCoy TESTER</t>
        </is>
      </c>
      <c r="F1355" s="365" t="inlineStr">
        <is>
          <t>MC25T</t>
        </is>
      </c>
      <c r="G1355" s="573" t="n"/>
      <c r="H1355" s="322" t="inlineStr">
        <is>
          <t>《McCoy》DELIQUETTE  TESTER(N.C.V)</t>
        </is>
      </c>
      <c r="I1355" s="322" t="inlineStr">
        <is>
          <t>McCoy DELIQUETTE</t>
        </is>
      </c>
      <c r="J1355" s="406">
        <f>J798</f>
        <v/>
      </c>
      <c r="K1355" s="369" t="inlineStr">
        <is>
          <t>body gel</t>
        </is>
      </c>
      <c r="L1355" s="369" t="n"/>
      <c r="M1355" s="1203" t="n"/>
      <c r="N1355" s="1203" t="n"/>
      <c r="O1355" s="764" t="n"/>
      <c r="P1355" s="1382">
        <f>P798</f>
        <v/>
      </c>
      <c r="Q1355" s="1382">
        <f>O1355*P1355</f>
        <v/>
      </c>
      <c r="R1355" s="456" t="n">
        <v>0</v>
      </c>
      <c r="S1355" s="1394">
        <f>O1355*R1355</f>
        <v/>
      </c>
      <c r="T1355" s="1394">
        <f>Q1355-S1355</f>
        <v/>
      </c>
      <c r="U1355" s="458">
        <f>T1355/Q1355</f>
        <v/>
      </c>
      <c r="V1355" s="362" t="n"/>
      <c r="W1355" s="362" t="n"/>
      <c r="X1355" s="362" t="n"/>
      <c r="Y1355" s="362" t="n"/>
      <c r="Z1355" s="362" t="n"/>
      <c r="AA1355" s="362" t="n"/>
      <c r="AB1355" s="1387" t="n">
        <v>0.08</v>
      </c>
      <c r="AC1355" s="1387">
        <f>ROUND(O1355*AB1355,3)</f>
        <v/>
      </c>
      <c r="AD1355" s="575" t="inlineStr">
        <is>
          <t>水, グリセリン, ケイ酸（Li／Mg／Na）, セルロースガム, ヒアルロン酸Ｎａ, アスコルビン酸</t>
        </is>
      </c>
      <c r="AE1355" s="565" t="inlineStr">
        <is>
          <t>ЕАЭС N RU Д-JP.РА04.В.58481/23 от 09.06.2023 действует до 08.06.2028</t>
        </is>
      </c>
      <c r="AF1355" s="565" t="inlineStr">
        <is>
          <t>McCoy</t>
        </is>
      </c>
      <c r="AG1355" s="565" t="inlineStr">
        <is>
          <t>McCoy Co., Ltd</t>
        </is>
      </c>
    </row>
    <row r="1356" hidden="1" ht="25.5" customFormat="1" customHeight="1" s="355" thickBot="1">
      <c r="A1356" s="353" t="n"/>
      <c r="B1356" s="721" t="n"/>
      <c r="C1356" s="366" t="n"/>
      <c r="D1356" s="366" t="n"/>
      <c r="E1356" s="353" t="inlineStr">
        <is>
          <t>McCoy SAMPLE</t>
        </is>
      </c>
      <c r="F1356" s="365" t="inlineStr">
        <is>
          <t>MC26S</t>
        </is>
      </c>
      <c r="G1356" s="573" t="n"/>
      <c r="H1356" s="322" t="inlineStr">
        <is>
          <t>《McCoy》 Non F Energy Preminum 10g sample pouch(N.C.V)</t>
        </is>
      </c>
      <c r="I1356" s="322" t="inlineStr">
        <is>
          <t>McCoy Non F Energy Premium.</t>
        </is>
      </c>
      <c r="J1356" s="406" t="inlineStr">
        <is>
          <t>Премиальный крем для тела на основе минералов Энергия НОН Ф МакКой</t>
        </is>
      </c>
      <c r="K1356" s="369" t="inlineStr">
        <is>
          <t>body massage cream</t>
        </is>
      </c>
      <c r="L1356" s="369" t="n"/>
      <c r="M1356" s="1203" t="n"/>
      <c r="N1356" s="1203" t="n"/>
      <c r="O1356" s="764" t="n"/>
      <c r="P1356" s="1382" t="n">
        <v>165</v>
      </c>
      <c r="Q1356" s="1382">
        <f>O1356*P1356</f>
        <v/>
      </c>
      <c r="R1356" s="456" t="n">
        <v>0</v>
      </c>
      <c r="S1356" s="1394">
        <f>O1356*R1356</f>
        <v/>
      </c>
      <c r="T1356" s="1394">
        <f>Q1356-S1356</f>
        <v/>
      </c>
      <c r="U1356" s="458">
        <f>T1356/Q1356</f>
        <v/>
      </c>
      <c r="V1356" s="362" t="n"/>
      <c r="W1356" s="362" t="n"/>
      <c r="X1356" s="362" t="n"/>
      <c r="Y1356" s="362" t="n"/>
      <c r="Z1356" s="362" t="n"/>
      <c r="AA1356" s="362" t="n"/>
      <c r="AB1356" s="1387" t="n">
        <v>0.011</v>
      </c>
      <c r="AC1356" s="1387">
        <f>ROUND(O1356*AB1356,3)</f>
        <v/>
      </c>
      <c r="AD1356" s="575">
        <f>AD734</f>
        <v/>
      </c>
      <c r="AE1356" s="582" t="inlineStr">
        <is>
          <t>ЕАЭС N RU Д-JP.РА04.В.61482/23 от 13.06.2023 действует до 12.06.2028</t>
        </is>
      </c>
      <c r="AF1356" s="769" t="inlineStr">
        <is>
          <t>McCoy</t>
        </is>
      </c>
      <c r="AG1356" s="565" t="inlineStr">
        <is>
          <t>McCoy Co., Ltd</t>
        </is>
      </c>
    </row>
    <row r="1357" hidden="1" ht="25.5" customFormat="1" customHeight="1" s="355" thickBot="1">
      <c r="A1357" s="353" t="n"/>
      <c r="B1357" s="721" t="n"/>
      <c r="C1357" s="366" t="n"/>
      <c r="D1357" s="366" t="n"/>
      <c r="E1357" s="353" t="inlineStr">
        <is>
          <t>McCoy SAMPLE</t>
        </is>
      </c>
      <c r="F1357" s="365" t="inlineStr">
        <is>
          <t>MC30S</t>
        </is>
      </c>
      <c r="G1357" s="573" t="n"/>
      <c r="H1357" s="322" t="inlineStr">
        <is>
          <t>《McCoy》 Non F Monster  Mineral Balance Body Massage Gel 10g sample pouch(N.C.V)</t>
        </is>
      </c>
      <c r="I1357" s="322" t="inlineStr">
        <is>
          <t>McCoy Non F Monster Mineral Balance Body Massage Gel</t>
        </is>
      </c>
      <c r="J1357" s="406" t="inlineStr">
        <is>
          <t>Массажный гель для тела минеральный mini</t>
        </is>
      </c>
      <c r="K1357" s="369" t="inlineStr">
        <is>
          <t>body massage gel</t>
        </is>
      </c>
      <c r="L1357" s="369" t="n"/>
      <c r="M1357" s="1203" t="n"/>
      <c r="N1357" s="1203" t="n"/>
      <c r="O1357" s="764" t="n"/>
      <c r="P1357" s="1382" t="n">
        <v>165</v>
      </c>
      <c r="Q1357" s="1382">
        <f>O1357*P1357</f>
        <v/>
      </c>
      <c r="R1357" s="456" t="n">
        <v>0</v>
      </c>
      <c r="S1357" s="1394">
        <f>O1357*R1357</f>
        <v/>
      </c>
      <c r="T1357" s="1394">
        <f>Q1357-S1357</f>
        <v/>
      </c>
      <c r="U1357" s="458">
        <f>T1357/Q1357</f>
        <v/>
      </c>
      <c r="V1357" s="362" t="n"/>
      <c r="W1357" s="362" t="n"/>
      <c r="X1357" s="362" t="n"/>
      <c r="Y1357" s="362" t="n"/>
      <c r="Z1357" s="362" t="n"/>
      <c r="AA1357" s="362" t="n"/>
      <c r="AB1357" s="1387" t="n">
        <v>0.011</v>
      </c>
      <c r="AC1357" s="1387">
        <f>ROUND(O1357*AB1357,3)</f>
        <v/>
      </c>
      <c r="AD1357" s="575">
        <f>AD736</f>
        <v/>
      </c>
      <c r="AE1357" s="582" t="inlineStr">
        <is>
          <t>ЕАЭС N RU Д-JP.РА04.В.61609/23 от 13.06.2023 действует до 12.06.2028</t>
        </is>
      </c>
      <c r="AF1357" s="769" t="inlineStr">
        <is>
          <t>McCoy</t>
        </is>
      </c>
      <c r="AG1357" s="565" t="inlineStr">
        <is>
          <t>McCoy Co., Ltd</t>
        </is>
      </c>
    </row>
    <row r="1358" hidden="1" ht="25.5" customFormat="1" customHeight="1" s="355" thickBot="1">
      <c r="A1358" s="353" t="n"/>
      <c r="B1358" s="721" t="n"/>
      <c r="C1358" s="366" t="n"/>
      <c r="D1358" s="366" t="n"/>
      <c r="E1358" s="353" t="inlineStr">
        <is>
          <t>McCoy SAMPLE</t>
        </is>
      </c>
      <c r="F1358" s="365" t="inlineStr">
        <is>
          <t>MC32S</t>
        </is>
      </c>
      <c r="G1358" s="573" t="n"/>
      <c r="H1358" s="322" t="inlineStr">
        <is>
          <t>《McCoy》 Non F Shape Mineral Balance Body Massage Cream 10g sample pouch(N.C.V)</t>
        </is>
      </c>
      <c r="I1358" s="322" t="inlineStr">
        <is>
          <t xml:space="preserve">«McCoy» Non F Shape Mineral balance body massage cream Extra </t>
        </is>
      </c>
      <c r="J1358" s="406" t="inlineStr">
        <is>
          <t xml:space="preserve"> Массажный крем балансирующий на основе минералов «Форма». МакКой NON F Экстра</t>
        </is>
      </c>
      <c r="K1358" s="369" t="inlineStr">
        <is>
          <t>body massage cream</t>
        </is>
      </c>
      <c r="L1358" s="369" t="n"/>
      <c r="M1358" s="1203" t="n"/>
      <c r="N1358" s="1203" t="n"/>
      <c r="O1358" s="764" t="n"/>
      <c r="P1358" s="1382" t="n">
        <v>165</v>
      </c>
      <c r="Q1358" s="1382">
        <f>O1358*P1358</f>
        <v/>
      </c>
      <c r="R1358" s="456" t="n">
        <v>0</v>
      </c>
      <c r="S1358" s="1394">
        <f>O1358*R1358</f>
        <v/>
      </c>
      <c r="T1358" s="1394">
        <f>Q1358-S1358</f>
        <v/>
      </c>
      <c r="U1358" s="458">
        <f>T1358/Q1358</f>
        <v/>
      </c>
      <c r="V1358" s="362" t="n"/>
      <c r="W1358" s="362" t="n"/>
      <c r="X1358" s="362" t="n"/>
      <c r="Y1358" s="362" t="n"/>
      <c r="Z1358" s="362" t="n"/>
      <c r="AA1358" s="362" t="n"/>
      <c r="AB1358" s="1387" t="n">
        <v>0.012</v>
      </c>
      <c r="AC1358" s="1387">
        <f>ROUND(O1358*AB1358,3)</f>
        <v/>
      </c>
      <c r="AD1358" s="575">
        <f>AD737</f>
        <v/>
      </c>
      <c r="AE1358" s="582" t="inlineStr">
        <is>
          <t>ЕАЭС N RU Д-JP.РА05.В.67128/23 от 20.07.2023 действует до 19.07.2028</t>
        </is>
      </c>
      <c r="AF1358" s="769" t="inlineStr">
        <is>
          <t>McCoy</t>
        </is>
      </c>
      <c r="AG1358" s="565" t="inlineStr">
        <is>
          <t>McCoy Co., Ltd</t>
        </is>
      </c>
    </row>
    <row r="1359" hidden="1" ht="25.5" customFormat="1" customHeight="1" s="355" thickBot="1">
      <c r="A1359" s="660" t="n"/>
      <c r="B1359" s="721" t="n"/>
      <c r="C1359" s="884" t="n"/>
      <c r="D1359" s="884" t="n"/>
      <c r="E1359" s="353" t="inlineStr">
        <is>
          <t>McCoy SAMPLE</t>
        </is>
      </c>
      <c r="F1359" s="862" t="n"/>
      <c r="G1359" s="672" t="n"/>
      <c r="H1359" s="656" t="inlineStr">
        <is>
          <t>《McCoy》 NON F SKINCARE  Sample pouch set (N.C.V)</t>
        </is>
      </c>
      <c r="I1359" s="656" t="n"/>
      <c r="J1359" s="826" t="n"/>
      <c r="K1359" s="663" t="inlineStr">
        <is>
          <t>cleansing, wash, lotion, serum,milk</t>
        </is>
      </c>
      <c r="L1359" s="663" t="n"/>
      <c r="M1359" s="666" t="n"/>
      <c r="N1359" s="666" t="n"/>
      <c r="O1359" s="764" t="n"/>
      <c r="P1359" s="1471">
        <f>P802</f>
        <v/>
      </c>
      <c r="Q1359" s="1382">
        <f>O1359*P1359</f>
        <v/>
      </c>
      <c r="R1359" s="456" t="n">
        <v>0</v>
      </c>
      <c r="S1359" s="1394">
        <f>O1359*R1359</f>
        <v/>
      </c>
      <c r="T1359" s="1394">
        <f>Q1359-S1359</f>
        <v/>
      </c>
      <c r="U1359" s="458">
        <f>T1359/Q1359</f>
        <v/>
      </c>
      <c r="V1359" s="669" t="n"/>
      <c r="W1359" s="669" t="n"/>
      <c r="X1359" s="669" t="n"/>
      <c r="Y1359" s="669" t="n"/>
      <c r="Z1359" s="669" t="n"/>
      <c r="AA1359" s="669" t="n"/>
      <c r="AB1359" s="1474" t="n"/>
      <c r="AC1359" s="1474" t="n"/>
      <c r="AD1359" s="659" t="n"/>
      <c r="AE1359" s="582" t="n"/>
      <c r="AF1359" s="769" t="n"/>
      <c r="AG1359" s="565" t="n"/>
    </row>
    <row r="1360" hidden="1" ht="25.5" customFormat="1" customHeight="1" s="355" thickBot="1">
      <c r="A1360" s="660" t="n"/>
      <c r="B1360" s="721" t="n"/>
      <c r="C1360" s="884" t="n"/>
      <c r="D1360" s="884" t="n"/>
      <c r="E1360" s="353" t="inlineStr">
        <is>
          <t>McCoy SAMPLE</t>
        </is>
      </c>
      <c r="F1360" s="862" t="n"/>
      <c r="G1360" s="672" t="n"/>
      <c r="H1360" s="656" t="inlineStr">
        <is>
          <t>《McCoy》NON F SKINCARE CLEANSING 3g sample pouch(N.C.V)</t>
        </is>
      </c>
      <c r="I1360" s="656" t="inlineStr">
        <is>
          <t>NON F SKINCARE CLEANSING 200g</t>
        </is>
      </c>
      <c r="J1360" s="826" t="inlineStr">
        <is>
          <t>Демакияжный лифтинговый гельдля лица  NON F</t>
        </is>
      </c>
      <c r="K1360" s="663" t="inlineStr">
        <is>
          <t>face cleansing</t>
        </is>
      </c>
      <c r="L1360" s="663" t="n"/>
      <c r="M1360" s="666" t="n"/>
      <c r="N1360" s="666" t="n"/>
      <c r="O1360" s="764" t="n"/>
      <c r="P1360" s="1471">
        <f>P803</f>
        <v/>
      </c>
      <c r="Q1360" s="1382">
        <f>O1360*P1360</f>
        <v/>
      </c>
      <c r="R1360" s="456" t="n">
        <v>0</v>
      </c>
      <c r="S1360" s="1394">
        <f>O1360*R1360</f>
        <v/>
      </c>
      <c r="T1360" s="1394">
        <f>Q1360-S1360</f>
        <v/>
      </c>
      <c r="U1360" s="458">
        <f>T1360/Q1360</f>
        <v/>
      </c>
      <c r="V1360" s="669" t="n"/>
      <c r="W1360" s="669" t="n"/>
      <c r="X1360" s="669" t="n"/>
      <c r="Y1360" s="669" t="n"/>
      <c r="Z1360" s="669" t="n"/>
      <c r="AA1360" s="669" t="n"/>
      <c r="AB1360" s="1474" t="n"/>
      <c r="AC1360" s="1474" t="n"/>
      <c r="AD1360" s="659" t="n"/>
      <c r="AE1360" s="582" t="n"/>
      <c r="AF1360" s="769" t="n"/>
      <c r="AG1360" s="565" t="n"/>
    </row>
    <row r="1361" hidden="1" ht="25.5" customFormat="1" customHeight="1" s="355" thickBot="1">
      <c r="A1361" s="660" t="n"/>
      <c r="B1361" s="721" t="n"/>
      <c r="C1361" s="884" t="n"/>
      <c r="D1361" s="884" t="n"/>
      <c r="E1361" s="353" t="inlineStr">
        <is>
          <t>McCoy SAMPLE</t>
        </is>
      </c>
      <c r="F1361" s="862" t="n"/>
      <c r="G1361" s="672" t="n"/>
      <c r="H1361" s="656" t="inlineStr">
        <is>
          <t>《McCoy》NON F SKINCARE WASH 2g sample pouch(N.C.V)</t>
        </is>
      </c>
      <c r="I1361" s="656" t="inlineStr">
        <is>
          <t>NON F SKINCARE WASH 150g</t>
        </is>
      </c>
      <c r="J1361" s="826" t="inlineStr">
        <is>
          <t>Лифтинговая пенка для умывания NON F</t>
        </is>
      </c>
      <c r="K1361" s="663" t="inlineStr">
        <is>
          <t>face wash</t>
        </is>
      </c>
      <c r="L1361" s="663" t="n"/>
      <c r="M1361" s="666" t="n"/>
      <c r="N1361" s="666" t="n"/>
      <c r="O1361" s="764" t="n"/>
      <c r="P1361" s="1471">
        <f>P804</f>
        <v/>
      </c>
      <c r="Q1361" s="1382">
        <f>O1361*P1361</f>
        <v/>
      </c>
      <c r="R1361" s="456" t="n">
        <v>0</v>
      </c>
      <c r="S1361" s="1394">
        <f>O1361*R1361</f>
        <v/>
      </c>
      <c r="T1361" s="1394">
        <f>Q1361-S1361</f>
        <v/>
      </c>
      <c r="U1361" s="458">
        <f>T1361/Q1361</f>
        <v/>
      </c>
      <c r="V1361" s="669" t="n"/>
      <c r="W1361" s="669" t="n"/>
      <c r="X1361" s="669" t="n"/>
      <c r="Y1361" s="669" t="n"/>
      <c r="Z1361" s="669" t="n"/>
      <c r="AA1361" s="669" t="n"/>
      <c r="AB1361" s="1474" t="n"/>
      <c r="AC1361" s="1474" t="n"/>
      <c r="AD1361" s="659" t="n"/>
      <c r="AE1361" s="582" t="n"/>
      <c r="AF1361" s="769" t="n"/>
      <c r="AG1361" s="565" t="n"/>
    </row>
    <row r="1362" hidden="1" ht="25.5" customFormat="1" customHeight="1" s="355" thickBot="1">
      <c r="A1362" s="660" t="n"/>
      <c r="B1362" s="721" t="n"/>
      <c r="C1362" s="884" t="n"/>
      <c r="D1362" s="884" t="n"/>
      <c r="E1362" s="353" t="inlineStr">
        <is>
          <t>McCoy SAMPLE</t>
        </is>
      </c>
      <c r="F1362" s="862" t="n"/>
      <c r="G1362" s="672" t="n"/>
      <c r="H1362" s="656" t="inlineStr">
        <is>
          <t>《McCoy》NON F SKINCARE LOTION 1.5ml sample pouch(N.C.V)</t>
        </is>
      </c>
      <c r="I1362" s="656" t="inlineStr">
        <is>
          <t>NON F SKINCARE LOTION 120ml</t>
        </is>
      </c>
      <c r="J1362" s="826" t="inlineStr">
        <is>
          <t>Лифтинговый лосьон NON F</t>
        </is>
      </c>
      <c r="K1362" s="663" t="inlineStr">
        <is>
          <t>face lotion</t>
        </is>
      </c>
      <c r="L1362" s="663" t="n"/>
      <c r="M1362" s="666" t="n"/>
      <c r="N1362" s="666" t="n"/>
      <c r="O1362" s="764" t="n"/>
      <c r="P1362" s="1471">
        <f>P805</f>
        <v/>
      </c>
      <c r="Q1362" s="1382">
        <f>O1362*P1362</f>
        <v/>
      </c>
      <c r="R1362" s="456" t="n">
        <v>0</v>
      </c>
      <c r="S1362" s="1394">
        <f>O1362*R1362</f>
        <v/>
      </c>
      <c r="T1362" s="1394">
        <f>Q1362-S1362</f>
        <v/>
      </c>
      <c r="U1362" s="458">
        <f>T1362/Q1362</f>
        <v/>
      </c>
      <c r="V1362" s="669" t="n"/>
      <c r="W1362" s="669" t="n"/>
      <c r="X1362" s="669" t="n"/>
      <c r="Y1362" s="669" t="n"/>
      <c r="Z1362" s="669" t="n"/>
      <c r="AA1362" s="669" t="n"/>
      <c r="AB1362" s="1474" t="n"/>
      <c r="AC1362" s="1474" t="n"/>
      <c r="AD1362" s="659" t="n"/>
      <c r="AE1362" s="582" t="n"/>
      <c r="AF1362" s="769" t="n"/>
      <c r="AG1362" s="565" t="n"/>
    </row>
    <row r="1363" hidden="1" ht="25.5" customFormat="1" customHeight="1" s="355" thickBot="1">
      <c r="A1363" s="660" t="n"/>
      <c r="B1363" s="721" t="n"/>
      <c r="C1363" s="884" t="n"/>
      <c r="D1363" s="884" t="n"/>
      <c r="E1363" s="353" t="inlineStr">
        <is>
          <t>McCoy SAMPLE</t>
        </is>
      </c>
      <c r="F1363" s="862" t="n"/>
      <c r="G1363" s="672" t="n"/>
      <c r="H1363" s="656" t="inlineStr">
        <is>
          <t>《McCoy》NON F SKINCARE SERUM 0.6ml sample pouch(N.C.V)</t>
        </is>
      </c>
      <c r="I1363" s="656" t="inlineStr">
        <is>
          <t>NON F SKINCARE SERUM 30ml</t>
        </is>
      </c>
      <c r="J1363" s="826" t="inlineStr">
        <is>
          <t>Лифтинговая сыворотка NON F</t>
        </is>
      </c>
      <c r="K1363" s="663" t="inlineStr">
        <is>
          <t>face serum</t>
        </is>
      </c>
      <c r="L1363" s="663" t="n"/>
      <c r="M1363" s="666" t="n"/>
      <c r="N1363" s="666" t="n"/>
      <c r="O1363" s="764" t="n"/>
      <c r="P1363" s="1471">
        <f>P806</f>
        <v/>
      </c>
      <c r="Q1363" s="1382">
        <f>O1363*P1363</f>
        <v/>
      </c>
      <c r="R1363" s="456" t="n">
        <v>0</v>
      </c>
      <c r="S1363" s="1394">
        <f>O1363*R1363</f>
        <v/>
      </c>
      <c r="T1363" s="1394">
        <f>Q1363-S1363</f>
        <v/>
      </c>
      <c r="U1363" s="458">
        <f>T1363/Q1363</f>
        <v/>
      </c>
      <c r="V1363" s="669" t="n"/>
      <c r="W1363" s="669" t="n"/>
      <c r="X1363" s="669" t="n"/>
      <c r="Y1363" s="669" t="n"/>
      <c r="Z1363" s="669" t="n"/>
      <c r="AA1363" s="669" t="n"/>
      <c r="AB1363" s="1474" t="n"/>
      <c r="AC1363" s="1474" t="n"/>
      <c r="AD1363" s="659" t="n"/>
      <c r="AE1363" s="582" t="n"/>
      <c r="AF1363" s="769" t="n"/>
      <c r="AG1363" s="565" t="n"/>
    </row>
    <row r="1364" hidden="1" ht="25.5" customFormat="1" customHeight="1" s="355" thickBot="1">
      <c r="A1364" s="660" t="n"/>
      <c r="B1364" s="721" t="n"/>
      <c r="C1364" s="884" t="n"/>
      <c r="D1364" s="884" t="n"/>
      <c r="E1364" s="353" t="inlineStr">
        <is>
          <t>McCoy SAMPLE</t>
        </is>
      </c>
      <c r="F1364" s="862" t="n"/>
      <c r="G1364" s="672" t="n"/>
      <c r="H1364" s="656" t="inlineStr">
        <is>
          <t>《McCoy》NON F SKINCARE EMULSION 0.6ml sample pouch(N.C.V)</t>
        </is>
      </c>
      <c r="I1364" s="656" t="inlineStr">
        <is>
          <t xml:space="preserve">NON F SKINCARE EMULSION 100ml </t>
        </is>
      </c>
      <c r="J1364" s="826" t="inlineStr">
        <is>
          <t>Лифтинговая эмульсия NON F</t>
        </is>
      </c>
      <c r="K1364" s="663" t="inlineStr">
        <is>
          <t>face milk</t>
        </is>
      </c>
      <c r="L1364" s="663" t="n"/>
      <c r="M1364" s="666" t="n"/>
      <c r="N1364" s="666" t="n"/>
      <c r="O1364" s="764" t="n"/>
      <c r="P1364" s="1471">
        <f>P807</f>
        <v/>
      </c>
      <c r="Q1364" s="1382">
        <f>O1364*P1364</f>
        <v/>
      </c>
      <c r="R1364" s="456" t="n">
        <v>0</v>
      </c>
      <c r="S1364" s="1394">
        <f>O1364*R1364</f>
        <v/>
      </c>
      <c r="T1364" s="1394">
        <f>Q1364-S1364</f>
        <v/>
      </c>
      <c r="U1364" s="458">
        <f>T1364/Q1364</f>
        <v/>
      </c>
      <c r="V1364" s="669" t="n"/>
      <c r="W1364" s="669" t="n"/>
      <c r="X1364" s="669" t="n"/>
      <c r="Y1364" s="669" t="n"/>
      <c r="Z1364" s="669" t="n"/>
      <c r="AA1364" s="669" t="n"/>
      <c r="AB1364" s="1474" t="n"/>
      <c r="AC1364" s="1474" t="n"/>
      <c r="AD1364" s="659" t="n"/>
      <c r="AE1364" s="582" t="n"/>
      <c r="AF1364" s="769" t="n"/>
      <c r="AG1364" s="565" t="n"/>
    </row>
    <row r="1365" hidden="1" ht="25.5" customFormat="1" customHeight="1" s="355" thickBot="1">
      <c r="A1365" s="353" t="n"/>
      <c r="B1365" s="721" t="n"/>
      <c r="C1365" s="366" t="n"/>
      <c r="D1365" s="366" t="n"/>
      <c r="E1365" s="353" t="inlineStr">
        <is>
          <t>McCoy SAMPLE</t>
        </is>
      </c>
      <c r="F1365" s="365" t="inlineStr">
        <is>
          <t>MCS01</t>
        </is>
      </c>
      <c r="G1365" s="573" t="n"/>
      <c r="H1365" s="322" t="inlineStr">
        <is>
          <t>《McCoy》 McCELLRIE Sample pouch set(N.C.V)</t>
        </is>
      </c>
      <c r="I1365" s="322" t="inlineStr">
        <is>
          <t xml:space="preserve">McCoy Sample Set. </t>
        </is>
      </c>
      <c r="J1365" s="406" t="inlineStr">
        <is>
          <t>McCoy демакияжный крем, пенка, лосьон, серум, крем</t>
        </is>
      </c>
      <c r="K1365" s="369" t="inlineStr">
        <is>
          <t>lcleansing,wash,lotion,serum,cream</t>
        </is>
      </c>
      <c r="L1365" s="369" t="n"/>
      <c r="M1365" s="1203" t="n"/>
      <c r="N1365" s="1203" t="n"/>
      <c r="O1365" s="764" t="n"/>
      <c r="P1365" s="1382" t="n">
        <v>289</v>
      </c>
      <c r="Q1365" s="1382">
        <f>O1365*P1365</f>
        <v/>
      </c>
      <c r="R1365" s="456" t="n">
        <v>0</v>
      </c>
      <c r="S1365" s="1394">
        <f>O1365*R1365</f>
        <v/>
      </c>
      <c r="T1365" s="1394">
        <f>Q1365-S1365</f>
        <v/>
      </c>
      <c r="U1365" s="458">
        <f>T1365/Q1365</f>
        <v/>
      </c>
      <c r="V1365" s="362" t="n"/>
      <c r="W1365" s="362" t="n"/>
      <c r="X1365" s="362" t="n"/>
      <c r="Y1365" s="362" t="n"/>
      <c r="Z1365" s="362" t="n"/>
      <c r="AA1365" s="362" t="n"/>
      <c r="AB1365" s="1387" t="n">
        <v>0.022</v>
      </c>
      <c r="AC1365" s="1387">
        <f>ROUND(O1365*AB1365,3)</f>
        <v/>
      </c>
      <c r="AD1365" s="575" t="n"/>
      <c r="AE1365" s="582"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769" t="inlineStr">
        <is>
          <t>McCoy</t>
        </is>
      </c>
      <c r="AG1365" s="565" t="inlineStr">
        <is>
          <t>McCoy Co., Ltd</t>
        </is>
      </c>
    </row>
    <row r="1366" hidden="1" ht="25.5" customFormat="1" customHeight="1" s="355" thickBot="1">
      <c r="A1366" s="353" t="n"/>
      <c r="B1366" s="721" t="n"/>
      <c r="C1366" s="366" t="n"/>
      <c r="D1366" s="366" t="n"/>
      <c r="E1366" s="353" t="inlineStr">
        <is>
          <t>McCoy SAMPLE</t>
        </is>
      </c>
      <c r="F1366" s="365" t="inlineStr">
        <is>
          <t>MC10S</t>
        </is>
      </c>
      <c r="G1366" s="573" t="n"/>
      <c r="H1366" s="322" t="inlineStr">
        <is>
          <t>《McCoy》 McCELLRIE  Tightening Cream sample pouch 1g(N.C.V)</t>
        </is>
      </c>
      <c r="I1366" s="322" t="inlineStr">
        <is>
          <t>McCoy McCELLRIE Tightening Cream.</t>
        </is>
      </c>
      <c r="J1366" s="406" t="inlineStr">
        <is>
          <t>Лифтинговый крем для лица МакСелри МакКой 50 г</t>
        </is>
      </c>
      <c r="K1366" s="369" t="inlineStr">
        <is>
          <t>face cream</t>
        </is>
      </c>
      <c r="L1366" s="369" t="n"/>
      <c r="M1366" s="1203" t="n"/>
      <c r="N1366" s="1203" t="n"/>
      <c r="O1366" s="764" t="n"/>
      <c r="P1366" s="1382" t="n">
        <v>247</v>
      </c>
      <c r="Q1366" s="1382">
        <f>O1366*P1366</f>
        <v/>
      </c>
      <c r="R1366" s="456" t="n">
        <v>0</v>
      </c>
      <c r="S1366" s="1394">
        <f>O1366*R1366</f>
        <v/>
      </c>
      <c r="T1366" s="1394">
        <f>Q1366-S1366</f>
        <v/>
      </c>
      <c r="U1366" s="458">
        <f>T1366/Q1366</f>
        <v/>
      </c>
      <c r="V1366" s="362" t="n"/>
      <c r="W1366" s="362" t="n"/>
      <c r="X1366" s="362" t="n"/>
      <c r="Y1366" s="362" t="n"/>
      <c r="Z1366" s="362" t="n"/>
      <c r="AA1366" s="362" t="n"/>
      <c r="AB1366" s="1387" t="n">
        <v>0.002</v>
      </c>
      <c r="AC1366" s="1387">
        <f>ROUND(O1366*AB1366,3)</f>
        <v/>
      </c>
      <c r="AD1366" s="575">
        <f>AD809</f>
        <v/>
      </c>
      <c r="AE1366" s="582" t="inlineStr">
        <is>
          <t>ЕАЭС N RU Д-JP.РА04.В.61482/23 от 13.06.2023 действует до 12.06.2028</t>
        </is>
      </c>
      <c r="AF1366" s="769" t="inlineStr">
        <is>
          <t>McCoy</t>
        </is>
      </c>
      <c r="AG1366" s="565" t="inlineStr">
        <is>
          <t>McCoy Co., Ltd</t>
        </is>
      </c>
    </row>
    <row r="1367" hidden="1" ht="25.5" customFormat="1" customHeight="1" s="355" thickBot="1">
      <c r="A1367" s="353" t="n"/>
      <c r="B1367" s="721" t="n"/>
      <c r="C1367" s="366" t="n"/>
      <c r="D1367" s="366" t="n"/>
      <c r="E1367" s="353" t="inlineStr">
        <is>
          <t>McCoy SAMPLE</t>
        </is>
      </c>
      <c r="F1367" s="365" t="inlineStr">
        <is>
          <t>MC09S</t>
        </is>
      </c>
      <c r="G1367" s="573" t="n"/>
      <c r="H1367" s="322" t="inlineStr">
        <is>
          <t>《McCoy》 McCELLRIE  Pique sample pouch 1g(N.C.V)</t>
        </is>
      </c>
      <c r="I1367" s="322" t="inlineStr">
        <is>
          <t>McCoy McCELLRIE Pique.</t>
        </is>
      </c>
      <c r="J1367" s="406" t="inlineStr">
        <is>
          <t xml:space="preserve">Лифтинговая омолаживающая эссенция для лица на основе спикулы МакСелри </t>
        </is>
      </c>
      <c r="K1367" s="369" t="inlineStr">
        <is>
          <t>face essence</t>
        </is>
      </c>
      <c r="L1367" s="369" t="n"/>
      <c r="M1367" s="1203" t="n"/>
      <c r="N1367" s="1203" t="n"/>
      <c r="O1367" s="764" t="n"/>
      <c r="P1367" s="1382" t="n">
        <v>330</v>
      </c>
      <c r="Q1367" s="1382">
        <f>O1367*P1367</f>
        <v/>
      </c>
      <c r="R1367" s="456" t="n">
        <v>0</v>
      </c>
      <c r="S1367" s="1394">
        <f>O1367*R1367</f>
        <v/>
      </c>
      <c r="T1367" s="1394">
        <f>Q1367-S1367</f>
        <v/>
      </c>
      <c r="U1367" s="458">
        <f>T1367/Q1367</f>
        <v/>
      </c>
      <c r="V1367" s="362" t="n"/>
      <c r="W1367" s="362" t="n"/>
      <c r="X1367" s="362" t="n"/>
      <c r="Y1367" s="362" t="n"/>
      <c r="Z1367" s="362" t="n"/>
      <c r="AA1367" s="362" t="n"/>
      <c r="AB1367" s="1387" t="n">
        <v>0.002</v>
      </c>
      <c r="AC1367" s="1387">
        <f>ROUND(O1367*AB1367,3)</f>
        <v/>
      </c>
      <c r="AD1367" s="575">
        <f>AD810</f>
        <v/>
      </c>
      <c r="AE1367" s="582" t="inlineStr">
        <is>
          <t>ЕАЭС N RU Д-JP.РА04.В.61660/23 от 13.06.2023 действует до 12.06.2028</t>
        </is>
      </c>
      <c r="AF1367" s="769" t="inlineStr">
        <is>
          <t>McCoy</t>
        </is>
      </c>
      <c r="AG1367" s="565" t="inlineStr">
        <is>
          <t>McCoy Co., Ltd</t>
        </is>
      </c>
    </row>
    <row r="1368" hidden="1" ht="25.5" customFormat="1" customHeight="1" s="355" thickBot="1">
      <c r="A1368" s="353" t="n"/>
      <c r="B1368" s="721" t="n"/>
      <c r="C1368" s="366" t="n"/>
      <c r="D1368" s="366" t="n"/>
      <c r="E1368" s="353" t="inlineStr">
        <is>
          <t>McCoy SAMPLE</t>
        </is>
      </c>
      <c r="F1368" s="365" t="inlineStr">
        <is>
          <t>MC14S</t>
        </is>
      </c>
      <c r="G1368" s="573" t="n"/>
      <c r="H1368" s="322" t="inlineStr">
        <is>
          <t>《McCoy》Dolcet Bodymake Gel sample pouch 2g  (N.C.V)</t>
        </is>
      </c>
      <c r="I1368" s="322" t="inlineStr">
        <is>
          <t>McCoy Dolcet Bodymake Gel</t>
        </is>
      </c>
      <c r="J1368" s="406" t="inlineStr">
        <is>
          <t>Гель для улучшения упругости кожи груди Дольсет МакКой</t>
        </is>
      </c>
      <c r="K1368" s="369" t="inlineStr">
        <is>
          <t>body gel</t>
        </is>
      </c>
      <c r="L1368" s="369" t="n"/>
      <c r="M1368" s="1203" t="n"/>
      <c r="N1368" s="1203" t="n"/>
      <c r="O1368" s="764" t="n"/>
      <c r="P1368" s="1504" t="n">
        <v>212</v>
      </c>
      <c r="Q1368" s="1382">
        <f>O1368*P1368</f>
        <v/>
      </c>
      <c r="R1368" s="456" t="n">
        <v>0</v>
      </c>
      <c r="S1368" s="1394">
        <f>O1368*R1368</f>
        <v/>
      </c>
      <c r="T1368" s="1394">
        <f>Q1368-S1368</f>
        <v/>
      </c>
      <c r="U1368" s="458">
        <f>T1368/Q1368</f>
        <v/>
      </c>
      <c r="V1368" s="362" t="n"/>
      <c r="W1368" s="362" t="n"/>
      <c r="X1368" s="362" t="n"/>
      <c r="Y1368" s="362" t="n"/>
      <c r="Z1368" s="362" t="n"/>
      <c r="AA1368" s="362" t="n"/>
      <c r="AB1368" s="1387" t="n">
        <v>0.003</v>
      </c>
      <c r="AC1368" s="1387">
        <f>ROUND(O1368*AB1368,3)</f>
        <v/>
      </c>
      <c r="AD1368" s="575">
        <f>AD811</f>
        <v/>
      </c>
      <c r="AE1368" s="582" t="inlineStr">
        <is>
          <t>ЕАЭС N RU Д-JP.РА04.В.58512/23 от 09.06.2023 действует до 08.06.2028</t>
        </is>
      </c>
      <c r="AF1368" s="769" t="inlineStr">
        <is>
          <t>McCoy</t>
        </is>
      </c>
      <c r="AG1368" s="565" t="inlineStr">
        <is>
          <t>McCoy Co., Ltd</t>
        </is>
      </c>
    </row>
    <row r="1369" hidden="1" ht="20.1" customFormat="1" customHeight="1" s="355" thickBot="1">
      <c r="A1369" s="1203" t="n"/>
      <c r="B1369" s="714" t="n"/>
      <c r="C1369" s="366" t="n"/>
      <c r="D1369" s="366" t="n"/>
      <c r="E1369" s="353" t="inlineStr">
        <is>
          <t>URESHINO TESTER</t>
        </is>
      </c>
      <c r="F1369" s="365" t="inlineStr">
        <is>
          <t>U004T</t>
        </is>
      </c>
      <c r="G1369" s="573" t="n"/>
      <c r="H1369" s="322" t="inlineStr">
        <is>
          <t>Ureshino  Ceramide Drink CeraFull EX+ (NO COMMERCIAL VALUE)</t>
        </is>
      </c>
      <c r="I1369" s="322" t="inlineStr">
        <is>
          <t>Ureshino  Ceramide Drink CeraFull EX+</t>
        </is>
      </c>
      <c r="J1369" s="637" t="inlineStr">
        <is>
          <t>Биологически активная добавка к пище "Жидкий питьевой коллаген с керамидами и витамином С Уресино CeraFull EX+</t>
        </is>
      </c>
      <c r="K1369" s="369" t="inlineStr">
        <is>
          <t>health drink</t>
        </is>
      </c>
      <c r="L1369" s="369" t="n"/>
      <c r="M1369" s="1203" t="n"/>
      <c r="N1369" s="1203" t="n"/>
      <c r="O1369" s="455" t="n"/>
      <c r="P1369" s="1504">
        <f>P812</f>
        <v/>
      </c>
      <c r="Q1369" s="1382">
        <f>O1369*P1369</f>
        <v/>
      </c>
      <c r="R1369" s="456" t="n">
        <v>0</v>
      </c>
      <c r="S1369" s="1394">
        <f>O1369*R1369</f>
        <v/>
      </c>
      <c r="T1369" s="1394">
        <f>Q1369-S1369</f>
        <v/>
      </c>
      <c r="U1369" s="458">
        <f>T1369/Q1369</f>
        <v/>
      </c>
      <c r="V1369" s="362" t="n">
        <v>0.008999999999999999</v>
      </c>
      <c r="W1369" s="362" t="n">
        <v>7.2</v>
      </c>
      <c r="X1369" s="362" t="n">
        <v>5</v>
      </c>
      <c r="Y1369" s="362">
        <f>V1369*X1369</f>
        <v/>
      </c>
      <c r="Z1369" s="362">
        <f>W1369*X1369</f>
        <v/>
      </c>
      <c r="AA1369" s="362" t="n"/>
      <c r="AB1369" s="1203" t="n">
        <v>1.4</v>
      </c>
      <c r="AC1369" s="1387">
        <f>ROUND(O1369*AB1369,3)</f>
        <v/>
      </c>
      <c r="AD1369" s="575" t="inlineStr">
        <is>
          <t>リトール、とうもろこし抽出物(セラミド含有)、はちみつ、ゆず果汁、プラセンタエキス末/トレハロース、酸味料、V.C、香料、乳化剤、甘味料(スクラロース)、V.B6、V.B2、V.B1、(一部にゼラチン、豚肉、大豆を含む)</t>
        </is>
      </c>
      <c r="AE1369" s="565" t="inlineStr">
        <is>
          <t xml:space="preserve">RU.77.99.11.003.R.001291.04.22  от 21.04.2022 </t>
        </is>
      </c>
      <c r="AF1369" s="769" t="inlineStr">
        <is>
          <t>Ureshino Lab</t>
        </is>
      </c>
      <c r="AG1369" s="582" t="inlineStr">
        <is>
          <t>Nikko Yakuhin Co., Ltd.</t>
        </is>
      </c>
    </row>
    <row r="1370" hidden="1" ht="27" customFormat="1" customHeight="1" s="355" thickBot="1">
      <c r="A1370" s="1203" t="n"/>
      <c r="B1370" s="714" t="n"/>
      <c r="C1370" s="366" t="inlineStr">
        <is>
          <t>4582593960177</t>
        </is>
      </c>
      <c r="D1370" s="366" t="n"/>
      <c r="E1370" s="353" t="inlineStr">
        <is>
          <t>Luxces TESTER</t>
        </is>
      </c>
      <c r="F1370" s="365" t="n"/>
      <c r="G1370" s="573" t="n"/>
      <c r="H1370" s="322" t="inlineStr">
        <is>
          <t xml:space="preserve">《Luxces》Res-Q Precious Shampoo </t>
        </is>
      </c>
      <c r="I1370" s="322" t="n"/>
      <c r="J1370" s="637" t="n"/>
      <c r="K1370" s="369" t="inlineStr">
        <is>
          <t>hair shampoo</t>
        </is>
      </c>
      <c r="L1370" s="369" t="n"/>
      <c r="M1370" s="1203" t="n"/>
      <c r="N1370" s="1203" t="n"/>
      <c r="O1370" s="455" t="n"/>
      <c r="P1370" s="1504" t="n">
        <v>3000</v>
      </c>
      <c r="Q1370" s="1382">
        <f>O1370*P1370</f>
        <v/>
      </c>
      <c r="R1370" s="456" t="n">
        <v>0</v>
      </c>
      <c r="S1370" s="1394">
        <f>O1370*R1370</f>
        <v/>
      </c>
      <c r="T1370" s="1394">
        <f>Q1370-S1370</f>
        <v/>
      </c>
      <c r="U1370" s="458">
        <f>T1370/Q1370</f>
        <v/>
      </c>
      <c r="V1370" s="362" t="n"/>
      <c r="W1370" s="362" t="n"/>
      <c r="X1370" s="362" t="n"/>
      <c r="Y1370" s="362" t="n"/>
      <c r="Z1370" s="362" t="n"/>
      <c r="AA1370" s="362" t="n"/>
      <c r="AB1370" s="1203" t="n">
        <v>0.366</v>
      </c>
      <c r="AC1370" s="1387">
        <f>ROUND(O1370*AB1370,3)</f>
        <v/>
      </c>
      <c r="AD1370" s="575">
        <f>AD814</f>
        <v/>
      </c>
      <c r="AE1370" s="565" t="n"/>
      <c r="AF1370" s="769" t="n"/>
      <c r="AG1370" s="582" t="n"/>
    </row>
    <row r="1371" hidden="1" ht="20.1" customFormat="1" customHeight="1" s="355" thickBot="1">
      <c r="A1371" s="353" t="n"/>
      <c r="B1371" s="721" t="n"/>
      <c r="C1371" s="366" t="inlineStr">
        <is>
          <t xml:space="preserve">4582593960122 </t>
        </is>
      </c>
      <c r="D1371" s="366" t="n"/>
      <c r="E1371" s="353" t="inlineStr">
        <is>
          <t>Luxces TESTER</t>
        </is>
      </c>
      <c r="F1371" s="365" t="inlineStr">
        <is>
          <t>LUX01T</t>
        </is>
      </c>
      <c r="G1371" s="573" t="n"/>
      <c r="H1371" s="322" t="inlineStr">
        <is>
          <t>《Luxces》Res-Q Precious Pack&amp;Treatment Tester(N.C.V)</t>
        </is>
      </c>
      <c r="I1371" s="322" t="inlineStr">
        <is>
          <t>Luxces Res-Q Precious Pack&amp;Treatment</t>
        </is>
      </c>
      <c r="J1371" s="573" t="inlineStr">
        <is>
          <t>Восстанавливающая маска-кондиционер для кожи головы и волос Res-Q Luxces</t>
        </is>
      </c>
      <c r="K1371" s="369" t="inlineStr">
        <is>
          <t>hair mask</t>
        </is>
      </c>
      <c r="L1371" s="369" t="n"/>
      <c r="M1371" s="1203" t="n">
        <v>105</v>
      </c>
      <c r="N1371" s="1203" t="n">
        <v>105</v>
      </c>
      <c r="O1371" s="455" t="n"/>
      <c r="P1371" s="1504">
        <f>P815</f>
        <v/>
      </c>
      <c r="Q1371" s="1382">
        <f>O1371*P1371</f>
        <v/>
      </c>
      <c r="R1371" s="456" t="n">
        <v>0</v>
      </c>
      <c r="S1371" s="1394">
        <f>O1371*R1371</f>
        <v/>
      </c>
      <c r="T1371" s="1394">
        <f>Q1371-S1371</f>
        <v/>
      </c>
      <c r="U1371" s="458">
        <f>T1371/Q1371</f>
        <v/>
      </c>
      <c r="V1371" s="362" t="n"/>
      <c r="W1371" s="362" t="n"/>
      <c r="X1371" s="362" t="n"/>
      <c r="Y1371" s="362" t="n"/>
      <c r="Z1371" s="362" t="n"/>
      <c r="AA1371" s="362" t="n"/>
      <c r="AB1371" s="1203" t="n">
        <v>0.284</v>
      </c>
      <c r="AC1371" s="1387">
        <f>ROUND(O1371*AB1371,3)</f>
        <v/>
      </c>
      <c r="AD1371" s="575">
        <f>AD816</f>
        <v/>
      </c>
      <c r="AE1371" s="582" t="inlineStr">
        <is>
          <t>ЕАЭС N RU Д-JP.РА04.В.67286/23 от 15.06.2023 действует до 14.06.2028</t>
        </is>
      </c>
      <c r="AF1371" s="582" t="inlineStr">
        <is>
          <t>Luxces</t>
        </is>
      </c>
      <c r="AG1371" s="582" t="inlineStr">
        <is>
          <t>Nisshin Kaken Inc.</t>
        </is>
      </c>
    </row>
    <row r="1372" hidden="1" ht="20.1" customFormat="1" customHeight="1" s="355" thickBot="1">
      <c r="A1372" s="353" t="n"/>
      <c r="B1372" s="721" t="n"/>
      <c r="C1372" s="366" t="inlineStr">
        <is>
          <t>4582593960085</t>
        </is>
      </c>
      <c r="D1372" s="366" t="n"/>
      <c r="E1372" s="353" t="inlineStr">
        <is>
          <t>Luxces TESTER</t>
        </is>
      </c>
      <c r="F1372" s="1428" t="inlineStr">
        <is>
          <t>LUX05T</t>
        </is>
      </c>
      <c r="G1372" s="573" t="n"/>
      <c r="H1372" s="322" t="inlineStr">
        <is>
          <t>《Luxces》Res-Q Precious Body Cream Tester(N.C.V)</t>
        </is>
      </c>
      <c r="I1372" s="760" t="inlineStr">
        <is>
          <t>Luxces Res-Q Precious Body Cream</t>
        </is>
      </c>
      <c r="J1372" s="760" t="inlineStr">
        <is>
          <t>Крем для тела "Драгоценный крем" RES-Q Люксес</t>
        </is>
      </c>
      <c r="K1372" s="369" t="inlineStr">
        <is>
          <t>body cream</t>
        </is>
      </c>
      <c r="L1372" s="369" t="n"/>
      <c r="M1372" s="1203" t="n"/>
      <c r="N1372" s="1203" t="n"/>
      <c r="O1372" s="455" t="n"/>
      <c r="P1372" s="1504" t="n">
        <v>500</v>
      </c>
      <c r="Q1372" s="1382">
        <f>O1372*P1372</f>
        <v/>
      </c>
      <c r="R1372" s="456" t="n">
        <v>0</v>
      </c>
      <c r="S1372" s="1394" t="n"/>
      <c r="T1372" s="1394">
        <f>Q1372-S1372</f>
        <v/>
      </c>
      <c r="U1372" s="458" t="n"/>
      <c r="V1372" s="362" t="n"/>
      <c r="W1372" s="362" t="n"/>
      <c r="X1372" s="362" t="n"/>
      <c r="Y1372" s="362" t="n"/>
      <c r="Z1372" s="362" t="n"/>
      <c r="AA1372" s="362" t="n"/>
      <c r="AB1372" s="1203" t="n">
        <v>0.059</v>
      </c>
      <c r="AC1372" s="1387">
        <f>ROUND(O1372*AB1372,3)</f>
        <v/>
      </c>
      <c r="AD1372" s="575">
        <f>AD817</f>
        <v/>
      </c>
      <c r="AE1372" s="565" t="inlineStr">
        <is>
          <t>письмо 1071/24 от «19» декабря 2024 г.</t>
        </is>
      </c>
      <c r="AF1372" s="565" t="inlineStr">
        <is>
          <t xml:space="preserve">Luxces </t>
        </is>
      </c>
      <c r="AG1372" s="565" t="inlineStr">
        <is>
          <t>Nisshin Kaken Co.,Ltd.</t>
        </is>
      </c>
    </row>
    <row r="1373" hidden="1" ht="20.1" customFormat="1" customHeight="1" s="355" thickBot="1">
      <c r="A1373" s="353" t="n"/>
      <c r="B1373" s="721" t="n"/>
      <c r="C1373" s="1381" t="n">
        <v>4582593960146</v>
      </c>
      <c r="D1373" s="366" t="n"/>
      <c r="E1373" s="353" t="inlineStr">
        <is>
          <t>Luxces TESTER</t>
        </is>
      </c>
      <c r="F1373" s="365" t="inlineStr">
        <is>
          <t>LUX03T</t>
        </is>
      </c>
      <c r="G1373" s="573" t="n"/>
      <c r="H1373" s="322" t="inlineStr">
        <is>
          <t>LUXCES Res-Q Precious Liquid Tester(N.C.V)</t>
        </is>
      </c>
      <c r="I1373" s="322" t="inlineStr">
        <is>
          <t xml:space="preserve">LUXCES Res-Q Precious Liquid. </t>
        </is>
      </c>
      <c r="J1373" s="406" t="inlineStr">
        <is>
          <t xml:space="preserve">Концентрат на основе 29 минералов «Драгоценный эликсир» </t>
        </is>
      </c>
      <c r="K1373" s="369" t="inlineStr">
        <is>
          <t>mineral essence</t>
        </is>
      </c>
      <c r="L1373" s="369" t="n"/>
      <c r="M1373" s="1203" t="n"/>
      <c r="N1373" s="1203" t="n"/>
      <c r="O1373" s="455" t="n"/>
      <c r="P1373" s="1504">
        <f>P818</f>
        <v/>
      </c>
      <c r="Q1373" s="1382">
        <f>O1373*P1373</f>
        <v/>
      </c>
      <c r="R1373" s="456" t="n">
        <v>0</v>
      </c>
      <c r="S1373" s="1394">
        <f>O1373*R1373</f>
        <v/>
      </c>
      <c r="T1373" s="1394">
        <f>Q1373-S1373</f>
        <v/>
      </c>
      <c r="U1373" s="458">
        <f>T1373/Q1373</f>
        <v/>
      </c>
      <c r="V1373" s="362" t="n"/>
      <c r="W1373" s="362" t="n"/>
      <c r="X1373" s="362" t="n"/>
      <c r="Y1373" s="362" t="n"/>
      <c r="Z1373" s="362" t="n"/>
      <c r="AA1373" s="362" t="n"/>
      <c r="AB1373" s="1203" t="n">
        <v>0.112</v>
      </c>
      <c r="AC1373" s="1387">
        <f>ROUND(O1373*AB1373,3)</f>
        <v/>
      </c>
      <c r="AD1373" s="575"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82" t="inlineStr">
        <is>
          <t>ЕАЭС N RU Д-JP.РА04.В.11957/24 от 06.05.2024 действует до 05.05.2029</t>
        </is>
      </c>
      <c r="AF1373" s="582" t="inlineStr">
        <is>
          <t>LUXCES</t>
        </is>
      </c>
      <c r="AG1373" s="582" t="inlineStr">
        <is>
          <t>OJI FOODS INC.</t>
        </is>
      </c>
    </row>
    <row r="1374" hidden="1" ht="20.1" customFormat="1" customHeight="1" s="355" thickBot="1">
      <c r="A1374" s="353" t="n"/>
      <c r="B1374" s="721" t="n"/>
      <c r="C1374" s="1381">
        <f>C819</f>
        <v/>
      </c>
      <c r="D1374" s="366" t="n"/>
      <c r="E1374" s="353" t="inlineStr">
        <is>
          <t>Luxces TESTER</t>
        </is>
      </c>
      <c r="F1374" s="365" t="inlineStr">
        <is>
          <t>LUX08T</t>
        </is>
      </c>
      <c r="G1374" s="573" t="n"/>
      <c r="H1374" s="322" t="inlineStr">
        <is>
          <t>《Luxces》Res-Q Precious Lotion Tester(N.C.V)</t>
        </is>
      </c>
      <c r="I1374" s="322" t="inlineStr">
        <is>
          <t>LUXCES Res-Q Precious Lotion</t>
        </is>
      </c>
      <c r="J1374" s="406" t="inlineStr">
        <is>
          <t xml:space="preserve">Лосьон для лица «Драгоценный лосьон RES-Q Luxces. </t>
        </is>
      </c>
      <c r="K1374" s="369" t="inlineStr">
        <is>
          <t>face lotion</t>
        </is>
      </c>
      <c r="L1374" s="369" t="n"/>
      <c r="M1374" s="1203" t="n"/>
      <c r="N1374" s="1203" t="n"/>
      <c r="O1374" s="455" t="n">
        <v>4</v>
      </c>
      <c r="P1374" s="1504">
        <f>P819</f>
        <v/>
      </c>
      <c r="Q1374" s="1382">
        <f>O1374*P1374</f>
        <v/>
      </c>
      <c r="R1374" s="456" t="n">
        <v>0</v>
      </c>
      <c r="S1374" s="1394">
        <f>O1374*R1374</f>
        <v/>
      </c>
      <c r="T1374" s="1394">
        <f>Q1374-S1374</f>
        <v/>
      </c>
      <c r="U1374" s="458">
        <f>T1374/Q1374</f>
        <v/>
      </c>
      <c r="V1374" s="362" t="n"/>
      <c r="W1374" s="362" t="n"/>
      <c r="X1374" s="362" t="n"/>
      <c r="Y1374" s="362" t="n"/>
      <c r="Z1374" s="362" t="n"/>
      <c r="AA1374" s="362" t="n"/>
      <c r="AB1374" s="1387">
        <f>AB819</f>
        <v/>
      </c>
      <c r="AC1374" s="1387">
        <f>ROUND(O1374*AB1374,3)</f>
        <v/>
      </c>
      <c r="AD1374" s="575">
        <f>AD819</f>
        <v/>
      </c>
      <c r="AE1374" s="582" t="inlineStr">
        <is>
          <t xml:space="preserve"> Исх.№ 401/25 от 28.05.2025 г.</t>
        </is>
      </c>
      <c r="AF1374" s="582" t="inlineStr">
        <is>
          <t>LUXCES</t>
        </is>
      </c>
      <c r="AG1374" s="582" t="inlineStr">
        <is>
          <t>Shinko Science Co.,Ltd</t>
        </is>
      </c>
    </row>
    <row r="1375" hidden="1" ht="20.1" customFormat="1" customHeight="1" s="355" thickBot="1">
      <c r="A1375" s="353" t="n"/>
      <c r="B1375" s="721" t="n"/>
      <c r="C1375" s="1381" t="n">
        <v>4582593960139</v>
      </c>
      <c r="D1375" s="366" t="n"/>
      <c r="E1375" s="353" t="inlineStr">
        <is>
          <t>Luxces TESTER</t>
        </is>
      </c>
      <c r="F1375" s="365" t="n"/>
      <c r="G1375" s="573" t="n"/>
      <c r="H1375" s="322" t="inlineStr">
        <is>
          <t>LUXCES Res-Q Precious Essence Tester(N.C.V)</t>
        </is>
      </c>
      <c r="I1375" s="322" t="inlineStr">
        <is>
          <t xml:space="preserve">LUXCES Res-Q Precious Essence. </t>
        </is>
      </c>
      <c r="J1375" s="406" t="inlineStr">
        <is>
          <t xml:space="preserve">LUXCES Res-Q Precious Essence. Эссенция для лица «Драгоценная эссенция RES-Q Luxces. </t>
        </is>
      </c>
      <c r="K1375" s="369" t="inlineStr">
        <is>
          <t>face essence</t>
        </is>
      </c>
      <c r="L1375" s="369" t="n"/>
      <c r="M1375" s="1203" t="n"/>
      <c r="N1375" s="1203" t="n"/>
      <c r="O1375" s="455" t="n"/>
      <c r="P1375" s="1504">
        <f>P820</f>
        <v/>
      </c>
      <c r="Q1375" s="1382">
        <f>O1375*P1375</f>
        <v/>
      </c>
      <c r="R1375" s="456" t="n">
        <v>0</v>
      </c>
      <c r="S1375" s="1394">
        <f>O1375*R1375</f>
        <v/>
      </c>
      <c r="T1375" s="1394">
        <f>Q1375-S1375</f>
        <v/>
      </c>
      <c r="U1375" s="458">
        <f>T1375/Q1375</f>
        <v/>
      </c>
      <c r="V1375" s="362" t="n"/>
      <c r="W1375" s="362" t="n"/>
      <c r="X1375" s="362" t="n"/>
      <c r="Y1375" s="362" t="n"/>
      <c r="Z1375" s="362" t="n"/>
      <c r="AA1375" s="362" t="n"/>
      <c r="AB1375" s="1203" t="n">
        <v>0.103</v>
      </c>
      <c r="AC1375" s="1387">
        <f>ROUND(O1375*AB1375,3)</f>
        <v/>
      </c>
      <c r="AD1375" s="575"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82" t="n"/>
      <c r="AF1375" s="582" t="inlineStr">
        <is>
          <t>LUXCES</t>
        </is>
      </c>
      <c r="AG1375" s="582" t="inlineStr">
        <is>
          <t>Shinko Science Co.,Ltd</t>
        </is>
      </c>
    </row>
    <row r="1376" hidden="1" ht="24.95" customFormat="1" customHeight="1" s="355" thickBot="1">
      <c r="A1376" s="353" t="n"/>
      <c r="B1376" s="721" t="n"/>
      <c r="C1376" s="1381" t="n">
        <v>4573499130412</v>
      </c>
      <c r="D1376" s="368" t="n"/>
      <c r="E1376" s="353" t="inlineStr">
        <is>
          <t>EVLISS TESTER</t>
        </is>
      </c>
      <c r="F1376" s="365" t="inlineStr">
        <is>
          <t>M01T</t>
        </is>
      </c>
      <c r="G1376" s="573" t="n"/>
      <c r="H1376" s="322" t="inlineStr">
        <is>
          <t>《EVLISS》Make.iN CICA MOIST FACE MASK 350ml Tester(N.C.V)</t>
        </is>
      </c>
      <c r="I1376" s="322" t="inlineStr">
        <is>
          <t xml:space="preserve">Make.iN CICA MOIST FACE MASK </t>
        </is>
      </c>
      <c r="J1376" s="406" t="inlineStr">
        <is>
          <t xml:space="preserve">Make.iN CICA MOIST FACE MASK. Увлажняющая маска на основе центеллы азиатской. </t>
        </is>
      </c>
      <c r="K1376" s="369" t="inlineStr">
        <is>
          <t>face mask</t>
        </is>
      </c>
      <c r="L1376" s="369" t="n"/>
      <c r="M1376" s="1203" t="n"/>
      <c r="N1376" s="1203" t="n"/>
      <c r="O1376" s="455" t="n"/>
      <c r="P1376" s="1504">
        <f>P821</f>
        <v/>
      </c>
      <c r="Q1376" s="1382">
        <f>O1376*P1376</f>
        <v/>
      </c>
      <c r="R1376" s="456" t="n">
        <v>0</v>
      </c>
      <c r="S1376" s="1394">
        <f>O1376*R1376</f>
        <v/>
      </c>
      <c r="T1376" s="1394">
        <f>Q1376-S1376</f>
        <v/>
      </c>
      <c r="U1376" s="458">
        <f>T1376/Q1376</f>
        <v/>
      </c>
      <c r="V1376" s="362" t="n"/>
      <c r="W1376" s="362" t="n"/>
      <c r="X1376" s="362" t="n"/>
      <c r="Y1376" s="362" t="n"/>
      <c r="Z1376" s="362" t="n"/>
      <c r="AA1376" s="362" t="n"/>
      <c r="AB1376" s="1387" t="n">
        <v>0.405</v>
      </c>
      <c r="AC1376" s="1387">
        <f>ROUND(O1376*AB1376,3)</f>
        <v/>
      </c>
      <c r="AD1376" s="575"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82" t="inlineStr">
        <is>
          <t>ЕАЭС N RU Д-JP.РА04.В.21689/24 от 08.05.2024 действует до 07.05.2029</t>
        </is>
      </c>
      <c r="AF1376" s="582" t="inlineStr">
        <is>
          <t>Make.iN</t>
        </is>
      </c>
      <c r="AG1376" s="582" t="inlineStr">
        <is>
          <t>Taisei Pharmaceutical Co., Ltd.</t>
        </is>
      </c>
    </row>
    <row r="1377" hidden="1" ht="24.95" customFormat="1" customHeight="1" s="355" thickBot="1">
      <c r="A1377" s="353" t="n"/>
      <c r="B1377" s="721" t="n"/>
      <c r="C1377" s="1381" t="n">
        <v>4573499130498</v>
      </c>
      <c r="D1377" s="368" t="n"/>
      <c r="E1377" s="353" t="inlineStr">
        <is>
          <t>EVLISS TESTER</t>
        </is>
      </c>
      <c r="F1377" s="365" t="inlineStr">
        <is>
          <t>M02T</t>
        </is>
      </c>
      <c r="G1377" s="573" t="n"/>
      <c r="H1377" s="322" t="inlineStr">
        <is>
          <t>《EVLISS》Make.iN CBD MOIST FACE MASK 350ml Tester(N.C.V)</t>
        </is>
      </c>
      <c r="I1377" s="322" t="inlineStr">
        <is>
          <t>Make.iN CBD MOIST FACE MASK</t>
        </is>
      </c>
      <c r="J1377" s="406" t="inlineStr">
        <is>
          <t xml:space="preserve">Make.iN CBD MOIST FACE MASK. Увлажняющая маска на основе конопли. </t>
        </is>
      </c>
      <c r="K1377" s="369" t="inlineStr">
        <is>
          <t>face mask</t>
        </is>
      </c>
      <c r="L1377" s="369" t="n"/>
      <c r="M1377" s="1203" t="n"/>
      <c r="N1377" s="1203" t="n"/>
      <c r="O1377" s="455" t="n"/>
      <c r="P1377" s="1504">
        <f>P822</f>
        <v/>
      </c>
      <c r="Q1377" s="1382">
        <f>O1377*P1377</f>
        <v/>
      </c>
      <c r="R1377" s="456" t="n">
        <v>0</v>
      </c>
      <c r="S1377" s="1394">
        <f>O1377*R1377</f>
        <v/>
      </c>
      <c r="T1377" s="1394">
        <f>Q1377-S1377</f>
        <v/>
      </c>
      <c r="U1377" s="458">
        <f>T1377/Q1377</f>
        <v/>
      </c>
      <c r="V1377" s="362" t="n"/>
      <c r="W1377" s="362" t="n"/>
      <c r="X1377" s="362" t="n"/>
      <c r="Y1377" s="362" t="n"/>
      <c r="Z1377" s="362" t="n"/>
      <c r="AA1377" s="362" t="n"/>
      <c r="AB1377" s="1387" t="n">
        <v>0.4</v>
      </c>
      <c r="AC1377" s="1387">
        <f>ROUND(O1377*AB1377,3)</f>
        <v/>
      </c>
      <c r="AD1377" s="575"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82" t="inlineStr">
        <is>
          <t>ЕАЭС N RU Д-JP.РА04.В.21689/24 от 08.05.2024 действует до 07.05.2029</t>
        </is>
      </c>
      <c r="AF1377" s="582" t="inlineStr">
        <is>
          <t>Make.iN</t>
        </is>
      </c>
      <c r="AG1377" s="582" t="inlineStr">
        <is>
          <t>Taisei Pharmaceutical Co., Ltd.</t>
        </is>
      </c>
    </row>
    <row r="1378" hidden="1" ht="24.95" customFormat="1" customHeight="1" s="355" thickBot="1">
      <c r="A1378" s="353" t="n"/>
      <c r="B1378" s="721" t="n"/>
      <c r="C1378" s="1381" t="n">
        <v>4573499130672</v>
      </c>
      <c r="D1378" s="368" t="n"/>
      <c r="E1378" s="353" t="inlineStr">
        <is>
          <t>EVLISS TESTER</t>
        </is>
      </c>
      <c r="F1378" s="365" t="inlineStr">
        <is>
          <t>M03T</t>
        </is>
      </c>
      <c r="G1378" s="573" t="n"/>
      <c r="H1378" s="322" t="inlineStr">
        <is>
          <t>《EVLISS》Make.iN RED PROPOLIS MOIST FACE MASK 350ml Tester(N.C.V)</t>
        </is>
      </c>
      <c r="I1378" s="322" t="inlineStr">
        <is>
          <t>Make.iN RED PROPOLIS MOIST FACE MASK</t>
        </is>
      </c>
      <c r="J1378" s="406" t="inlineStr">
        <is>
          <t xml:space="preserve">Make.iN RED PROPOLIS MOIST FACE MASK. Увлажняющая маска «Красный прополис». </t>
        </is>
      </c>
      <c r="K1378" s="369" t="inlineStr">
        <is>
          <t>face mask</t>
        </is>
      </c>
      <c r="L1378" s="369" t="n"/>
      <c r="M1378" s="1203" t="n"/>
      <c r="N1378" s="1203" t="n"/>
      <c r="O1378" s="455" t="n"/>
      <c r="P1378" s="1504">
        <f>P823</f>
        <v/>
      </c>
      <c r="Q1378" s="1382">
        <f>O1378*P1378</f>
        <v/>
      </c>
      <c r="R1378" s="456" t="n">
        <v>0</v>
      </c>
      <c r="S1378" s="1394">
        <f>O1378*R1378</f>
        <v/>
      </c>
      <c r="T1378" s="1394">
        <f>Q1378-S1378</f>
        <v/>
      </c>
      <c r="U1378" s="458">
        <f>T1378/Q1378</f>
        <v/>
      </c>
      <c r="V1378" s="362" t="n"/>
      <c r="W1378" s="362" t="n"/>
      <c r="X1378" s="362" t="n"/>
      <c r="Y1378" s="362" t="n"/>
      <c r="Z1378" s="362" t="n"/>
      <c r="AA1378" s="362" t="n"/>
      <c r="AB1378" s="1387" t="n">
        <v>0.4</v>
      </c>
      <c r="AC1378" s="1387">
        <f>ROUND(O1378*AB1378,3)</f>
        <v/>
      </c>
      <c r="AD1378" s="575"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82" t="inlineStr">
        <is>
          <t>ЕАЭС N RU Д-JP.РА04.В.21689/24 от 08.05.2024 действует до 07.05.2029</t>
        </is>
      </c>
      <c r="AF1378" s="582" t="inlineStr">
        <is>
          <t>Make.iN</t>
        </is>
      </c>
      <c r="AG1378" s="582" t="inlineStr">
        <is>
          <t>Taisei Pharmaceutical Co., Ltd.</t>
        </is>
      </c>
    </row>
    <row r="1379" hidden="1" ht="24.95" customFormat="1" customHeight="1" s="355" thickBot="1">
      <c r="A1379" s="353" t="n"/>
      <c r="B1379" s="721" t="n"/>
      <c r="C1379" s="1381" t="n">
        <v>4573499131358</v>
      </c>
      <c r="D1379" s="368" t="n"/>
      <c r="E1379" s="353" t="inlineStr">
        <is>
          <t>EVLISS TESTER</t>
        </is>
      </c>
      <c r="F1379" s="365" t="inlineStr">
        <is>
          <t>M04T</t>
        </is>
      </c>
      <c r="G1379" s="573" t="n"/>
      <c r="H1379" s="322" t="inlineStr">
        <is>
          <t>《EVLISS》Make.iN VitaminC100 MOIST FACE MASK 350ml Tester(N.C.V)</t>
        </is>
      </c>
      <c r="I1379" s="322" t="inlineStr">
        <is>
          <t>Make.iN VitaminC100 MOIST FACE MASK</t>
        </is>
      </c>
      <c r="J1379" s="406" t="inlineStr">
        <is>
          <t xml:space="preserve">Make.iN VitaminC100 MOIST FACE MASK. Увлажняющие маски на основе витамина С100. </t>
        </is>
      </c>
      <c r="K1379" s="369" t="inlineStr">
        <is>
          <t>face mask</t>
        </is>
      </c>
      <c r="L1379" s="369" t="n"/>
      <c r="M1379" s="1203" t="n"/>
      <c r="N1379" s="1203" t="n"/>
      <c r="O1379" s="455" t="n"/>
      <c r="P1379" s="1504">
        <f>P824</f>
        <v/>
      </c>
      <c r="Q1379" s="1382">
        <f>O1379*P1379</f>
        <v/>
      </c>
      <c r="R1379" s="456" t="n">
        <v>0</v>
      </c>
      <c r="S1379" s="1394">
        <f>O1379*R1379</f>
        <v/>
      </c>
      <c r="T1379" s="1394">
        <f>Q1379-S1379</f>
        <v/>
      </c>
      <c r="U1379" s="458">
        <f>T1379/Q1379</f>
        <v/>
      </c>
      <c r="V1379" s="362" t="n"/>
      <c r="W1379" s="362" t="n"/>
      <c r="X1379" s="362" t="n"/>
      <c r="Y1379" s="362" t="n"/>
      <c r="Z1379" s="362" t="n"/>
      <c r="AA1379" s="362" t="n"/>
      <c r="AB1379" s="1387" t="n">
        <v>0.4</v>
      </c>
      <c r="AC1379" s="1387">
        <f>ROUND(O1379*AB1379,3)</f>
        <v/>
      </c>
      <c r="AD1379" s="575"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82" t="inlineStr">
        <is>
          <t>ЕАЭС N RU Д-JP.РА04.В.21689/24 от 08.05.2024 действует до 07.05.2029</t>
        </is>
      </c>
      <c r="AF1379" s="582" t="inlineStr">
        <is>
          <t>Make.iN</t>
        </is>
      </c>
      <c r="AG1379" s="582" t="inlineStr">
        <is>
          <t>Taisei Pharmaceutical Co., Ltd.</t>
        </is>
      </c>
    </row>
    <row r="1380" hidden="1" ht="24.95" customFormat="1" customHeight="1" s="355" thickBot="1">
      <c r="A1380" s="353" t="n"/>
      <c r="B1380" s="721" t="n"/>
      <c r="C1380" s="1381" t="n">
        <v>4573499131549</v>
      </c>
      <c r="D1380" s="368" t="n"/>
      <c r="E1380" s="353" t="inlineStr">
        <is>
          <t>EVLISS TESTER</t>
        </is>
      </c>
      <c r="F1380" s="365" t="inlineStr">
        <is>
          <t>M05T</t>
        </is>
      </c>
      <c r="G1380" s="573" t="n"/>
      <c r="H1380" s="322" t="inlineStr">
        <is>
          <t>《EVLISS》Make.iN EMULSION Night Mask MOIST FACE MASK 350ml Tester(N.C.V)</t>
        </is>
      </c>
      <c r="I1380" s="322" t="inlineStr">
        <is>
          <t>Make.iN EMULSION Night Mask MOIST FACE MASK</t>
        </is>
      </c>
      <c r="J1380" s="406" t="inlineStr">
        <is>
          <t>Make.iN EMULSION Night Mask MOIST FACE MASK. Ночная увлажняющая маска-эмульсия.</t>
        </is>
      </c>
      <c r="K1380" s="369" t="inlineStr">
        <is>
          <t>face mask</t>
        </is>
      </c>
      <c r="L1380" s="369" t="n"/>
      <c r="M1380" s="1203" t="n"/>
      <c r="N1380" s="1203" t="n"/>
      <c r="O1380" s="455" t="n"/>
      <c r="P1380" s="1504">
        <f>P825</f>
        <v/>
      </c>
      <c r="Q1380" s="1382">
        <f>O1380*P1380</f>
        <v/>
      </c>
      <c r="R1380" s="456" t="n">
        <v>0</v>
      </c>
      <c r="S1380" s="1394">
        <f>O1380*R1380</f>
        <v/>
      </c>
      <c r="T1380" s="1394">
        <f>Q1380-S1380</f>
        <v/>
      </c>
      <c r="U1380" s="458">
        <f>T1380/Q1380</f>
        <v/>
      </c>
      <c r="V1380" s="362" t="n"/>
      <c r="W1380" s="362" t="n"/>
      <c r="X1380" s="362" t="n"/>
      <c r="Y1380" s="362" t="n"/>
      <c r="Z1380" s="362" t="n"/>
      <c r="AA1380" s="362" t="n"/>
      <c r="AB1380" s="1387" t="n">
        <v>0.4</v>
      </c>
      <c r="AC1380" s="1387">
        <f>ROUND(O1380*AB1380,3)</f>
        <v/>
      </c>
      <c r="AD1380" s="575"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82" t="inlineStr">
        <is>
          <t>ЕАЭС N RU Д-JP.РА04.В.21689/24 от 08.05.2024 действует до 07.05.2029</t>
        </is>
      </c>
      <c r="AF1380" s="582" t="inlineStr">
        <is>
          <t>Make.iN</t>
        </is>
      </c>
      <c r="AG1380" s="582" t="inlineStr">
        <is>
          <t>Taisei Pharmaceutical Co., Ltd.</t>
        </is>
      </c>
    </row>
    <row r="1381" hidden="1" ht="24.95" customFormat="1" customHeight="1" s="355" thickBot="1">
      <c r="A1381" s="353" t="n"/>
      <c r="B1381" s="721" t="n"/>
      <c r="C1381" s="1381" t="n">
        <v>4573499131488</v>
      </c>
      <c r="D1381" s="368" t="n"/>
      <c r="E1381" s="353" t="inlineStr">
        <is>
          <t>EVLISS TESTER</t>
        </is>
      </c>
      <c r="F1381" s="365" t="inlineStr">
        <is>
          <t>M06T</t>
        </is>
      </c>
      <c r="G1381" s="573" t="n"/>
      <c r="H1381" s="322" t="inlineStr">
        <is>
          <t>《EVLISS》Make.iN CICA MOIST EYE SHEET 30set Tester(N.C.V)</t>
        </is>
      </c>
      <c r="I1381" s="322" t="inlineStr">
        <is>
          <t>Make.iN CICA MOIST EYE SHEET</t>
        </is>
      </c>
      <c r="J1381" s="406" t="inlineStr">
        <is>
          <t xml:space="preserve">Make.iN CICA MOIST EYE SHEET. Увлажняющие патчи для кожи вокруг глаз на основе центеллы азиатской. </t>
        </is>
      </c>
      <c r="K1381" s="369" t="inlineStr">
        <is>
          <t>eye mask</t>
        </is>
      </c>
      <c r="L1381" s="369" t="n"/>
      <c r="M1381" s="1203" t="n"/>
      <c r="N1381" s="1203" t="n"/>
      <c r="O1381" s="455" t="n"/>
      <c r="P1381" s="1504">
        <f>P826</f>
        <v/>
      </c>
      <c r="Q1381" s="1382">
        <f>O1381*P1381</f>
        <v/>
      </c>
      <c r="R1381" s="456" t="n">
        <v>0</v>
      </c>
      <c r="S1381" s="1394">
        <f>O1381*R1381</f>
        <v/>
      </c>
      <c r="T1381" s="1394">
        <f>Q1381-S1381</f>
        <v/>
      </c>
      <c r="U1381" s="458">
        <f>T1381/Q1381</f>
        <v/>
      </c>
      <c r="V1381" s="362" t="n"/>
      <c r="W1381" s="362" t="n"/>
      <c r="X1381" s="362" t="n"/>
      <c r="Y1381" s="362" t="n"/>
      <c r="Z1381" s="362" t="n"/>
      <c r="AA1381" s="362" t="n"/>
      <c r="AB1381" s="1387" t="n">
        <v>0.08599999999999999</v>
      </c>
      <c r="AC1381" s="1387">
        <f>ROUND(O1381*AB1381,3)</f>
        <v/>
      </c>
      <c r="AD1381" s="575"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82" t="inlineStr">
        <is>
          <t xml:space="preserve">ЕАЭС N RU Д-JP.РА04.В.23852/24 г от 13.05.24г действует до 12.05.2029 </t>
        </is>
      </c>
      <c r="AF1381" s="582" t="inlineStr">
        <is>
          <t>Make.iN</t>
        </is>
      </c>
      <c r="AG1381" s="582" t="inlineStr">
        <is>
          <t>Ranliese Co., Ltd.</t>
        </is>
      </c>
    </row>
    <row r="1382" hidden="1" ht="24.95" customFormat="1" customHeight="1" s="355" thickBot="1">
      <c r="A1382" s="353" t="n"/>
      <c r="B1382" s="721" t="n"/>
      <c r="C1382" s="1381" t="n">
        <v>4573499131518</v>
      </c>
      <c r="D1382" s="368" t="n"/>
      <c r="E1382" s="353" t="inlineStr">
        <is>
          <t>EVLISS TESTER</t>
        </is>
      </c>
      <c r="F1382" s="365" t="inlineStr">
        <is>
          <t>M07T</t>
        </is>
      </c>
      <c r="G1382" s="573" t="n"/>
      <c r="H1382" s="322" t="inlineStr">
        <is>
          <t>《EVLISS》Make.iN NMN MOIST EYE SHEET 30set Tester(N.C.V)</t>
        </is>
      </c>
      <c r="I1382" s="322" t="inlineStr">
        <is>
          <t>Make.iN NMN MOIST EYE SHEET</t>
        </is>
      </c>
      <c r="J1382" s="406" t="inlineStr">
        <is>
          <t xml:space="preserve">Make.iN NMN MOIST EYE SHEET. Патчи под глаза на основе ниацинамида мононуклеатида NMN. </t>
        </is>
      </c>
      <c r="K1382" s="369" t="inlineStr">
        <is>
          <t>eye mask</t>
        </is>
      </c>
      <c r="L1382" s="369" t="n"/>
      <c r="M1382" s="1203" t="n"/>
      <c r="N1382" s="1203" t="n"/>
      <c r="O1382" s="455" t="n"/>
      <c r="P1382" s="1504">
        <f>P827</f>
        <v/>
      </c>
      <c r="Q1382" s="1382">
        <f>O1382*P1382</f>
        <v/>
      </c>
      <c r="R1382" s="456" t="n">
        <v>0</v>
      </c>
      <c r="S1382" s="1394">
        <f>O1382*R1382</f>
        <v/>
      </c>
      <c r="T1382" s="1394">
        <f>Q1382-S1382</f>
        <v/>
      </c>
      <c r="U1382" s="458">
        <f>T1382/Q1382</f>
        <v/>
      </c>
      <c r="V1382" s="362" t="n"/>
      <c r="W1382" s="362" t="n"/>
      <c r="X1382" s="362" t="n"/>
      <c r="Y1382" s="362" t="n"/>
      <c r="Z1382" s="362" t="n"/>
      <c r="AA1382" s="362" t="n"/>
      <c r="AB1382" s="1387" t="n">
        <v>0.08599999999999999</v>
      </c>
      <c r="AC1382" s="1387">
        <f>ROUND(O1382*AB1382,3)</f>
        <v/>
      </c>
      <c r="AD1382" s="575"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82" t="inlineStr">
        <is>
          <t xml:space="preserve">ЕАЭС N RU Д-JP.РА04.В.23852/24 г от 13.05.24г действует до 12.05.2029 </t>
        </is>
      </c>
      <c r="AF1382" s="582" t="inlineStr">
        <is>
          <t>Make.iN</t>
        </is>
      </c>
      <c r="AG1382" s="582" t="inlineStr">
        <is>
          <t>Ranliese Co., Ltd.</t>
        </is>
      </c>
    </row>
    <row r="1383" hidden="1" ht="24.95" customFormat="1" customHeight="1" s="355" thickBot="1">
      <c r="A1383" s="353" t="n"/>
      <c r="B1383" s="721" t="n"/>
      <c r="C1383" s="1381" t="n">
        <v>4573499131723</v>
      </c>
      <c r="D1383" s="368" t="n"/>
      <c r="E1383" s="353" t="inlineStr">
        <is>
          <t>EVLISS TESTER</t>
        </is>
      </c>
      <c r="F1383" s="365" t="inlineStr">
        <is>
          <t>M08T</t>
        </is>
      </c>
      <c r="G1383" s="573" t="n"/>
      <c r="H1383" s="322" t="inlineStr">
        <is>
          <t>《EVLISS》Make.iN NMN100＋ CERAMIDE MOIST FACE MASK 350ml Tester(N.C.V)</t>
        </is>
      </c>
      <c r="I1383" s="322" t="inlineStr">
        <is>
          <t>Make.iN NMN100＋ CERAMIDE MOIST FACE MASK</t>
        </is>
      </c>
      <c r="J1383" s="406" t="inlineStr">
        <is>
          <t>Make.iN NMN100＋ CERAMIDE MOIST FACE MASK. Увлажняющая маска на основе NMN 100 и церамидов.</t>
        </is>
      </c>
      <c r="K1383" s="369" t="inlineStr">
        <is>
          <t>face mask</t>
        </is>
      </c>
      <c r="L1383" s="369" t="n"/>
      <c r="M1383" s="1203" t="n"/>
      <c r="N1383" s="1203" t="n"/>
      <c r="O1383" s="455" t="n"/>
      <c r="P1383" s="1504">
        <f>P828</f>
        <v/>
      </c>
      <c r="Q1383" s="1382">
        <f>O1383*P1383</f>
        <v/>
      </c>
      <c r="R1383" s="456" t="n">
        <v>0</v>
      </c>
      <c r="S1383" s="1394">
        <f>O1383*R1383</f>
        <v/>
      </c>
      <c r="T1383" s="1394">
        <f>Q1383-S1383</f>
        <v/>
      </c>
      <c r="U1383" s="458">
        <f>T1383/Q1383</f>
        <v/>
      </c>
      <c r="V1383" s="362" t="n"/>
      <c r="W1383" s="362" t="n"/>
      <c r="X1383" s="362" t="n"/>
      <c r="Y1383" s="362" t="n"/>
      <c r="Z1383" s="362" t="n"/>
      <c r="AA1383" s="362" t="n"/>
      <c r="AB1383" s="1387" t="n">
        <v>0.4</v>
      </c>
      <c r="AC1383" s="1387">
        <f>ROUND(O1383*AB1383,3)</f>
        <v/>
      </c>
      <c r="AD1383" s="575"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82" t="inlineStr">
        <is>
          <t xml:space="preserve">ЕАЭС N RU Д-JP.РА04.В.23814/24 от 13.05.24г действует до 12.05.2029 </t>
        </is>
      </c>
      <c r="AF1383" s="582" t="inlineStr">
        <is>
          <t>Make.iN</t>
        </is>
      </c>
      <c r="AG1383" s="582" t="inlineStr">
        <is>
          <t>Ranliese Co., Ltd.</t>
        </is>
      </c>
    </row>
    <row r="1384" hidden="1" ht="24.95" customFormat="1" customHeight="1" s="355" thickBot="1">
      <c r="A1384" s="353" t="n"/>
      <c r="B1384" s="721" t="n"/>
      <c r="C1384" s="1381" t="n">
        <v>4573499131365</v>
      </c>
      <c r="D1384" s="368" t="n"/>
      <c r="E1384" s="353" t="inlineStr">
        <is>
          <t>EVLISS TESTER</t>
        </is>
      </c>
      <c r="F1384" s="365" t="inlineStr">
        <is>
          <t>M09T</t>
        </is>
      </c>
      <c r="G1384" s="573" t="n"/>
      <c r="H1384" s="322" t="inlineStr">
        <is>
          <t>《EVLISS》Make.iN Cleansing Pure Cotton  Tester(N.C.V)</t>
        </is>
      </c>
      <c r="I1384" s="322" t="inlineStr">
        <is>
          <t>Make.iN Cleansing Pure Cotton</t>
        </is>
      </c>
      <c r="J1384" s="406" t="inlineStr">
        <is>
          <t>Очищающие салфетки для кожи лица. Cleansing Pure Cotton Make.iN</t>
        </is>
      </c>
      <c r="K1384" s="369" t="inlineStr">
        <is>
          <t>cleansing sheet</t>
        </is>
      </c>
      <c r="L1384" s="369" t="n"/>
      <c r="M1384" s="1203" t="n"/>
      <c r="N1384" s="1203" t="n"/>
      <c r="O1384" s="455" t="n"/>
      <c r="P1384" s="1504">
        <f>P829</f>
        <v/>
      </c>
      <c r="Q1384" s="1382">
        <f>O1384*P1384</f>
        <v/>
      </c>
      <c r="R1384" s="456" t="n">
        <v>0</v>
      </c>
      <c r="S1384" s="1394">
        <f>O1384*R1384</f>
        <v/>
      </c>
      <c r="T1384" s="1394">
        <f>Q1384-S1384</f>
        <v/>
      </c>
      <c r="U1384" s="458">
        <f>T1384/Q1384</f>
        <v/>
      </c>
      <c r="V1384" s="362" t="n"/>
      <c r="W1384" s="362" t="n"/>
      <c r="X1384" s="362" t="n"/>
      <c r="Y1384" s="362" t="n"/>
      <c r="Z1384" s="362" t="n"/>
      <c r="AA1384" s="362" t="n"/>
      <c r="AB1384" s="1387" t="n">
        <v>0.295</v>
      </c>
      <c r="AC1384" s="1387">
        <f>ROUND(O1384*AB1384,3)</f>
        <v/>
      </c>
      <c r="AD1384" s="575"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82" t="inlineStr">
        <is>
          <t xml:space="preserve">ЕАЭС N RU Д-JP.РА04.В.18220/24 от 07.05.2024 г действует до 06.05.2029 </t>
        </is>
      </c>
      <c r="AF1384" s="582" t="inlineStr">
        <is>
          <t>Make.iN</t>
        </is>
      </c>
      <c r="AG1384" s="582" t="inlineStr">
        <is>
          <t>Ashiya Cosmetics Co., Ltd.</t>
        </is>
      </c>
    </row>
    <row r="1385" hidden="1" ht="24.95" customFormat="1" customHeight="1" s="355" thickBot="1">
      <c r="A1385" s="353" t="n"/>
      <c r="B1385" s="721" t="n"/>
      <c r="C1385" s="1381" t="n">
        <v>4573499131761</v>
      </c>
      <c r="D1385" s="368" t="n"/>
      <c r="E1385" s="353" t="inlineStr">
        <is>
          <t>EVLISS TESTER</t>
        </is>
      </c>
      <c r="F1385" s="365" t="inlineStr">
        <is>
          <t>M10T</t>
        </is>
      </c>
      <c r="G1385" s="573" t="n"/>
      <c r="H1385" s="322" t="inlineStr">
        <is>
          <t>《EVLISS》Make.iN CICA×RETI 10days Face Mask 160ml Tester(N.C.V)</t>
        </is>
      </c>
      <c r="I1385" s="322" t="inlineStr">
        <is>
          <t>Make.iN CICA×RETI 10days Face Mask</t>
        </is>
      </c>
      <c r="J1385" s="406" t="inlineStr">
        <is>
          <t xml:space="preserve">Make.iNCICA×RETI 10days Face Mask. Маска на основе центеллы азиатской и ретинола на 10 дней. </t>
        </is>
      </c>
      <c r="K1385" s="369" t="inlineStr">
        <is>
          <t>face mask</t>
        </is>
      </c>
      <c r="L1385" s="369" t="n"/>
      <c r="M1385" s="1203" t="n"/>
      <c r="N1385" s="1203" t="n"/>
      <c r="O1385" s="455" t="n"/>
      <c r="P1385" s="1504">
        <f>P830</f>
        <v/>
      </c>
      <c r="Q1385" s="1382">
        <f>O1385*P1385</f>
        <v/>
      </c>
      <c r="R1385" s="456" t="n">
        <v>0</v>
      </c>
      <c r="S1385" s="1394">
        <f>O1385*R1385</f>
        <v/>
      </c>
      <c r="T1385" s="1394">
        <f>Q1385-S1385</f>
        <v/>
      </c>
      <c r="U1385" s="458">
        <f>T1385/Q1385</f>
        <v/>
      </c>
      <c r="V1385" s="362" t="n"/>
      <c r="W1385" s="362" t="n"/>
      <c r="X1385" s="362" t="n"/>
      <c r="Y1385" s="362" t="n"/>
      <c r="Z1385" s="362" t="n"/>
      <c r="AA1385" s="362" t="n"/>
      <c r="AB1385" s="1387" t="n">
        <v>0.18</v>
      </c>
      <c r="AC1385" s="1387">
        <f>ROUND(O1385*AB1385,3)</f>
        <v/>
      </c>
      <c r="AD1385" s="575"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82" t="inlineStr">
        <is>
          <t>ЕАЭС N RU Д-JP.РА04.В.21562/24 от 08.05.2024 действует до 07.05.2029</t>
        </is>
      </c>
      <c r="AF1385" s="582" t="inlineStr">
        <is>
          <t>Make.iN</t>
        </is>
      </c>
      <c r="AG1385" s="582" t="inlineStr">
        <is>
          <t>AMI Co.,Ltd.</t>
        </is>
      </c>
    </row>
    <row r="1386" hidden="1" ht="24.95" customFormat="1" customHeight="1" s="355" thickBot="1">
      <c r="A1386" s="353" t="n"/>
      <c r="B1386" s="721" t="n"/>
      <c r="C1386" s="1381" t="n">
        <v>4573499131839</v>
      </c>
      <c r="D1386" s="368" t="n"/>
      <c r="E1386" s="353" t="inlineStr">
        <is>
          <t>EVLISS TESTER</t>
        </is>
      </c>
      <c r="F1386" s="365" t="inlineStr">
        <is>
          <t>M11T</t>
        </is>
      </c>
      <c r="G1386" s="573" t="n"/>
      <c r="H1386" s="322" t="inlineStr">
        <is>
          <t>《EVLISS》Make.iN BAKUCHIOL + CERAMIDE 10Days FACE MASK 160ml Tester(N.C.V)</t>
        </is>
      </c>
      <c r="I1386" s="322" t="inlineStr">
        <is>
          <t>Make.iN BAKUCHIOL + CERAMIDE 10Days FACE MASK</t>
        </is>
      </c>
      <c r="J1386" s="406" t="inlineStr">
        <is>
          <t xml:space="preserve">Make.iNBAKUCHIOL + CERAMIDE 10Days FACE MASK. Маска на основе бакучиола и церамидов на 10 дней. </t>
        </is>
      </c>
      <c r="K1386" s="369" t="inlineStr">
        <is>
          <t>face mask</t>
        </is>
      </c>
      <c r="L1386" s="369" t="n"/>
      <c r="M1386" s="1203" t="n"/>
      <c r="N1386" s="1203" t="n"/>
      <c r="O1386" s="455" t="n">
        <v>40</v>
      </c>
      <c r="P1386" s="1504">
        <f>P831</f>
        <v/>
      </c>
      <c r="Q1386" s="1382">
        <f>O1386*P1386</f>
        <v/>
      </c>
      <c r="R1386" s="456" t="n">
        <v>0</v>
      </c>
      <c r="S1386" s="1394">
        <f>O1386*R1386</f>
        <v/>
      </c>
      <c r="T1386" s="1394">
        <f>Q1386-S1386</f>
        <v/>
      </c>
      <c r="U1386" s="458">
        <f>T1386/Q1386</f>
        <v/>
      </c>
      <c r="V1386" s="362" t="n"/>
      <c r="W1386" s="362" t="n"/>
      <c r="X1386" s="362" t="n"/>
      <c r="Y1386" s="362" t="n"/>
      <c r="Z1386" s="362" t="n"/>
      <c r="AA1386" s="362" t="n"/>
      <c r="AB1386" s="1387" t="n">
        <v>0.18</v>
      </c>
      <c r="AC1386" s="1387">
        <f>ROUND(O1386*AB1386,3)</f>
        <v/>
      </c>
      <c r="AD1386" s="575"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82" t="inlineStr">
        <is>
          <t>ЕАЭС N RU Д-JP.РА04.В.21562/24 от 08.05.2024 действует до 07.05.2029</t>
        </is>
      </c>
      <c r="AF1386" s="582" t="inlineStr">
        <is>
          <t>Make.iN</t>
        </is>
      </c>
      <c r="AG1386" s="582" t="inlineStr">
        <is>
          <t>AMI Co.,Ltd.</t>
        </is>
      </c>
    </row>
    <row r="1387" hidden="1" ht="24.95" customFormat="1" customHeight="1" s="355" thickBot="1">
      <c r="A1387" s="353" t="n"/>
      <c r="B1387" s="721" t="n"/>
      <c r="C1387" s="1381" t="n">
        <v>4573499131907</v>
      </c>
      <c r="D1387" s="368" t="n"/>
      <c r="E1387" s="353" t="inlineStr">
        <is>
          <t>EVLISS TESTER</t>
        </is>
      </c>
      <c r="F1387" s="365" t="inlineStr">
        <is>
          <t>M12T</t>
        </is>
      </c>
      <c r="G1387" s="573" t="n"/>
      <c r="H1387" s="322" t="inlineStr">
        <is>
          <t>《EVLISS》Make.iN HARI SPICULE + Human Stem Cells 10Days FACE MASK 160ml Tester(N.C.V)</t>
        </is>
      </c>
      <c r="I1387" s="322" t="inlineStr">
        <is>
          <t>Make.iN HARI SPICULE + Human Stem Cells 10Days FACE MASK</t>
        </is>
      </c>
      <c r="J1387" s="406" t="inlineStr">
        <is>
          <t xml:space="preserve">Make.iN HARI SPICULE + Human Stem Cells 10Days FACE MASK. Маска для лица на основе морской спикулы и культуральной жидкости на 10 дней. </t>
        </is>
      </c>
      <c r="K1387" s="369" t="inlineStr">
        <is>
          <t>face mask</t>
        </is>
      </c>
      <c r="L1387" s="369" t="n"/>
      <c r="M1387" s="1203" t="n"/>
      <c r="N1387" s="1203" t="n"/>
      <c r="O1387" s="455" t="n"/>
      <c r="P1387" s="1504">
        <f>P832</f>
        <v/>
      </c>
      <c r="Q1387" s="1382">
        <f>O1387*P1387</f>
        <v/>
      </c>
      <c r="R1387" s="456" t="n">
        <v>0</v>
      </c>
      <c r="S1387" s="1394">
        <f>O1387*R1387</f>
        <v/>
      </c>
      <c r="T1387" s="1394">
        <f>Q1387-S1387</f>
        <v/>
      </c>
      <c r="U1387" s="458">
        <f>T1387/Q1387</f>
        <v/>
      </c>
      <c r="V1387" s="362" t="n"/>
      <c r="W1387" s="362" t="n"/>
      <c r="X1387" s="362" t="n"/>
      <c r="Y1387" s="362" t="n"/>
      <c r="Z1387" s="362" t="n"/>
      <c r="AA1387" s="362" t="n"/>
      <c r="AB1387" s="1387" t="n">
        <v>0.19</v>
      </c>
      <c r="AC1387" s="1387">
        <f>ROUND(O1387*AB1387,3)</f>
        <v/>
      </c>
      <c r="AD1387" s="575"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82" t="inlineStr">
        <is>
          <t xml:space="preserve">ЕАЭС N RU Д-JP.РА04.В.18302/24 от 07.05.2024 г действует до 06.05.2029 </t>
        </is>
      </c>
      <c r="AF1387" s="582" t="inlineStr">
        <is>
          <t>Make.iN</t>
        </is>
      </c>
      <c r="AG1387" s="582" t="inlineStr">
        <is>
          <t>Plancera Co., Ltd.</t>
        </is>
      </c>
    </row>
    <row r="1388" hidden="1" ht="24.95" customFormat="1" customHeight="1" s="355" thickBot="1">
      <c r="A1388" s="353" t="n"/>
      <c r="B1388" s="721" t="n"/>
      <c r="C1388" s="1381">
        <f>C833</f>
        <v/>
      </c>
      <c r="D1388" s="801" t="n"/>
      <c r="E1388" s="950" t="inlineStr">
        <is>
          <t>EVLISS TESTER</t>
        </is>
      </c>
      <c r="F1388" s="365" t="n"/>
      <c r="G1388" s="573" t="n"/>
      <c r="H1388" s="322">
        <f>H833</f>
        <v/>
      </c>
      <c r="I1388" s="760" t="inlineStr">
        <is>
          <t>Омолаживающая маска на основе экзосом и глютатиона Make.iN 10шт</t>
        </is>
      </c>
      <c r="J1388" s="760" t="inlineStr">
        <is>
          <t>Make.iN EXOSOME+ GLUTACHIONE 10Days FACE MASK</t>
        </is>
      </c>
      <c r="K1388" s="369" t="inlineStr">
        <is>
          <t>face mask</t>
        </is>
      </c>
      <c r="L1388" s="369" t="n"/>
      <c r="M1388" s="1203" t="n"/>
      <c r="N1388" s="1203" t="n"/>
      <c r="O1388" s="455" t="n">
        <v>40</v>
      </c>
      <c r="P1388" s="1504" t="n">
        <v>295</v>
      </c>
      <c r="Q1388" s="1382">
        <f>O1388*P1388</f>
        <v/>
      </c>
      <c r="R1388" s="456" t="n">
        <v>0</v>
      </c>
      <c r="S1388" s="1394">
        <f>O1388*R1388</f>
        <v/>
      </c>
      <c r="T1388" s="1394">
        <f>Q1388-S1388</f>
        <v/>
      </c>
      <c r="U1388" s="458">
        <f>T1388/Q1388</f>
        <v/>
      </c>
      <c r="V1388" s="362" t="n"/>
      <c r="W1388" s="362" t="n"/>
      <c r="X1388" s="362" t="n"/>
      <c r="Y1388" s="362" t="n"/>
      <c r="Z1388" s="362" t="n"/>
      <c r="AA1388" s="362" t="n"/>
      <c r="AB1388" s="1387">
        <f>AB833</f>
        <v/>
      </c>
      <c r="AC1388" s="1387">
        <f>ROUND(O1388*AB1388,3)</f>
        <v/>
      </c>
      <c r="AD1388" s="575">
        <f>AD833</f>
        <v/>
      </c>
      <c r="AE1388" s="582">
        <f>AE833</f>
        <v/>
      </c>
      <c r="AF1388" s="582">
        <f>AF833</f>
        <v/>
      </c>
      <c r="AG1388" s="582">
        <f>AG833</f>
        <v/>
      </c>
    </row>
    <row r="1389" hidden="1" ht="20.1" customFormat="1" customHeight="1" s="355" thickBot="1">
      <c r="A1389" s="353" t="n"/>
      <c r="B1389" s="721" t="n"/>
      <c r="C1389" s="1381" t="n">
        <v>4562249293620</v>
      </c>
      <c r="D1389" s="368" t="n"/>
      <c r="E1389" s="353" t="inlineStr">
        <is>
          <t>Esthe Pro Labo TESTER</t>
        </is>
      </c>
      <c r="F1389" s="365" t="inlineStr">
        <is>
          <t>EPL01T</t>
        </is>
      </c>
      <c r="G1389" s="573" t="n"/>
      <c r="H1389" s="322" t="inlineStr">
        <is>
          <t>《Esthe Pro Labo》 GROWCEL SHAMPOO GRAN PRO. Tester(N.C.V)</t>
        </is>
      </c>
      <c r="I1389" s="322" t="inlineStr">
        <is>
          <t>Esthe Pro Labo GROWCEL SHAMPOO GRAN PRO.</t>
        </is>
      </c>
      <c r="J1389" s="406" t="inlineStr">
        <is>
          <t>Профессиональный шампунь Гроусел для роста волос Esthe Pro Labo.</t>
        </is>
      </c>
      <c r="K1389" s="369" t="inlineStr">
        <is>
          <t>hair shampoo</t>
        </is>
      </c>
      <c r="L1389" s="369" t="n"/>
      <c r="M1389" s="1203" t="n"/>
      <c r="N1389" s="1203" t="n"/>
      <c r="O1389" s="455" t="n"/>
      <c r="P1389" s="1504">
        <f>P835</f>
        <v/>
      </c>
      <c r="Q1389" s="1382">
        <f>O1389*P1389</f>
        <v/>
      </c>
      <c r="R1389" s="456" t="n">
        <v>0</v>
      </c>
      <c r="S1389" s="1394">
        <f>O1389*R1389</f>
        <v/>
      </c>
      <c r="T1389" s="1394">
        <f>Q1389-S1389</f>
        <v/>
      </c>
      <c r="U1389" s="458">
        <f>T1389/Q1389</f>
        <v/>
      </c>
      <c r="V1389" s="362" t="n"/>
      <c r="W1389" s="362" t="n"/>
      <c r="X1389" s="362" t="n"/>
      <c r="Y1389" s="362" t="n"/>
      <c r="Z1389" s="362" t="n"/>
      <c r="AA1389" s="362" t="n"/>
      <c r="AB1389" s="1387" t="n">
        <v>0.74</v>
      </c>
      <c r="AC1389" s="1387">
        <f>ROUND(O1389*AB1389,3)</f>
        <v/>
      </c>
      <c r="AD1389" s="57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82" t="inlineStr">
        <is>
          <t>ЕАЭС N RU Д-JP.РА04.В.21709/24 от 08.05.2024 действует до 07.05.2029</t>
        </is>
      </c>
      <c r="AF1389" s="582" t="inlineStr">
        <is>
          <t>Esthe Pro Labo</t>
        </is>
      </c>
      <c r="AG1389" s="582" t="inlineStr">
        <is>
          <t>Science Lab Co.,Ltd</t>
        </is>
      </c>
    </row>
    <row r="1390" hidden="1" ht="20.1" customFormat="1" customHeight="1" s="355" thickBot="1">
      <c r="A1390" s="353" t="n"/>
      <c r="B1390" s="721" t="n"/>
      <c r="C1390" s="1381" t="n">
        <v>4562249293637</v>
      </c>
      <c r="D1390" s="368" t="n"/>
      <c r="E1390" s="353" t="inlineStr">
        <is>
          <t>Esthe Pro Labo TESTER</t>
        </is>
      </c>
      <c r="F1390" s="365" t="inlineStr">
        <is>
          <t>EPL02T</t>
        </is>
      </c>
      <c r="G1390" s="573" t="n"/>
      <c r="H1390" s="322" t="inlineStr">
        <is>
          <t>《Esthe Pro Labo》GROWCEL TREATMENT GRAN PRO. Tester(N.C.V)</t>
        </is>
      </c>
      <c r="I1390" s="322" t="inlineStr">
        <is>
          <t>Esthe Pro Labo GROWCEL TREATMENT GRAN PRO.</t>
        </is>
      </c>
      <c r="J1390" s="406" t="inlineStr">
        <is>
          <t xml:space="preserve">Профессиональная маска-кондиционер Гроусел для роста волос Esthe Pro Labo. </t>
        </is>
      </c>
      <c r="K1390" s="369" t="inlineStr">
        <is>
          <t>hair treatment</t>
        </is>
      </c>
      <c r="L1390" s="369" t="n"/>
      <c r="M1390" s="1203" t="n"/>
      <c r="N1390" s="1203" t="n"/>
      <c r="O1390" s="455" t="n"/>
      <c r="P1390" s="1504">
        <f>P837</f>
        <v/>
      </c>
      <c r="Q1390" s="1382">
        <f>O1390*P1390</f>
        <v/>
      </c>
      <c r="R1390" s="456" t="n">
        <v>0</v>
      </c>
      <c r="S1390" s="1394">
        <f>O1390*R1390</f>
        <v/>
      </c>
      <c r="T1390" s="1394">
        <f>Q1390-S1390</f>
        <v/>
      </c>
      <c r="U1390" s="458">
        <f>T1390/Q1390</f>
        <v/>
      </c>
      <c r="V1390" s="362" t="n"/>
      <c r="W1390" s="362" t="n"/>
      <c r="X1390" s="362" t="n"/>
      <c r="Y1390" s="362" t="n"/>
      <c r="Z1390" s="362" t="n"/>
      <c r="AA1390" s="362" t="n"/>
      <c r="AB1390" s="1387" t="n">
        <v>0.74</v>
      </c>
      <c r="AC1390" s="1387">
        <f>ROUND(O1390*AB1390,3)</f>
        <v/>
      </c>
      <c r="AD1390" s="57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82" t="inlineStr">
        <is>
          <t>ЕАЭС N RU Д-JP.РА04.В.21632/24 от 08.05.2024 действует до 07.05.2029</t>
        </is>
      </c>
      <c r="AF1390" s="582" t="inlineStr">
        <is>
          <t>Esthe Pro Labo</t>
        </is>
      </c>
      <c r="AG1390" s="582" t="inlineStr">
        <is>
          <t>Science Lab Co.,Ltd</t>
        </is>
      </c>
    </row>
    <row r="1391" hidden="1" ht="20.1" customFormat="1" customHeight="1" s="355" thickBot="1">
      <c r="A1391" s="353" t="n"/>
      <c r="B1391" s="721" t="n"/>
      <c r="C1391" s="1381" t="n">
        <v>4562249294689</v>
      </c>
      <c r="D1391" s="368" t="n"/>
      <c r="E1391" s="353" t="inlineStr">
        <is>
          <t>Esthe Pro Labo TESTER</t>
        </is>
      </c>
      <c r="F1391" s="365" t="inlineStr">
        <is>
          <t>EPL03T</t>
        </is>
      </c>
      <c r="G1391" s="573" t="n"/>
      <c r="H1391" s="322" t="inlineStr">
        <is>
          <t>《Esthe Pro Labo》Esthe Pro Labo GROWCEL HAIR OIL GRAN PRO. Tester(N.C.V)</t>
        </is>
      </c>
      <c r="I1391" s="322" t="inlineStr">
        <is>
          <t>Esthe Pro Labo GROWCEL HAIR OIL GRAN PRO.</t>
        </is>
      </c>
      <c r="J1391" s="406" t="inlineStr">
        <is>
          <t xml:space="preserve">Профессиональное масло для ухода за волосами Esthe Pro Labo. </t>
        </is>
      </c>
      <c r="K1391" s="369" t="inlineStr">
        <is>
          <t>hair oil</t>
        </is>
      </c>
      <c r="L1391" s="369" t="n"/>
      <c r="M1391" s="1203" t="n"/>
      <c r="N1391" s="1203" t="n"/>
      <c r="O1391" s="455" t="n"/>
      <c r="P1391" s="1504" t="n">
        <v>100</v>
      </c>
      <c r="Q1391" s="1382">
        <f>O1391*P1391</f>
        <v/>
      </c>
      <c r="R1391" s="456" t="n">
        <v>0</v>
      </c>
      <c r="S1391" s="1394">
        <f>O1391*R1391</f>
        <v/>
      </c>
      <c r="T1391" s="1394">
        <f>Q1391-S1391</f>
        <v/>
      </c>
      <c r="U1391" s="458">
        <f>T1391/Q1391</f>
        <v/>
      </c>
      <c r="V1391" s="362" t="n"/>
      <c r="W1391" s="362" t="n"/>
      <c r="X1391" s="362" t="n"/>
      <c r="Y1391" s="362" t="n"/>
      <c r="Z1391" s="362" t="n"/>
      <c r="AA1391" s="362" t="n"/>
      <c r="AB1391" s="1203" t="n">
        <v>0.121</v>
      </c>
      <c r="AC1391" s="1387">
        <f>ROUND(O1391*AB1391,3)</f>
        <v/>
      </c>
      <c r="AD1391" s="57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82" t="n"/>
      <c r="AF1391" s="582" t="inlineStr">
        <is>
          <t>Esthe Pro Labo</t>
        </is>
      </c>
      <c r="AG1391" s="582" t="inlineStr">
        <is>
          <t>Science Lab Co.,Ltd</t>
        </is>
      </c>
    </row>
    <row r="1392" hidden="1" ht="20.1" customFormat="1" customHeight="1" s="355" thickBot="1">
      <c r="A1392" s="353" t="n"/>
      <c r="B1392" s="721" t="n"/>
      <c r="C1392" s="1381" t="n">
        <v>4562249294672</v>
      </c>
      <c r="D1392" s="368" t="n"/>
      <c r="E1392" s="353" t="inlineStr">
        <is>
          <t>Esthe Pro Labo TESTER</t>
        </is>
      </c>
      <c r="F1392" s="365" t="inlineStr">
        <is>
          <t>EPL04T</t>
        </is>
      </c>
      <c r="G1392" s="573" t="n"/>
      <c r="H1392" s="322" t="inlineStr">
        <is>
          <t>《Esthe Pro Labo》GROWCEL BODY SOAP GRAN PRO. Tester(N.C.V)</t>
        </is>
      </c>
      <c r="I1392" s="322" t="inlineStr">
        <is>
          <t>Esthe Pro Labo GROWCEL BODY SOAP GRAN PRO.</t>
        </is>
      </c>
      <c r="J1392" s="406" t="inlineStr">
        <is>
          <t xml:space="preserve">Гель для душа Гроусел Esthe Pro Labo. </t>
        </is>
      </c>
      <c r="K1392" s="369" t="inlineStr">
        <is>
          <t>body soap</t>
        </is>
      </c>
      <c r="L1392" s="369" t="n"/>
      <c r="M1392" s="1203" t="n"/>
      <c r="N1392" s="1203" t="n"/>
      <c r="O1392" s="455" t="n"/>
      <c r="P1392" s="1504" t="n">
        <v>100</v>
      </c>
      <c r="Q1392" s="1382">
        <f>O1392*P1392</f>
        <v/>
      </c>
      <c r="R1392" s="456" t="n">
        <v>0</v>
      </c>
      <c r="S1392" s="1394">
        <f>O1392*R1392</f>
        <v/>
      </c>
      <c r="T1392" s="1394">
        <f>Q1392-S1392</f>
        <v/>
      </c>
      <c r="U1392" s="458">
        <f>T1392/Q1392</f>
        <v/>
      </c>
      <c r="V1392" s="362" t="n"/>
      <c r="W1392" s="362" t="n"/>
      <c r="X1392" s="362" t="n"/>
      <c r="Y1392" s="362" t="n"/>
      <c r="Z1392" s="362" t="n"/>
      <c r="AA1392" s="362" t="n"/>
      <c r="AB1392" s="1203" t="n">
        <v>0.656</v>
      </c>
      <c r="AC1392" s="1387">
        <f>ROUND(O1392*AB1392,3)</f>
        <v/>
      </c>
      <c r="AD1392" s="57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82" t="n"/>
      <c r="AF1392" s="582" t="inlineStr">
        <is>
          <t>Esthe Pro Labo</t>
        </is>
      </c>
      <c r="AG1392" s="582" t="inlineStr">
        <is>
          <t>Science Lab Co.,Ltd</t>
        </is>
      </c>
    </row>
    <row r="1393" hidden="1" ht="20.1" customFormat="1" customHeight="1" s="355" thickBot="1">
      <c r="A1393" s="353" t="n"/>
      <c r="B1393" s="721" t="n"/>
      <c r="C1393" s="1381" t="n"/>
      <c r="D1393" s="368" t="n"/>
      <c r="E1393" s="353" t="inlineStr">
        <is>
          <t>Esthe Pro Labo SAMPLE</t>
        </is>
      </c>
      <c r="F1393" s="365" t="inlineStr">
        <is>
          <t>EPL05T</t>
        </is>
      </c>
      <c r="G1393" s="573" t="n"/>
      <c r="H1393" s="322" t="inlineStr">
        <is>
          <t>《Esthe Pro Labo》1 Set GROWCEL SHAMPOO &amp; GROWCEL TREATMENT (N.C.V)</t>
        </is>
      </c>
      <c r="I1393" s="760" t="inlineStr">
        <is>
          <t>1 Set Esthe Pro Labo GROWCEL  SHAMPOO &amp; GROWCEL TREATMENT .</t>
        </is>
      </c>
      <c r="J1393" s="760" t="inlineStr">
        <is>
          <t>Набор (Профессиональная маска-кондиционер Гроусел для роста волос Esthe Pro Labo.b Профессиональный шампунь Гроусел для роста волос Esthe Pro Labo.)</t>
        </is>
      </c>
      <c r="K1393" s="369" t="inlineStr">
        <is>
          <t>shampoo,treatment</t>
        </is>
      </c>
      <c r="L1393" s="369" t="n"/>
      <c r="M1393" s="1203" t="n"/>
      <c r="N1393" s="1203" t="n"/>
      <c r="O1393" s="455" t="n"/>
      <c r="P1393" s="1504">
        <f>P842</f>
        <v/>
      </c>
      <c r="Q1393" s="1382">
        <f>O1393*P1393</f>
        <v/>
      </c>
      <c r="R1393" s="456" t="n">
        <v>0</v>
      </c>
      <c r="S1393" s="1394">
        <f>O1393*R1393</f>
        <v/>
      </c>
      <c r="T1393" s="1394">
        <f>Q1393-S1393</f>
        <v/>
      </c>
      <c r="U1393" s="458">
        <f>T1393/Q1393</f>
        <v/>
      </c>
      <c r="V1393" s="362" t="n"/>
      <c r="W1393" s="362" t="n"/>
      <c r="X1393" s="362" t="n"/>
      <c r="Y1393" s="362" t="n"/>
      <c r="Z1393" s="362" t="n"/>
      <c r="AA1393" s="362" t="n"/>
      <c r="AB1393" s="1387" t="n">
        <v>0.03</v>
      </c>
      <c r="AC1393" s="1387">
        <f>ROUND(O1393*AB1393,3)</f>
        <v/>
      </c>
      <c r="AD1393" s="575" t="n"/>
      <c r="AE1393" s="582" t="inlineStr">
        <is>
          <t>ЕАЭС N RU Д-JP.РА04.В.21632/24 от 08.05.2024 действует до 07.05.2029 ЕАЭС N RU Д-JP.РА04.В.21709/24 от 08.05.2024 действует до 07.05.2029</t>
        </is>
      </c>
      <c r="AF1393" s="582" t="inlineStr">
        <is>
          <t>Esthe Pro Labo</t>
        </is>
      </c>
      <c r="AG1393" s="582" t="inlineStr">
        <is>
          <t>Science Lab Co.,Ltd</t>
        </is>
      </c>
    </row>
    <row r="1394" hidden="1" ht="20.1" customFormat="1" customHeight="1" s="355" thickBot="1">
      <c r="A1394" s="353" t="n"/>
      <c r="B1394" s="721" t="n"/>
      <c r="C1394" s="1381" t="n">
        <v>4953162014216</v>
      </c>
      <c r="D1394" s="368" t="n"/>
      <c r="E1394" s="353" t="inlineStr">
        <is>
          <t>Rey Beauty Studio.</t>
        </is>
      </c>
      <c r="F1394" s="365" t="inlineStr">
        <is>
          <t>RBS01T</t>
        </is>
      </c>
      <c r="G1394" s="573" t="n"/>
      <c r="H1394" s="322" t="inlineStr">
        <is>
          <t>《Rey Beauty Studio》REY BREATHING SHAMPOO. 300ml Tester(N.C.V)</t>
        </is>
      </c>
      <c r="I1394" s="322" t="inlineStr">
        <is>
          <t>Rey Beauty Studio. REY BREATHING SHAMPOO.</t>
        </is>
      </c>
      <c r="J1394" s="406" t="inlineStr">
        <is>
          <t xml:space="preserve"> Восстанавливающий шампунь Рэй. Rey Beauty Studio.</t>
        </is>
      </c>
      <c r="K1394" s="369" t="inlineStr">
        <is>
          <t>hair shampoo</t>
        </is>
      </c>
      <c r="L1394" s="369" t="n"/>
      <c r="M1394" s="1203" t="n"/>
      <c r="N1394" s="1203" t="n"/>
      <c r="O1394" s="455" t="n"/>
      <c r="P1394" s="1504">
        <f>P843</f>
        <v/>
      </c>
      <c r="Q1394" s="1382">
        <f>O1394*P1394</f>
        <v/>
      </c>
      <c r="R1394" s="456" t="n">
        <v>0</v>
      </c>
      <c r="S1394" s="1394">
        <f>O1394*R1394</f>
        <v/>
      </c>
      <c r="T1394" s="1394">
        <f>Q1394-S1394</f>
        <v/>
      </c>
      <c r="U1394" s="458">
        <f>T1394/Q1394</f>
        <v/>
      </c>
      <c r="V1394" s="362" t="n"/>
      <c r="W1394" s="362" t="n"/>
      <c r="X1394" s="362" t="n"/>
      <c r="Y1394" s="362" t="n"/>
      <c r="Z1394" s="362" t="n"/>
      <c r="AA1394" s="362" t="n"/>
      <c r="AB1394" s="1387" t="n">
        <v>0.374</v>
      </c>
      <c r="AC1394" s="1387">
        <f>ROUND(O1394*AB1394,3)</f>
        <v/>
      </c>
      <c r="AD1394" s="57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82" t="inlineStr">
        <is>
          <t xml:space="preserve">ЕАЭС N RU Д-JP.РА04.В.17971/24  от 07.05.2024 г действует до 06.05.2029 </t>
        </is>
      </c>
      <c r="AF1394" s="582" t="inlineStr">
        <is>
          <t>REY BEAUTY STUDIO</t>
        </is>
      </c>
      <c r="AG1394" s="582" t="inlineStr">
        <is>
          <t>PERSONAL COSMEDIC Co.,Ltd.</t>
        </is>
      </c>
    </row>
    <row r="1395" hidden="1" ht="20.1" customFormat="1" customHeight="1" s="355" thickBot="1">
      <c r="A1395" s="353" t="n"/>
      <c r="B1395" s="721" t="n"/>
      <c r="C1395" s="1381" t="n">
        <v>4953162013615</v>
      </c>
      <c r="D1395" s="368" t="n"/>
      <c r="E1395" s="353" t="inlineStr">
        <is>
          <t>Rey Beauty Studio.</t>
        </is>
      </c>
      <c r="F1395" s="365" t="n"/>
      <c r="G1395" s="573" t="n"/>
      <c r="H1395" s="322" t="inlineStr">
        <is>
          <t>《Rey Beauty Studio》REY BREATHING SHAMPOO. 1000ml Tester(N.C.V)</t>
        </is>
      </c>
      <c r="I1395" s="322" t="inlineStr">
        <is>
          <t>Rey Beauty Studio. REY BREATHING SHAMPOO.</t>
        </is>
      </c>
      <c r="J1395" s="406" t="inlineStr">
        <is>
          <t xml:space="preserve"> Восстанавливающий шампунь Рэй. Rey Beauty Studio.</t>
        </is>
      </c>
      <c r="K1395" s="369" t="inlineStr">
        <is>
          <t>hair shampoo</t>
        </is>
      </c>
      <c r="L1395" s="369" t="n"/>
      <c r="M1395" s="1203" t="n"/>
      <c r="N1395" s="1203" t="n"/>
      <c r="O1395" s="455" t="n"/>
      <c r="P1395" s="1504">
        <f>P844</f>
        <v/>
      </c>
      <c r="Q1395" s="1382">
        <f>O1395*P1395</f>
        <v/>
      </c>
      <c r="R1395" s="456" t="n">
        <v>0</v>
      </c>
      <c r="S1395" s="1394">
        <f>O1395*R1395</f>
        <v/>
      </c>
      <c r="T1395" s="1394">
        <f>Q1395-S1395</f>
        <v/>
      </c>
      <c r="U1395" s="458">
        <f>T1395/Q1395</f>
        <v/>
      </c>
      <c r="V1395" s="362" t="n"/>
      <c r="W1395" s="362" t="n"/>
      <c r="X1395" s="362" t="n"/>
      <c r="Y1395" s="362" t="n"/>
      <c r="Z1395" s="362" t="n"/>
      <c r="AA1395" s="362" t="n"/>
      <c r="AB1395" s="1203" t="n"/>
      <c r="AC1395" s="1387">
        <f>ROUND(O1395*AB1395,3)</f>
        <v/>
      </c>
      <c r="AD1395" s="57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82" t="n"/>
      <c r="AF1395" s="582" t="n"/>
      <c r="AG1395" s="582" t="n"/>
    </row>
    <row r="1396" hidden="1" ht="20.1" customFormat="1" customHeight="1" s="355" thickBot="1">
      <c r="A1396" s="353" t="n"/>
      <c r="B1396" s="721" t="n"/>
      <c r="C1396" s="1381" t="n">
        <v>4953162014186</v>
      </c>
      <c r="D1396" s="368" t="n"/>
      <c r="E1396" s="353" t="inlineStr">
        <is>
          <t>Rey Beauty Studio.</t>
        </is>
      </c>
      <c r="F1396" s="365" t="inlineStr">
        <is>
          <t>RB02T</t>
        </is>
      </c>
      <c r="G1396" s="573" t="n"/>
      <c r="H1396" s="322" t="inlineStr">
        <is>
          <t>《Rey Beauty Studio》REY BREATHING CONDITIONER. 300ml Tester(N.C.V)</t>
        </is>
      </c>
      <c r="I1396" s="322" t="inlineStr">
        <is>
          <t>Rey Beauty Studio. REY BREATHING CONDITIONER.</t>
        </is>
      </c>
      <c r="J1396" s="406" t="inlineStr">
        <is>
          <t xml:space="preserve"> Восстанавливающий кондиционер для волос  Рэй. Rey Beauty Studio.</t>
        </is>
      </c>
      <c r="K1396" s="369" t="inlineStr">
        <is>
          <t>hair conditioner</t>
        </is>
      </c>
      <c r="L1396" s="369" t="n"/>
      <c r="M1396" s="1203" t="n"/>
      <c r="N1396" s="1203" t="n"/>
      <c r="O1396" s="455" t="n"/>
      <c r="P1396" s="1504">
        <f>P845</f>
        <v/>
      </c>
      <c r="Q1396" s="1382">
        <f>O1396*P1396</f>
        <v/>
      </c>
      <c r="R1396" s="456" t="n">
        <v>0</v>
      </c>
      <c r="S1396" s="1394">
        <f>O1396*R1396</f>
        <v/>
      </c>
      <c r="T1396" s="1394">
        <f>Q1396-S1396</f>
        <v/>
      </c>
      <c r="U1396" s="458">
        <f>T1396/Q1396</f>
        <v/>
      </c>
      <c r="V1396" s="362" t="n"/>
      <c r="W1396" s="362" t="n"/>
      <c r="X1396" s="362" t="n"/>
      <c r="Y1396" s="362" t="n"/>
      <c r="Z1396" s="362" t="n"/>
      <c r="AA1396" s="362" t="n"/>
      <c r="AB1396" s="1387" t="n">
        <v>0.374</v>
      </c>
      <c r="AC1396" s="1387">
        <f>ROUND(O1396*AB1396,3)</f>
        <v/>
      </c>
      <c r="AD1396" s="575">
        <f>AD845</f>
        <v/>
      </c>
      <c r="AE1396" s="582" t="inlineStr">
        <is>
          <t>Письмо</t>
        </is>
      </c>
      <c r="AF1396" s="582" t="inlineStr">
        <is>
          <t>REY BEAUTY STUDIO</t>
        </is>
      </c>
      <c r="AG1396" s="582" t="inlineStr">
        <is>
          <t>PERSONAL COSMEDIC Co.,Ltd.</t>
        </is>
      </c>
    </row>
    <row r="1397" hidden="1" ht="20.1" customFormat="1" customHeight="1" s="355" thickBot="1">
      <c r="A1397" s="353" t="n"/>
      <c r="B1397" s="721" t="n"/>
      <c r="C1397" s="1381" t="n"/>
      <c r="D1397" s="368" t="n"/>
      <c r="E1397" s="353" t="inlineStr">
        <is>
          <t>Rey Beauty Studio.</t>
        </is>
      </c>
      <c r="F1397" s="365" t="n"/>
      <c r="G1397" s="573" t="n"/>
      <c r="H1397" s="322" t="inlineStr">
        <is>
          <t>《Rey Beauty Studio》REY BREATHING SHAMPOO &amp; CONDITIONER trial set</t>
        </is>
      </c>
      <c r="I1397" s="322" t="n"/>
      <c r="J1397" s="406" t="n"/>
      <c r="K1397" s="369" t="inlineStr">
        <is>
          <t>hair shampoo, conditioner</t>
        </is>
      </c>
      <c r="L1397" s="369" t="n"/>
      <c r="M1397" s="1203" t="n"/>
      <c r="N1397" s="1203" t="n"/>
      <c r="O1397" s="455" t="n"/>
      <c r="P1397" s="1504" t="n"/>
      <c r="Q1397" s="1382">
        <f>O1397*P1397</f>
        <v/>
      </c>
      <c r="R1397" s="456" t="n"/>
      <c r="S1397" s="1394">
        <f>O1397*R1397</f>
        <v/>
      </c>
      <c r="T1397" s="1394">
        <f>Q1397-S1397</f>
        <v/>
      </c>
      <c r="U1397" s="458">
        <f>T1397/Q1397</f>
        <v/>
      </c>
      <c r="V1397" s="362" t="n"/>
      <c r="W1397" s="362" t="n"/>
      <c r="X1397" s="362" t="n"/>
      <c r="Y1397" s="362" t="n"/>
      <c r="Z1397" s="362" t="n"/>
      <c r="AA1397" s="362" t="n"/>
      <c r="AB1397" s="1387" t="n"/>
      <c r="AC1397" s="1387" t="n"/>
      <c r="AD1397" s="575" t="n"/>
      <c r="AE1397" s="582" t="n"/>
      <c r="AF1397" s="582" t="n"/>
      <c r="AG1397" s="582" t="n"/>
    </row>
    <row r="1398" hidden="1" ht="20.1" customFormat="1" customHeight="1" s="355" thickBot="1">
      <c r="A1398" s="353" t="n"/>
      <c r="B1398" s="721" t="n"/>
      <c r="C1398" s="1381" t="n">
        <v>4573259170993</v>
      </c>
      <c r="D1398" s="368" t="n"/>
      <c r="E1398" s="353" t="inlineStr">
        <is>
          <t>COCOCHI TESTER</t>
        </is>
      </c>
      <c r="F1398" s="365" t="inlineStr">
        <is>
          <t>COC01T</t>
        </is>
      </c>
      <c r="G1398" s="573" t="n"/>
      <c r="H1398" s="322" t="inlineStr">
        <is>
          <t>COCOCHI Facial Essence Mask Tester(N.C.V)</t>
        </is>
      </c>
      <c r="I1398" s="322" t="inlineStr">
        <is>
          <t>AG Ultimate Facial Essence Mask COCOCHI</t>
        </is>
      </c>
      <c r="J1398" s="322" t="inlineStr">
        <is>
          <t>Питательная Маска-эссенция тканевая для лица Cocochi</t>
        </is>
      </c>
      <c r="K1398" s="369">
        <f>K849</f>
        <v/>
      </c>
      <c r="L1398" s="369" t="n"/>
      <c r="M1398" s="1203" t="n"/>
      <c r="N1398" s="1203" t="n"/>
      <c r="O1398" s="455" t="n"/>
      <c r="P1398" s="1504">
        <f>P849</f>
        <v/>
      </c>
      <c r="Q1398" s="1382">
        <f>O1398*P1398</f>
        <v/>
      </c>
      <c r="R1398" s="456" t="n">
        <v>0</v>
      </c>
      <c r="S1398" s="1394">
        <f>O1398*R1398</f>
        <v/>
      </c>
      <c r="T1398" s="1394">
        <f>Q1398-S1398</f>
        <v/>
      </c>
      <c r="U1398" s="458">
        <f>T1398/Q1398</f>
        <v/>
      </c>
      <c r="V1398" s="362">
        <f>V849</f>
        <v/>
      </c>
      <c r="W1398" s="362">
        <f>W849</f>
        <v/>
      </c>
      <c r="X1398" s="630">
        <f>O1398/M1398</f>
        <v/>
      </c>
      <c r="Y1398" s="362">
        <f>V1398*X1398</f>
        <v/>
      </c>
      <c r="Z1398" s="362">
        <f>W1398*X1398</f>
        <v/>
      </c>
      <c r="AA1398" s="362">
        <f>AA849</f>
        <v/>
      </c>
      <c r="AB1398" s="1387">
        <f>AB849</f>
        <v/>
      </c>
      <c r="AC1398" s="1387">
        <f>ROUND(O1398*AB1398,3)</f>
        <v/>
      </c>
      <c r="AD1398" s="575">
        <f>AD849</f>
        <v/>
      </c>
      <c r="AE1398" s="582" t="inlineStr">
        <is>
          <t>ЕАЭС N RU RU Д-JP.РА06.В.88676/24  от 07.08.2024 действует до 06.08.2029</t>
        </is>
      </c>
      <c r="AF1398" s="582" t="inlineStr">
        <is>
          <t xml:space="preserve">COCOCHI </t>
        </is>
      </c>
      <c r="AG1398" s="582" t="inlineStr">
        <is>
          <t>Cocochi Cosme Co., Ltd.</t>
        </is>
      </c>
    </row>
    <row r="1399" hidden="1" ht="20.1" customFormat="1" customHeight="1" s="355" thickBot="1">
      <c r="A1399" s="353" t="n"/>
      <c r="B1399" s="721" t="n"/>
      <c r="C1399" s="1381" t="n">
        <v>4580504130039</v>
      </c>
      <c r="D1399" s="368" t="n"/>
      <c r="E1399" s="353" t="inlineStr">
        <is>
          <t>COCOCHI TESTER</t>
        </is>
      </c>
      <c r="F1399" s="365" t="inlineStr">
        <is>
          <t>COC02</t>
        </is>
      </c>
      <c r="G1399" s="573" t="n"/>
      <c r="H1399" s="322" t="inlineStr">
        <is>
          <t>COCOCHI AG Ocean Mask Tester(N.C.V)</t>
        </is>
      </c>
      <c r="I1399" s="322" t="inlineStr">
        <is>
          <t>AG Ultimate Mask Ocean COCOCHI</t>
        </is>
      </c>
      <c r="J1399" s="322" t="inlineStr">
        <is>
          <t>Увлажняющая тканевая маска для кожи лица COCOCHI</t>
        </is>
      </c>
      <c r="K1399" s="369">
        <f>K850</f>
        <v/>
      </c>
      <c r="L1399" s="369" t="n"/>
      <c r="M1399" s="1203" t="n"/>
      <c r="N1399" s="1203" t="n"/>
      <c r="O1399" s="455" t="n"/>
      <c r="P1399" s="1504">
        <f>P850</f>
        <v/>
      </c>
      <c r="Q1399" s="1382">
        <f>O1399*P1399</f>
        <v/>
      </c>
      <c r="R1399" s="456" t="n">
        <v>0</v>
      </c>
      <c r="S1399" s="1394">
        <f>O1399*R1399</f>
        <v/>
      </c>
      <c r="T1399" s="1394">
        <f>Q1399-S1399</f>
        <v/>
      </c>
      <c r="U1399" s="458">
        <f>T1399/Q1399</f>
        <v/>
      </c>
      <c r="V1399" s="362">
        <f>V850</f>
        <v/>
      </c>
      <c r="W1399" s="362">
        <f>W850</f>
        <v/>
      </c>
      <c r="X1399" s="630">
        <f>O1399/M1399</f>
        <v/>
      </c>
      <c r="Y1399" s="362">
        <f>V1399*X1399</f>
        <v/>
      </c>
      <c r="Z1399" s="362">
        <f>W1399*X1399</f>
        <v/>
      </c>
      <c r="AA1399" s="362">
        <f>AA850</f>
        <v/>
      </c>
      <c r="AB1399" s="1387">
        <f>AB850</f>
        <v/>
      </c>
      <c r="AC1399" s="1387">
        <f>ROUND(O1399*AB1399,3)</f>
        <v/>
      </c>
      <c r="AD1399" s="575">
        <f>AD850</f>
        <v/>
      </c>
      <c r="AE1399" s="582" t="inlineStr">
        <is>
          <t>ЕАЭС N RU RU Д-JP.РА06.В.88676/24  от 07.08.2024 действует до 06.08.2029</t>
        </is>
      </c>
      <c r="AF1399" s="582" t="inlineStr">
        <is>
          <t xml:space="preserve">COCOCHI </t>
        </is>
      </c>
      <c r="AG1399" s="582" t="inlineStr">
        <is>
          <t>Cocochi Cosme Co., Ltd.</t>
        </is>
      </c>
    </row>
    <row r="1400" hidden="1" ht="20.1" customFormat="1" customHeight="1" s="355" thickBot="1">
      <c r="A1400" s="353" t="n"/>
      <c r="B1400" s="721" t="n"/>
      <c r="C1400" s="1381" t="n">
        <v>4580504130107</v>
      </c>
      <c r="D1400" s="368" t="n"/>
      <c r="E1400" s="353" t="inlineStr">
        <is>
          <t>COCOCHI TESTER</t>
        </is>
      </c>
      <c r="F1400" s="365" t="inlineStr">
        <is>
          <t>COC03</t>
        </is>
      </c>
      <c r="G1400" s="573" t="n"/>
      <c r="H1400" s="322" t="inlineStr">
        <is>
          <t>COCOCHI AG Akoya White Pearl Mask Tester(N.C.V)</t>
        </is>
      </c>
      <c r="I1400" s="322" t="inlineStr">
        <is>
          <t>AG Ultimate Mask Akoya White Pearl COCOCHI</t>
        </is>
      </c>
      <c r="J1400" s="322" t="inlineStr">
        <is>
          <t xml:space="preserve">Маска тканевая, выравнивающая цвет кожи лица на основе жемчуга Акоя COCOCHI </t>
        </is>
      </c>
      <c r="K1400" s="369">
        <f>K851</f>
        <v/>
      </c>
      <c r="L1400" s="369" t="n"/>
      <c r="M1400" s="1203" t="n"/>
      <c r="N1400" s="1203" t="n"/>
      <c r="O1400" s="455" t="n"/>
      <c r="P1400" s="1504">
        <f>P851</f>
        <v/>
      </c>
      <c r="Q1400" s="1382">
        <f>O1400*P1400</f>
        <v/>
      </c>
      <c r="R1400" s="456" t="n">
        <v>0</v>
      </c>
      <c r="S1400" s="1394">
        <f>O1400*R1400</f>
        <v/>
      </c>
      <c r="T1400" s="1394">
        <f>Q1400-S1400</f>
        <v/>
      </c>
      <c r="U1400" s="458">
        <f>T1400/Q1400</f>
        <v/>
      </c>
      <c r="V1400" s="362">
        <f>V851</f>
        <v/>
      </c>
      <c r="W1400" s="362">
        <f>W851</f>
        <v/>
      </c>
      <c r="X1400" s="630">
        <f>O1400/M1400</f>
        <v/>
      </c>
      <c r="Y1400" s="362">
        <f>V1400*X1400</f>
        <v/>
      </c>
      <c r="Z1400" s="362">
        <f>W1400*X1400</f>
        <v/>
      </c>
      <c r="AA1400" s="362">
        <f>AA851</f>
        <v/>
      </c>
      <c r="AB1400" s="1387">
        <f>AB851</f>
        <v/>
      </c>
      <c r="AC1400" s="1387">
        <f>ROUND(O1400*AB1400,3)</f>
        <v/>
      </c>
      <c r="AD1400" s="575">
        <f>AD851</f>
        <v/>
      </c>
      <c r="AE1400" s="582" t="inlineStr">
        <is>
          <t>ЕАЭС N RU RU Д-JP.РА06.В.88676/24  от 07.08.2024 действует до 06.08.2029</t>
        </is>
      </c>
      <c r="AF1400" s="582" t="inlineStr">
        <is>
          <t xml:space="preserve">COCOCHI </t>
        </is>
      </c>
      <c r="AG1400" s="582" t="inlineStr">
        <is>
          <t>Cocochi Cosme Co., Ltd.</t>
        </is>
      </c>
    </row>
    <row r="1401" hidden="1" ht="20.1" customFormat="1" customHeight="1" s="355" thickBot="1">
      <c r="A1401" s="353" t="n"/>
      <c r="B1401" s="721" t="n"/>
      <c r="C1401" s="1381" t="n">
        <v>4580504130657</v>
      </c>
      <c r="D1401" s="368" t="n"/>
      <c r="E1401" s="353" t="inlineStr">
        <is>
          <t>COCOCHI TESTER</t>
        </is>
      </c>
      <c r="F1401" s="365" t="inlineStr">
        <is>
          <t>COC04</t>
        </is>
      </c>
      <c r="G1401" s="573" t="n"/>
      <c r="H1401" s="322">
        <f>H852</f>
        <v/>
      </c>
      <c r="I1401" s="322" t="inlineStr">
        <is>
          <t>AG Ultimate COCOCHI Facial Essence Cream Mask N</t>
        </is>
      </c>
      <c r="J1401" s="322" t="inlineStr">
        <is>
          <t>Кремовая антивозрастная маска-эссенция для кожи лица COCOCHI</t>
        </is>
      </c>
      <c r="K1401" s="369">
        <f>K852</f>
        <v/>
      </c>
      <c r="L1401" s="369" t="n"/>
      <c r="M1401" s="1203" t="n"/>
      <c r="N1401" s="1203" t="n"/>
      <c r="O1401" s="455" t="n"/>
      <c r="P1401" s="1504">
        <f>P852</f>
        <v/>
      </c>
      <c r="Q1401" s="1382">
        <f>O1401*P1401</f>
        <v/>
      </c>
      <c r="R1401" s="456" t="n">
        <v>0</v>
      </c>
      <c r="S1401" s="1394">
        <f>O1401*R1401</f>
        <v/>
      </c>
      <c r="T1401" s="1394">
        <f>Q1401-S1401</f>
        <v/>
      </c>
      <c r="U1401" s="458">
        <f>T1401/Q1401</f>
        <v/>
      </c>
      <c r="V1401" s="362">
        <f>V852</f>
        <v/>
      </c>
      <c r="W1401" s="362">
        <f>W852</f>
        <v/>
      </c>
      <c r="X1401" s="630">
        <f>O1401/M1401</f>
        <v/>
      </c>
      <c r="Y1401" s="362">
        <f>V1401*X1401</f>
        <v/>
      </c>
      <c r="Z1401" s="362">
        <f>W1401*X1401</f>
        <v/>
      </c>
      <c r="AA1401" s="362">
        <f>AA852</f>
        <v/>
      </c>
      <c r="AB1401" s="1387">
        <f>AB852</f>
        <v/>
      </c>
      <c r="AC1401" s="1387">
        <f>ROUND(O1401*AB1401,3)</f>
        <v/>
      </c>
      <c r="AD1401" s="575">
        <f>AD852</f>
        <v/>
      </c>
      <c r="AE1401" s="582" t="inlineStr">
        <is>
          <t>ЕАЭС N RU RU Д-JP.РА06.В.93742/24 от 08.08.2024 действует до 07.08.2029</t>
        </is>
      </c>
      <c r="AF1401" s="582" t="inlineStr">
        <is>
          <t xml:space="preserve">COCOCHI </t>
        </is>
      </c>
      <c r="AG1401" s="582" t="inlineStr">
        <is>
          <t>Cocochi Cosme Co., Ltd.</t>
        </is>
      </c>
    </row>
    <row r="1402" hidden="1" ht="20.1" customFormat="1" customHeight="1" s="355" thickBot="1">
      <c r="A1402" s="353" t="n"/>
      <c r="B1402" s="721" t="n"/>
      <c r="C1402" s="1381" t="n">
        <v>4580504130046</v>
      </c>
      <c r="D1402" s="368" t="n"/>
      <c r="E1402" s="353" t="inlineStr">
        <is>
          <t>COCOCHI TESTER</t>
        </is>
      </c>
      <c r="F1402" s="365" t="inlineStr">
        <is>
          <t>COC05</t>
        </is>
      </c>
      <c r="G1402" s="573" t="n"/>
      <c r="H1402" s="322">
        <f>H853</f>
        <v/>
      </c>
      <c r="I1402" s="322" t="inlineStr">
        <is>
          <t>COCOCHI AG Ultimate Essence Lotion EX</t>
        </is>
      </c>
      <c r="J1402" s="322" t="inlineStr">
        <is>
          <t>Лосьон-эссенция Экстра COCOCHI</t>
        </is>
      </c>
      <c r="K1402" s="369">
        <f>K853</f>
        <v/>
      </c>
      <c r="L1402" s="369" t="n"/>
      <c r="M1402" s="1203" t="n"/>
      <c r="N1402" s="1203" t="n"/>
      <c r="O1402" s="455" t="n"/>
      <c r="P1402" s="1504">
        <f>P853</f>
        <v/>
      </c>
      <c r="Q1402" s="1382">
        <f>O1402*P1402</f>
        <v/>
      </c>
      <c r="R1402" s="456" t="n">
        <v>0</v>
      </c>
      <c r="S1402" s="1394">
        <f>O1402*R1402</f>
        <v/>
      </c>
      <c r="T1402" s="1394">
        <f>Q1402-S1402</f>
        <v/>
      </c>
      <c r="U1402" s="458">
        <f>T1402/Q1402</f>
        <v/>
      </c>
      <c r="V1402" s="362">
        <f>V853</f>
        <v/>
      </c>
      <c r="W1402" s="362">
        <f>W853</f>
        <v/>
      </c>
      <c r="X1402" s="630">
        <f>O1402/M1402</f>
        <v/>
      </c>
      <c r="Y1402" s="362">
        <f>V1402*X1402</f>
        <v/>
      </c>
      <c r="Z1402" s="362">
        <f>W1402*X1402</f>
        <v/>
      </c>
      <c r="AA1402" s="362">
        <f>AA853</f>
        <v/>
      </c>
      <c r="AB1402" s="1387">
        <f>AB853</f>
        <v/>
      </c>
      <c r="AC1402" s="1387">
        <f>ROUND(O1402*AB1402,3)</f>
        <v/>
      </c>
      <c r="AD1402" s="575">
        <f>AD853</f>
        <v/>
      </c>
      <c r="AE1402" s="582" t="inlineStr">
        <is>
          <t>ЕАЭС N RU Д-JP.РА06.В.88560/24  от 07.08.2024 действует до 06.08.2029</t>
        </is>
      </c>
      <c r="AF1402" s="582" t="inlineStr">
        <is>
          <t xml:space="preserve">COCOCHI </t>
        </is>
      </c>
      <c r="AG1402" s="582" t="inlineStr">
        <is>
          <t>Cocochi Cosme Co., Ltd.</t>
        </is>
      </c>
    </row>
    <row r="1403" hidden="1" ht="20.1" customFormat="1" customHeight="1" s="355" thickBot="1">
      <c r="A1403" s="353" t="n"/>
      <c r="B1403" s="721" t="n"/>
      <c r="C1403" s="1381" t="n">
        <v>4580504130138</v>
      </c>
      <c r="D1403" s="368" t="n"/>
      <c r="E1403" s="353" t="inlineStr">
        <is>
          <t>COCOCHI TESTER</t>
        </is>
      </c>
      <c r="F1403" s="365" t="inlineStr">
        <is>
          <t>COC06</t>
        </is>
      </c>
      <c r="G1403" s="573" t="n"/>
      <c r="H1403" s="322">
        <f>H854</f>
        <v/>
      </c>
      <c r="I1403" s="322" t="inlineStr">
        <is>
          <t>COCOCHI AG Ultimate Luxe Emulsion EX</t>
        </is>
      </c>
      <c r="J1403" s="322" t="inlineStr">
        <is>
          <t xml:space="preserve">Эмульсия экстра люкс COCOCHI </t>
        </is>
      </c>
      <c r="K1403" s="369">
        <f>K854</f>
        <v/>
      </c>
      <c r="L1403" s="369" t="n"/>
      <c r="M1403" s="1203" t="n"/>
      <c r="N1403" s="1203" t="n"/>
      <c r="O1403" s="455" t="n"/>
      <c r="P1403" s="1504">
        <f>P854</f>
        <v/>
      </c>
      <c r="Q1403" s="1382">
        <f>O1403*P1403</f>
        <v/>
      </c>
      <c r="R1403" s="456" t="n">
        <v>0</v>
      </c>
      <c r="S1403" s="1394">
        <f>O1403*R1403</f>
        <v/>
      </c>
      <c r="T1403" s="1394">
        <f>Q1403-S1403</f>
        <v/>
      </c>
      <c r="U1403" s="458">
        <f>T1403/Q1403</f>
        <v/>
      </c>
      <c r="V1403" s="362">
        <f>V854</f>
        <v/>
      </c>
      <c r="W1403" s="362">
        <f>W854</f>
        <v/>
      </c>
      <c r="X1403" s="630">
        <f>O1403/M1403</f>
        <v/>
      </c>
      <c r="Y1403" s="362">
        <f>V1403*X1403</f>
        <v/>
      </c>
      <c r="Z1403" s="362">
        <f>W1403*X1403</f>
        <v/>
      </c>
      <c r="AA1403" s="362">
        <f>AA854</f>
        <v/>
      </c>
      <c r="AB1403" s="1387">
        <f>AB854</f>
        <v/>
      </c>
      <c r="AC1403" s="1387">
        <f>ROUND(O1403*AB1403,3)</f>
        <v/>
      </c>
      <c r="AD1403" s="575">
        <f>AD854</f>
        <v/>
      </c>
      <c r="AE1403" s="582" t="inlineStr">
        <is>
          <t>ЕАЭС N RU Д-JP.РА06.В.88602/24   от 07.08.2024 действует до 06.08.2029</t>
        </is>
      </c>
      <c r="AF1403" s="582" t="inlineStr">
        <is>
          <t xml:space="preserve">COCOCHI </t>
        </is>
      </c>
      <c r="AG1403" s="582" t="inlineStr">
        <is>
          <t>Cocochi Cosme Co., Ltd.</t>
        </is>
      </c>
    </row>
    <row r="1404" hidden="1" ht="20.1" customFormat="1" customHeight="1" s="355" thickBot="1">
      <c r="A1404" s="353" t="n"/>
      <c r="B1404" s="721" t="n"/>
      <c r="C1404" s="1381" t="n">
        <v>4580504130930</v>
      </c>
      <c r="D1404" s="368" t="n"/>
      <c r="E1404" s="353" t="inlineStr">
        <is>
          <t>COCOCHI TESTER</t>
        </is>
      </c>
      <c r="F1404" s="365" t="inlineStr">
        <is>
          <t>COC07</t>
        </is>
      </c>
      <c r="G1404" s="573" t="n"/>
      <c r="H1404" s="322">
        <f>H855</f>
        <v/>
      </c>
      <c r="I1404" s="322" t="inlineStr">
        <is>
          <t>AG Ultimate Luxe Treatment Essence</t>
        </is>
      </c>
      <c r="J1404" s="322" t="inlineStr">
        <is>
          <t>Восстанавливающая эссенция для кожи лица люкс COCOCHI</t>
        </is>
      </c>
      <c r="K1404" s="369">
        <f>K855</f>
        <v/>
      </c>
      <c r="L1404" s="369" t="n"/>
      <c r="M1404" s="1203" t="n"/>
      <c r="N1404" s="1203" t="n"/>
      <c r="O1404" s="455" t="n"/>
      <c r="P1404" s="1504">
        <f>P855</f>
        <v/>
      </c>
      <c r="Q1404" s="1382">
        <f>O1404*P1404</f>
        <v/>
      </c>
      <c r="R1404" s="456" t="n">
        <v>0</v>
      </c>
      <c r="S1404" s="1394">
        <f>O1404*R1404</f>
        <v/>
      </c>
      <c r="T1404" s="1394">
        <f>Q1404-S1404</f>
        <v/>
      </c>
      <c r="U1404" s="458">
        <f>T1404/Q1404</f>
        <v/>
      </c>
      <c r="V1404" s="362">
        <f>V855</f>
        <v/>
      </c>
      <c r="W1404" s="362">
        <f>W855</f>
        <v/>
      </c>
      <c r="X1404" s="630">
        <f>O1404/M1404</f>
        <v/>
      </c>
      <c r="Y1404" s="362">
        <f>V1404*X1404</f>
        <v/>
      </c>
      <c r="Z1404" s="362">
        <f>W1404*X1404</f>
        <v/>
      </c>
      <c r="AA1404" s="362">
        <f>AA855</f>
        <v/>
      </c>
      <c r="AB1404" s="1387">
        <f>AB855</f>
        <v/>
      </c>
      <c r="AC1404" s="1387">
        <f>ROUND(O1404*AB1404,3)</f>
        <v/>
      </c>
      <c r="AD1404" s="575">
        <f>AD855</f>
        <v/>
      </c>
      <c r="AE1404" s="582" t="inlineStr">
        <is>
          <t>ЕАЭС N RU Д-JP.РА06.В.88770/24 от 07.08.2024 действует до 06.08.2029</t>
        </is>
      </c>
      <c r="AF1404" s="582" t="inlineStr">
        <is>
          <t xml:space="preserve">COCOCHI </t>
        </is>
      </c>
      <c r="AG1404" s="582" t="inlineStr">
        <is>
          <t>Cocochi Cosme Co., Ltd.</t>
        </is>
      </c>
    </row>
    <row r="1405" hidden="1" ht="20.1" customFormat="1" customHeight="1" s="355" thickBot="1">
      <c r="A1405" s="353" t="n"/>
      <c r="B1405" s="721" t="n"/>
      <c r="C1405" s="1381" t="n">
        <v>4580504130947</v>
      </c>
      <c r="D1405" s="368" t="n"/>
      <c r="E1405" s="353" t="inlineStr">
        <is>
          <t>COCOCHI TESTER</t>
        </is>
      </c>
      <c r="F1405" s="365" t="inlineStr">
        <is>
          <t>COC08</t>
        </is>
      </c>
      <c r="G1405" s="573" t="n"/>
      <c r="H1405" s="322">
        <f>H856</f>
        <v/>
      </c>
      <c r="I1405" s="322" t="inlineStr">
        <is>
          <t>COCOCHI AG Ultimate Facial Hydration Balancing Essence Mask</t>
        </is>
      </c>
      <c r="J1405" s="322" t="inlineStr">
        <is>
          <t>Увлажняющая балансирующая кремовая маска-эссенция COCOCHI</t>
        </is>
      </c>
      <c r="K1405" s="369">
        <f>K856</f>
        <v/>
      </c>
      <c r="L1405" s="369" t="n"/>
      <c r="M1405" s="1203" t="n"/>
      <c r="N1405" s="1203" t="n"/>
      <c r="O1405" s="455" t="n"/>
      <c r="P1405" s="1504">
        <f>P856</f>
        <v/>
      </c>
      <c r="Q1405" s="1382">
        <f>O1405*P1405</f>
        <v/>
      </c>
      <c r="R1405" s="456" t="n">
        <v>0</v>
      </c>
      <c r="S1405" s="1394">
        <f>O1405*R1405</f>
        <v/>
      </c>
      <c r="T1405" s="1394">
        <f>Q1405-S1405</f>
        <v/>
      </c>
      <c r="U1405" s="458">
        <f>T1405/Q1405</f>
        <v/>
      </c>
      <c r="V1405" s="362">
        <f>V856</f>
        <v/>
      </c>
      <c r="W1405" s="362">
        <f>W856</f>
        <v/>
      </c>
      <c r="X1405" s="630">
        <f>O1405/M1405</f>
        <v/>
      </c>
      <c r="Y1405" s="362">
        <f>V1405*X1405</f>
        <v/>
      </c>
      <c r="Z1405" s="362">
        <f>W1405*X1405</f>
        <v/>
      </c>
      <c r="AA1405" s="362">
        <f>AA856</f>
        <v/>
      </c>
      <c r="AB1405" s="1387">
        <f>AB856</f>
        <v/>
      </c>
      <c r="AC1405" s="1387">
        <f>ROUND(O1405*AB1405,3)</f>
        <v/>
      </c>
      <c r="AD1405" s="575">
        <f>AD856</f>
        <v/>
      </c>
      <c r="AE1405" s="582" t="inlineStr">
        <is>
          <t>ЕАЭС N RU RU Д-JP.РА06.В.93742/24 от 08.08.2024 действует до 07.08.2029</t>
        </is>
      </c>
      <c r="AF1405" s="582" t="inlineStr">
        <is>
          <t xml:space="preserve">COCOCHI </t>
        </is>
      </c>
      <c r="AG1405" s="582" t="inlineStr">
        <is>
          <t>Cocochi Cosme Co., Ltd.</t>
        </is>
      </c>
    </row>
    <row r="1406" hidden="1" ht="20.1" customFormat="1" customHeight="1" s="355" thickBot="1">
      <c r="A1406" s="353" t="n"/>
      <c r="B1406" s="721" t="n"/>
      <c r="C1406" s="1381">
        <f>C857</f>
        <v/>
      </c>
      <c r="D1406" s="368" t="n"/>
      <c r="E1406" s="353" t="inlineStr">
        <is>
          <t>COCOCHI TESTER</t>
        </is>
      </c>
      <c r="F1406" s="365" t="inlineStr">
        <is>
          <t>COC14T</t>
        </is>
      </c>
      <c r="G1406" s="573" t="n"/>
      <c r="H1406" s="322">
        <f>H857</f>
        <v/>
      </c>
      <c r="I1406" s="322" t="inlineStr">
        <is>
          <t>AG Ultimate Facial Balancing Lotion COCOCHI</t>
        </is>
      </c>
      <c r="J1406" s="322" t="inlineStr">
        <is>
          <t>Увлажняющий балансирующий лосьон COCOCHI</t>
        </is>
      </c>
      <c r="K1406" s="369">
        <f>K857</f>
        <v/>
      </c>
      <c r="L1406" s="369" t="n"/>
      <c r="M1406" s="1203" t="n"/>
      <c r="N1406" s="1203" t="n"/>
      <c r="O1406" s="455" t="n"/>
      <c r="P1406" s="1504">
        <f>P857</f>
        <v/>
      </c>
      <c r="Q1406" s="1382">
        <f>O1406*P1406</f>
        <v/>
      </c>
      <c r="R1406" s="456" t="n">
        <v>0</v>
      </c>
      <c r="S1406" s="1394">
        <f>O1406*R1406</f>
        <v/>
      </c>
      <c r="T1406" s="1394">
        <f>Q1406-S1406</f>
        <v/>
      </c>
      <c r="U1406" s="458">
        <f>T1406/Q1406</f>
        <v/>
      </c>
      <c r="V1406" s="362">
        <f>V857</f>
        <v/>
      </c>
      <c r="W1406" s="362">
        <f>W857</f>
        <v/>
      </c>
      <c r="X1406" s="630">
        <f>O1406/M1406</f>
        <v/>
      </c>
      <c r="Y1406" s="362">
        <f>V1406*X1406</f>
        <v/>
      </c>
      <c r="Z1406" s="362">
        <f>W1406*X1406</f>
        <v/>
      </c>
      <c r="AA1406" s="362">
        <f>AA857</f>
        <v/>
      </c>
      <c r="AB1406" s="1387">
        <f>AB857</f>
        <v/>
      </c>
      <c r="AC1406" s="1387">
        <f>ROUND(O1406*AB1406,3)</f>
        <v/>
      </c>
      <c r="AD1406" s="575">
        <f>AD857</f>
        <v/>
      </c>
      <c r="AE1406" s="582" t="inlineStr">
        <is>
          <t>ЕАЭС N RU Д-JP.РА06.В.88560/24  от 07.08.2024 действует до 06.08.2029</t>
        </is>
      </c>
      <c r="AF1406" s="582">
        <f>AF857</f>
        <v/>
      </c>
      <c r="AG1406" s="582">
        <f>AG857</f>
        <v/>
      </c>
    </row>
    <row r="1407" hidden="1" ht="20.1" customFormat="1" customHeight="1" s="355" thickBot="1">
      <c r="A1407" s="353" t="n"/>
      <c r="B1407" s="721" t="n"/>
      <c r="C1407" s="1381">
        <f>C858</f>
        <v/>
      </c>
      <c r="D1407" s="368" t="n"/>
      <c r="E1407" s="353" t="inlineStr">
        <is>
          <t>COCOCHI TESTER</t>
        </is>
      </c>
      <c r="F1407" s="365" t="inlineStr">
        <is>
          <t>COC15T</t>
        </is>
      </c>
      <c r="G1407" s="573" t="n"/>
      <c r="H1407" s="322">
        <f>H858</f>
        <v/>
      </c>
      <c r="I1407" s="322" t="inlineStr">
        <is>
          <t>AG Ultimate Facial Balancing Emulsion COCOCHI</t>
        </is>
      </c>
      <c r="J1407" s="322" t="inlineStr">
        <is>
          <t>балансирующая увлажняющая эмульсия COCOCHI</t>
        </is>
      </c>
      <c r="K1407" s="369">
        <f>K858</f>
        <v/>
      </c>
      <c r="L1407" s="369" t="n"/>
      <c r="M1407" s="1203" t="n"/>
      <c r="N1407" s="1203" t="n"/>
      <c r="O1407" s="455" t="n"/>
      <c r="P1407" s="1504">
        <f>P858</f>
        <v/>
      </c>
      <c r="Q1407" s="1382">
        <f>O1407*P1407</f>
        <v/>
      </c>
      <c r="R1407" s="456" t="n">
        <v>0</v>
      </c>
      <c r="S1407" s="1394">
        <f>O1407*R1407</f>
        <v/>
      </c>
      <c r="T1407" s="1394">
        <f>Q1407-S1407</f>
        <v/>
      </c>
      <c r="U1407" s="458">
        <f>T1407/Q1407</f>
        <v/>
      </c>
      <c r="V1407" s="362">
        <f>V858</f>
        <v/>
      </c>
      <c r="W1407" s="362">
        <f>W858</f>
        <v/>
      </c>
      <c r="X1407" s="630">
        <f>O1407/M1407</f>
        <v/>
      </c>
      <c r="Y1407" s="362">
        <f>V1407*X1407</f>
        <v/>
      </c>
      <c r="Z1407" s="362">
        <f>W1407*X1407</f>
        <v/>
      </c>
      <c r="AA1407" s="362">
        <f>AA858</f>
        <v/>
      </c>
      <c r="AB1407" s="1387">
        <f>AB858</f>
        <v/>
      </c>
      <c r="AC1407" s="1387">
        <f>ROUND(O1407*AB1407,3)</f>
        <v/>
      </c>
      <c r="AD1407" s="575">
        <f>AD858</f>
        <v/>
      </c>
      <c r="AE1407" s="582" t="inlineStr">
        <is>
          <t>ЕАЭС N RU Д-JP.РА06.В.88602/24   от 07.08.2024 действует до 06.08.2029</t>
        </is>
      </c>
      <c r="AF1407" s="582">
        <f>AF858</f>
        <v/>
      </c>
      <c r="AG1407" s="582">
        <f>AG858</f>
        <v/>
      </c>
    </row>
    <row r="1408" hidden="1" ht="20.1" customFormat="1" customHeight="1" s="355" thickBot="1">
      <c r="A1408" s="353" t="n"/>
      <c r="B1408" s="721" t="n"/>
      <c r="C1408" s="1381" t="n">
        <v>4580504130473</v>
      </c>
      <c r="D1408" s="368" t="n"/>
      <c r="E1408" s="353" t="inlineStr">
        <is>
          <t>COCOCHI TESTER</t>
        </is>
      </c>
      <c r="F1408" s="365" t="inlineStr">
        <is>
          <t>COC09</t>
        </is>
      </c>
      <c r="G1408" s="573" t="n"/>
      <c r="H1408" s="322">
        <f>H859</f>
        <v/>
      </c>
      <c r="I1408" s="322" t="inlineStr">
        <is>
          <t>COCOCHI AG Ultimate Renovating Treatment Cream Mask</t>
        </is>
      </c>
      <c r="J1408" s="322" t="inlineStr">
        <is>
          <t xml:space="preserve">Восстанавливающая кремовая маска COCOCHI </t>
        </is>
      </c>
      <c r="K1408" s="369">
        <f>K859</f>
        <v/>
      </c>
      <c r="L1408" s="369" t="n"/>
      <c r="M1408" s="1203" t="n"/>
      <c r="N1408" s="1203" t="n"/>
      <c r="O1408" s="455" t="n"/>
      <c r="P1408" s="1504">
        <f>P859</f>
        <v/>
      </c>
      <c r="Q1408" s="1382">
        <f>O1408*P1408</f>
        <v/>
      </c>
      <c r="R1408" s="456" t="n">
        <v>0</v>
      </c>
      <c r="S1408" s="1394">
        <f>O1408*R1408</f>
        <v/>
      </c>
      <c r="T1408" s="1394">
        <f>Q1408-S1408</f>
        <v/>
      </c>
      <c r="U1408" s="458">
        <f>T1408/Q1408</f>
        <v/>
      </c>
      <c r="V1408" s="362">
        <f>V859</f>
        <v/>
      </c>
      <c r="W1408" s="362">
        <f>W859</f>
        <v/>
      </c>
      <c r="X1408" s="630">
        <f>O1408/M1408</f>
        <v/>
      </c>
      <c r="Y1408" s="362">
        <f>V1408*X1408</f>
        <v/>
      </c>
      <c r="Z1408" s="362">
        <f>W1408*X1408</f>
        <v/>
      </c>
      <c r="AA1408" s="362">
        <f>AA859</f>
        <v/>
      </c>
      <c r="AB1408" s="1387">
        <f>AB859</f>
        <v/>
      </c>
      <c r="AC1408" s="1387">
        <f>ROUND(O1408*AB1408,3)</f>
        <v/>
      </c>
      <c r="AD1408" s="575">
        <f>AD859</f>
        <v/>
      </c>
      <c r="AE1408" s="582" t="inlineStr">
        <is>
          <t>ЕАЭС N RU RU Д-JP.РА06.В.93742/24 от 08.08.2024 действует до 07.08.2029</t>
        </is>
      </c>
      <c r="AF1408" s="582" t="inlineStr">
        <is>
          <t xml:space="preserve">COCOCHI </t>
        </is>
      </c>
      <c r="AG1408" s="582" t="inlineStr">
        <is>
          <t>Cocochi Cosme Co., Ltd.</t>
        </is>
      </c>
    </row>
    <row r="1409" hidden="1" ht="20.1" customFormat="1" customHeight="1" s="355" thickBot="1">
      <c r="A1409" s="353" t="n"/>
      <c r="B1409" s="721" t="n"/>
      <c r="C1409" s="1381" t="n">
        <v>4580504130817</v>
      </c>
      <c r="D1409" s="368" t="n"/>
      <c r="E1409" s="353" t="inlineStr">
        <is>
          <t>COCOCHI TESTER</t>
        </is>
      </c>
      <c r="F1409" s="365" t="inlineStr">
        <is>
          <t>COC10</t>
        </is>
      </c>
      <c r="G1409" s="573" t="n"/>
      <c r="H1409" s="322">
        <f>H860</f>
        <v/>
      </c>
      <c r="I1409" s="322" t="inlineStr">
        <is>
          <t>AG Ultimate Eye Zone Mask COCOCHI</t>
        </is>
      </c>
      <c r="J1409" s="322" t="inlineStr">
        <is>
          <t>Маска тканевая для кожи вокург глаз COCOCHI</t>
        </is>
      </c>
      <c r="K1409" s="369">
        <f>K860</f>
        <v/>
      </c>
      <c r="L1409" s="369" t="n"/>
      <c r="M1409" s="1203" t="n"/>
      <c r="N1409" s="1203" t="n"/>
      <c r="O1409" s="455" t="n"/>
      <c r="P1409" s="1504">
        <f>P860</f>
        <v/>
      </c>
      <c r="Q1409" s="1382">
        <f>O1409*P1409</f>
        <v/>
      </c>
      <c r="R1409" s="456" t="n">
        <v>0</v>
      </c>
      <c r="S1409" s="1394">
        <f>O1409*R1409</f>
        <v/>
      </c>
      <c r="T1409" s="1394">
        <f>Q1409-S1409</f>
        <v/>
      </c>
      <c r="U1409" s="458">
        <f>T1409/Q1409</f>
        <v/>
      </c>
      <c r="V1409" s="362">
        <f>V860</f>
        <v/>
      </c>
      <c r="W1409" s="362">
        <f>W860</f>
        <v/>
      </c>
      <c r="X1409" s="630">
        <f>O1409/M1409</f>
        <v/>
      </c>
      <c r="Y1409" s="362">
        <f>V1409*X1409</f>
        <v/>
      </c>
      <c r="Z1409" s="362">
        <f>W1409*X1409</f>
        <v/>
      </c>
      <c r="AA1409" s="362">
        <f>AA860</f>
        <v/>
      </c>
      <c r="AB1409" s="1387">
        <f>AB860</f>
        <v/>
      </c>
      <c r="AC1409" s="1387">
        <f>ROUND(O1409*AB1409,3)</f>
        <v/>
      </c>
      <c r="AD1409" s="575">
        <f>AD860</f>
        <v/>
      </c>
      <c r="AE1409" s="582" t="inlineStr">
        <is>
          <t>ЕАЭС N RU RU Д-JP.РА06.В.88676/24  от 07.08.2024 действует до 06.08.2029</t>
        </is>
      </c>
      <c r="AF1409" s="582" t="inlineStr">
        <is>
          <t xml:space="preserve">COCOCHI </t>
        </is>
      </c>
      <c r="AG1409" s="582" t="inlineStr">
        <is>
          <t>Cocochi Cosme Co., Ltd.</t>
        </is>
      </c>
    </row>
    <row r="1410" hidden="1" ht="20.1" customFormat="1" customHeight="1" s="355" thickBot="1">
      <c r="A1410" s="353" t="n"/>
      <c r="B1410" s="721" t="n"/>
      <c r="C1410" s="1381" t="n">
        <v>4580504130831</v>
      </c>
      <c r="D1410" s="368" t="n"/>
      <c r="E1410" s="353" t="inlineStr">
        <is>
          <t>COCOCHI TESTER</t>
        </is>
      </c>
      <c r="F1410" s="365" t="inlineStr">
        <is>
          <t>COC11</t>
        </is>
      </c>
      <c r="G1410" s="573" t="n"/>
      <c r="H1410" s="322">
        <f>H861</f>
        <v/>
      </c>
      <c r="I1410" s="322" t="inlineStr">
        <is>
          <t>COCOCHI Eye Care Set (AG Ultimate Enriched Eye CreamCOCOCHI/AG Ultimate Eye Zone Mask COCOCHI)</t>
        </is>
      </c>
      <c r="J1410" s="322"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69">
        <f>K861</f>
        <v/>
      </c>
      <c r="L1410" s="369" t="n"/>
      <c r="M1410" s="1203" t="n"/>
      <c r="N1410" s="1203" t="n"/>
      <c r="O1410" s="455" t="n"/>
      <c r="P1410" s="1504">
        <f>P861</f>
        <v/>
      </c>
      <c r="Q1410" s="1382">
        <f>O1410*P1410</f>
        <v/>
      </c>
      <c r="R1410" s="456" t="n">
        <v>0</v>
      </c>
      <c r="S1410" s="1394">
        <f>O1410*R1410</f>
        <v/>
      </c>
      <c r="T1410" s="1394">
        <f>Q1410-S1410</f>
        <v/>
      </c>
      <c r="U1410" s="458">
        <f>T1410/Q1410</f>
        <v/>
      </c>
      <c r="V1410" s="362">
        <f>V861</f>
        <v/>
      </c>
      <c r="W1410" s="362">
        <f>W861</f>
        <v/>
      </c>
      <c r="X1410" s="630">
        <f>O1410/M1410</f>
        <v/>
      </c>
      <c r="Y1410" s="362">
        <f>V1410*X1410</f>
        <v/>
      </c>
      <c r="Z1410" s="362">
        <f>W1410*X1410</f>
        <v/>
      </c>
      <c r="AA1410" s="362">
        <f>AA861</f>
        <v/>
      </c>
      <c r="AB1410" s="1387">
        <f>AB861</f>
        <v/>
      </c>
      <c r="AC1410" s="1387">
        <f>ROUND(O1410*AB1410,3)</f>
        <v/>
      </c>
      <c r="AD1410" s="575">
        <f>AD861</f>
        <v/>
      </c>
      <c r="AE1410" s="582" t="inlineStr">
        <is>
          <t>ЕАЭС N Д-JP.РА06.В.88722/24    от 07.08.2024 действует до 06.08.2029    ЕАЭС N Д-JP.РА06.В.88676/24 от 07.08.2024 действует до 06.08.2029</t>
        </is>
      </c>
      <c r="AF1410" s="582" t="inlineStr">
        <is>
          <t xml:space="preserve">COCOCHI </t>
        </is>
      </c>
      <c r="AG1410" s="582" t="inlineStr">
        <is>
          <t>Cocochi Cosme Co., Ltd.</t>
        </is>
      </c>
    </row>
    <row r="1411" hidden="1" ht="20.1" customFormat="1" customHeight="1" s="355" thickBot="1">
      <c r="A1411" s="353" t="n"/>
      <c r="B1411" s="721" t="n"/>
      <c r="C1411" s="1381">
        <f>C862</f>
        <v/>
      </c>
      <c r="D1411" s="368" t="n"/>
      <c r="E1411" s="353" t="inlineStr">
        <is>
          <t>COCOCHI TESTER</t>
        </is>
      </c>
      <c r="F1411" s="365" t="inlineStr">
        <is>
          <t>COC12T</t>
        </is>
      </c>
      <c r="G1411" s="573" t="n"/>
      <c r="H1411" s="322">
        <f>H862</f>
        <v/>
      </c>
      <c r="I1411" s="322" t="inlineStr">
        <is>
          <t>AG Ultimate Facial Essence Mask Sakura COCOCHI</t>
        </is>
      </c>
      <c r="J1411" s="322" t="inlineStr">
        <is>
          <t>Увлажняющая тканевая маска для кожи лица Сакура</t>
        </is>
      </c>
      <c r="K1411" s="322">
        <f>K862</f>
        <v/>
      </c>
      <c r="L1411" s="369" t="n"/>
      <c r="M1411" s="1203" t="n"/>
      <c r="N1411" s="1203" t="n"/>
      <c r="O1411" s="455" t="n"/>
      <c r="P1411" s="1504">
        <f>P862</f>
        <v/>
      </c>
      <c r="Q1411" s="1382">
        <f>O1411*P1411</f>
        <v/>
      </c>
      <c r="R1411" s="456" t="n">
        <v>0</v>
      </c>
      <c r="S1411" s="1394">
        <f>O1411*R1411</f>
        <v/>
      </c>
      <c r="T1411" s="1394">
        <f>Q1411-S1411</f>
        <v/>
      </c>
      <c r="U1411" s="458">
        <f>T1411/Q1411</f>
        <v/>
      </c>
      <c r="V1411" s="362">
        <f>V862</f>
        <v/>
      </c>
      <c r="W1411" s="362">
        <f>W862</f>
        <v/>
      </c>
      <c r="X1411" s="630">
        <f>O1411/M1411</f>
        <v/>
      </c>
      <c r="Y1411" s="362">
        <f>V1411*X1411</f>
        <v/>
      </c>
      <c r="Z1411" s="362">
        <f>W1411*X1411</f>
        <v/>
      </c>
      <c r="AA1411" s="362">
        <f>AA862</f>
        <v/>
      </c>
      <c r="AB1411" s="1387">
        <f>AB862</f>
        <v/>
      </c>
      <c r="AC1411" s="1387">
        <f>ROUND(O1411*AB1411,3)</f>
        <v/>
      </c>
      <c r="AD1411" s="575">
        <f>AD862</f>
        <v/>
      </c>
      <c r="AE1411" s="582" t="inlineStr">
        <is>
          <t>ЕАЭС N RU RU Д-JP.РА06.В.88676/24  от 07.08.2024 действует до 06.08.2029</t>
        </is>
      </c>
      <c r="AF1411" s="582">
        <f>AF862</f>
        <v/>
      </c>
      <c r="AG1411" s="582" t="inlineStr">
        <is>
          <t>Cocochi Cosme Co., Ltd.</t>
        </is>
      </c>
    </row>
    <row r="1412" hidden="1" ht="20.1" customFormat="1" customHeight="1" s="355" thickBot="1">
      <c r="A1412" s="353" t="n"/>
      <c r="B1412" s="721" t="n"/>
      <c r="C1412" s="1381">
        <f>C863</f>
        <v/>
      </c>
      <c r="D1412" s="368" t="n"/>
      <c r="E1412" s="353" t="inlineStr">
        <is>
          <t>COCOCHI TESTER</t>
        </is>
      </c>
      <c r="F1412" s="365" t="inlineStr">
        <is>
          <t>COC13T</t>
        </is>
      </c>
      <c r="G1412" s="573" t="n"/>
      <c r="H1412" s="322">
        <f>H863</f>
        <v/>
      </c>
      <c r="I1412" s="322" t="inlineStr">
        <is>
          <t>AG Sleeping Pack N Cocochi</t>
        </is>
      </c>
      <c r="J1412" s="322" t="inlineStr">
        <is>
          <t>Ночная восстанавливающая маска Cocochi</t>
        </is>
      </c>
      <c r="K1412" s="322">
        <f>K863</f>
        <v/>
      </c>
      <c r="L1412" s="369" t="n"/>
      <c r="M1412" s="1203" t="n"/>
      <c r="N1412" s="1203" t="n"/>
      <c r="O1412" s="455" t="n"/>
      <c r="P1412" s="1504">
        <f>P863</f>
        <v/>
      </c>
      <c r="Q1412" s="1382">
        <f>O1412*P1412</f>
        <v/>
      </c>
      <c r="R1412" s="456" t="n">
        <v>0</v>
      </c>
      <c r="S1412" s="1394">
        <f>O1412*R1412</f>
        <v/>
      </c>
      <c r="T1412" s="1394">
        <f>Q1412-S1412</f>
        <v/>
      </c>
      <c r="U1412" s="458">
        <f>T1412/Q1412</f>
        <v/>
      </c>
      <c r="V1412" s="362">
        <f>V863</f>
        <v/>
      </c>
      <c r="W1412" s="362">
        <f>W863</f>
        <v/>
      </c>
      <c r="X1412" s="630">
        <f>O1412/M1412</f>
        <v/>
      </c>
      <c r="Y1412" s="362">
        <f>V1412*X1412</f>
        <v/>
      </c>
      <c r="Z1412" s="362">
        <f>W1412*X1412</f>
        <v/>
      </c>
      <c r="AA1412" s="362">
        <f>AA863</f>
        <v/>
      </c>
      <c r="AB1412" s="1387">
        <f>AB863</f>
        <v/>
      </c>
      <c r="AC1412" s="1387">
        <f>ROUND(O1412*AB1412,3)</f>
        <v/>
      </c>
      <c r="AD1412" s="575">
        <f>AD863</f>
        <v/>
      </c>
      <c r="AE1412" s="582" t="inlineStr">
        <is>
          <t>ЕАЭС N RU RU Д-JP.РА06.В.93742/24 от 08.08.2024 действует до 07.08.2029</t>
        </is>
      </c>
      <c r="AF1412" s="582">
        <f>AF863</f>
        <v/>
      </c>
      <c r="AG1412" s="582">
        <f>AG863</f>
        <v/>
      </c>
    </row>
    <row r="1413" hidden="1" ht="20.1" customFormat="1" customHeight="1" s="355" thickBot="1">
      <c r="A1413" s="353" t="n"/>
      <c r="B1413" s="721" t="n"/>
      <c r="C1413" s="1423">
        <f>C864</f>
        <v/>
      </c>
      <c r="D1413" s="573" t="n"/>
      <c r="E1413" s="365" t="inlineStr">
        <is>
          <t>COCOCHI TESTER</t>
        </is>
      </c>
      <c r="F1413" s="365" t="n"/>
      <c r="G1413" s="573" t="n"/>
      <c r="H1413" s="322" t="inlineStr">
        <is>
          <t>COCOCHI Facial Cream Reserve 50g</t>
        </is>
      </c>
      <c r="I1413" s="760" t="inlineStr">
        <is>
          <t>COCOCHI Facial Cream Reserve 50g</t>
        </is>
      </c>
      <c r="J1413" s="760" t="inlineStr">
        <is>
          <t>Питательный лифтинговый омолаживающий крем Резерв COCOCHI</t>
        </is>
      </c>
      <c r="K1413" s="322">
        <f>K864</f>
        <v/>
      </c>
      <c r="L1413" s="951" t="n"/>
      <c r="M1413" s="1203" t="n"/>
      <c r="N1413" s="1203" t="n"/>
      <c r="O1413" s="455" t="n"/>
      <c r="P1413" s="1504">
        <f>P864</f>
        <v/>
      </c>
      <c r="Q1413" s="1382">
        <f>O1413*P1413</f>
        <v/>
      </c>
      <c r="R1413" s="456" t="n">
        <v>0</v>
      </c>
      <c r="S1413" s="1394">
        <f>O1413*R1413</f>
        <v/>
      </c>
      <c r="T1413" s="1394">
        <f>Q1413-S1413</f>
        <v/>
      </c>
      <c r="U1413" s="458">
        <f>T1413/Q1413</f>
        <v/>
      </c>
      <c r="V1413" s="362" t="n"/>
      <c r="W1413" s="362" t="n"/>
      <c r="X1413" s="630" t="n"/>
      <c r="Y1413" s="362" t="n"/>
      <c r="Z1413" s="362" t="n"/>
      <c r="AA1413" s="362" t="n"/>
      <c r="AB1413" s="1387" t="n">
        <v>0.26</v>
      </c>
      <c r="AC1413" s="1387">
        <f>ROUND(O1413*AB1413,3)</f>
        <v/>
      </c>
      <c r="AD1413" s="575">
        <f>AD864</f>
        <v/>
      </c>
      <c r="AE1413" s="582">
        <f>AE864</f>
        <v/>
      </c>
      <c r="AF1413" s="582">
        <f>AF864</f>
        <v/>
      </c>
      <c r="AG1413" s="582">
        <f>AG864</f>
        <v/>
      </c>
    </row>
    <row r="1414" hidden="1" ht="20.1" customFormat="1" customHeight="1" s="355" thickBot="1">
      <c r="A1414" s="353" t="n"/>
      <c r="B1414" s="721" t="n"/>
      <c r="C1414" s="1423">
        <f>C865</f>
        <v/>
      </c>
      <c r="D1414" s="573" t="n"/>
      <c r="E1414" s="365" t="inlineStr">
        <is>
          <t>COCOCHI TESTER</t>
        </is>
      </c>
      <c r="F1414" s="365" t="n"/>
      <c r="G1414" s="573" t="n"/>
      <c r="H1414" s="322" t="inlineStr">
        <is>
          <t>COCOCHI Facial Cream Reserve 15g Tester(N.C.V)</t>
        </is>
      </c>
      <c r="I1414" s="760" t="inlineStr">
        <is>
          <t>COCOCHI Facial Cream Reserve 15g</t>
        </is>
      </c>
      <c r="J1414" s="760" t="inlineStr">
        <is>
          <t>Питательный лифтинговый омолаживающий крем Резерв COCOCHI</t>
        </is>
      </c>
      <c r="K1414" s="322">
        <f>K865</f>
        <v/>
      </c>
      <c r="L1414" s="951" t="n"/>
      <c r="M1414" s="1203" t="n"/>
      <c r="N1414" s="1203" t="n"/>
      <c r="O1414" s="455" t="n"/>
      <c r="P1414" s="1504">
        <f>P865</f>
        <v/>
      </c>
      <c r="Q1414" s="1382">
        <f>O1414*P1414</f>
        <v/>
      </c>
      <c r="R1414" s="456" t="n">
        <v>0</v>
      </c>
      <c r="S1414" s="1394">
        <f>O1414*R1414</f>
        <v/>
      </c>
      <c r="T1414" s="1394">
        <f>Q1414-S1414</f>
        <v/>
      </c>
      <c r="U1414" s="458">
        <f>T1414/Q1414</f>
        <v/>
      </c>
      <c r="V1414" s="362" t="n"/>
      <c r="W1414" s="362" t="n"/>
      <c r="X1414" s="630" t="n"/>
      <c r="Y1414" s="362" t="n"/>
      <c r="Z1414" s="362" t="n"/>
      <c r="AA1414" s="362" t="n"/>
      <c r="AB1414" s="1387" t="n">
        <v>0.104</v>
      </c>
      <c r="AC1414" s="1387">
        <f>ROUND(O1414*AB1414,3)</f>
        <v/>
      </c>
      <c r="AD1414" s="575">
        <f>AD865</f>
        <v/>
      </c>
      <c r="AE1414" s="582">
        <f>AE865</f>
        <v/>
      </c>
      <c r="AF1414" s="582">
        <f>AF865</f>
        <v/>
      </c>
      <c r="AG1414" s="582">
        <f>AG865</f>
        <v/>
      </c>
    </row>
    <row r="1415" hidden="1" ht="20.1" customFormat="1" customHeight="1" s="355" thickBot="1">
      <c r="A1415" s="353" t="n"/>
      <c r="B1415" s="721" t="n"/>
      <c r="C1415" s="1423">
        <f>C866</f>
        <v/>
      </c>
      <c r="D1415" s="573" t="n"/>
      <c r="E1415" s="365" t="inlineStr">
        <is>
          <t>COCOCHI TESTER</t>
        </is>
      </c>
      <c r="F1415" s="365" t="n"/>
      <c r="G1415" s="573" t="n"/>
      <c r="H1415" s="322" t="inlineStr">
        <is>
          <t>COCOCHI AG Ultimate Glowing Essence Cream Mask 20g/60g</t>
        </is>
      </c>
      <c r="I1415" s="760" t="inlineStr">
        <is>
          <t xml:space="preserve"> Кремовая маска-эссенция супер Сияние COCOCHI</t>
        </is>
      </c>
      <c r="J1415" s="760" t="inlineStr">
        <is>
          <t>COCOCHI AG Ultimate Glowing Essence Cream Mask 20g/60g</t>
        </is>
      </c>
      <c r="K1415" s="322">
        <f>K866</f>
        <v/>
      </c>
      <c r="L1415" s="951" t="n"/>
      <c r="M1415" s="1203" t="n"/>
      <c r="N1415" s="1203" t="n"/>
      <c r="O1415" s="455" t="n"/>
      <c r="P1415" s="1504">
        <f>P866</f>
        <v/>
      </c>
      <c r="Q1415" s="1382">
        <f>O1415*P1415</f>
        <v/>
      </c>
      <c r="R1415" s="456" t="n">
        <v>0</v>
      </c>
      <c r="S1415" s="1394">
        <f>O1415*R1415</f>
        <v/>
      </c>
      <c r="T1415" s="1394">
        <f>Q1415-S1415</f>
        <v/>
      </c>
      <c r="U1415" s="458">
        <f>T1415/Q1415</f>
        <v/>
      </c>
      <c r="V1415" s="362" t="n"/>
      <c r="W1415" s="362" t="n"/>
      <c r="X1415" s="630" t="n"/>
      <c r="Y1415" s="362" t="n"/>
      <c r="Z1415" s="362" t="n"/>
      <c r="AA1415" s="362" t="n"/>
      <c r="AB1415" s="1387" t="n">
        <v>0.265</v>
      </c>
      <c r="AC1415" s="1387">
        <f>ROUND(O1415*AB1415,3)</f>
        <v/>
      </c>
      <c r="AD1415" s="575">
        <f>AD866</f>
        <v/>
      </c>
      <c r="AE1415" s="582">
        <f>AE866</f>
        <v/>
      </c>
      <c r="AF1415" s="582">
        <f>AF866</f>
        <v/>
      </c>
      <c r="AG1415" s="582">
        <f>AG866</f>
        <v/>
      </c>
    </row>
    <row r="1416" hidden="1" ht="20.1" customFormat="1" customHeight="1" s="355" thickBot="1">
      <c r="A1416" s="353" t="n"/>
      <c r="B1416" s="721" t="n"/>
      <c r="C1416" s="1423">
        <f>C867</f>
        <v/>
      </c>
      <c r="D1416" s="573" t="n"/>
      <c r="E1416" s="365" t="inlineStr">
        <is>
          <t>COCOCHI TESTER</t>
        </is>
      </c>
      <c r="F1416" s="365" t="n"/>
      <c r="G1416" s="573" t="n"/>
      <c r="H1416" s="322" t="inlineStr">
        <is>
          <t xml:space="preserve"> COCOCHI AG Ultimate Glowing Essence Cream Mask 7g/21g Tester(N.C.V)</t>
        </is>
      </c>
      <c r="I1416" s="760" t="inlineStr">
        <is>
          <t xml:space="preserve"> Кремовая маска-эссенция супер Сияние COCOCHI</t>
        </is>
      </c>
      <c r="J1416" s="760" t="inlineStr">
        <is>
          <t xml:space="preserve"> COCOCHI AG Ultimate Glowing Essence Cream Mask  7g/21g</t>
        </is>
      </c>
      <c r="K1416" s="322">
        <f>K867</f>
        <v/>
      </c>
      <c r="L1416" s="951" t="n"/>
      <c r="M1416" s="1203" t="n"/>
      <c r="N1416" s="1203" t="n"/>
      <c r="O1416" s="455" t="n"/>
      <c r="P1416" s="1504">
        <f>P867</f>
        <v/>
      </c>
      <c r="Q1416" s="1382">
        <f>O1416*P1416</f>
        <v/>
      </c>
      <c r="R1416" s="456" t="n">
        <v>0</v>
      </c>
      <c r="S1416" s="1394">
        <f>O1416*R1416</f>
        <v/>
      </c>
      <c r="T1416" s="1394">
        <f>Q1416-S1416</f>
        <v/>
      </c>
      <c r="U1416" s="458">
        <f>T1416/Q1416</f>
        <v/>
      </c>
      <c r="V1416" s="362" t="n"/>
      <c r="W1416" s="362" t="n"/>
      <c r="X1416" s="630" t="n"/>
      <c r="Y1416" s="362" t="n"/>
      <c r="Z1416" s="362" t="n"/>
      <c r="AA1416" s="362" t="n"/>
      <c r="AB1416" s="1387" t="n">
        <v>0.1</v>
      </c>
      <c r="AC1416" s="1387">
        <f>ROUND(O1416*AB1416,3)</f>
        <v/>
      </c>
      <c r="AD1416" s="575">
        <f>AD867</f>
        <v/>
      </c>
      <c r="AE1416" s="582">
        <f>AE867</f>
        <v/>
      </c>
      <c r="AF1416" s="582">
        <f>AF867</f>
        <v/>
      </c>
      <c r="AG1416" s="582">
        <f>AG867</f>
        <v/>
      </c>
    </row>
    <row r="1417" hidden="1" ht="20.1" customFormat="1" customHeight="1" s="355" thickBot="1">
      <c r="A1417" s="353" t="n"/>
      <c r="B1417" s="721" t="n"/>
      <c r="C1417" s="1423">
        <f>C868</f>
        <v/>
      </c>
      <c r="D1417" s="573" t="n"/>
      <c r="E1417" s="365" t="inlineStr">
        <is>
          <t>COCOCHI TESTER</t>
        </is>
      </c>
      <c r="F1417" s="365" t="inlineStr">
        <is>
          <t>COC18S</t>
        </is>
      </c>
      <c r="G1417" s="573" t="n"/>
      <c r="H1417" s="322" t="inlineStr">
        <is>
          <t>COCOCHI AG Facial Triple Itensive SPA Treatment 3g/15g/20ml Tester(N.C.V)</t>
        </is>
      </c>
      <c r="I1417" s="760" t="inlineStr">
        <is>
          <t xml:space="preserve">Антивозрастной интенсивный СПА уход тройного действия (набор) COCOCHI </t>
        </is>
      </c>
      <c r="J1417" s="760" t="inlineStr">
        <is>
          <t>COCOCHI AG Facial Triple Itensive SPA Treatment (essence cream N 3g/essence cream mask 15g/essence lotion EX 20ml</t>
        </is>
      </c>
      <c r="K1417" s="322">
        <f>K868</f>
        <v/>
      </c>
      <c r="L1417" s="951" t="n"/>
      <c r="M1417" s="1203" t="n"/>
      <c r="N1417" s="1203" t="n"/>
      <c r="O1417" s="455" t="n"/>
      <c r="P1417" s="1504">
        <f>P868</f>
        <v/>
      </c>
      <c r="Q1417" s="1382">
        <f>O1417*P1417</f>
        <v/>
      </c>
      <c r="R1417" s="456" t="n">
        <v>0</v>
      </c>
      <c r="S1417" s="1394">
        <f>O1417*R1417</f>
        <v/>
      </c>
      <c r="T1417" s="1394">
        <f>Q1417-S1417</f>
        <v/>
      </c>
      <c r="U1417" s="458">
        <f>T1417/Q1417</f>
        <v/>
      </c>
      <c r="V1417" s="362" t="n"/>
      <c r="W1417" s="362" t="n"/>
      <c r="X1417" s="630" t="n"/>
      <c r="Y1417" s="362" t="n"/>
      <c r="Z1417" s="362" t="n"/>
      <c r="AA1417" s="362" t="n"/>
      <c r="AB1417" s="1387" t="n">
        <v>0.115</v>
      </c>
      <c r="AC1417" s="1387">
        <f>ROUND(O1417*AB1417,3)</f>
        <v/>
      </c>
      <c r="AD1417" s="575">
        <f>AD868</f>
        <v/>
      </c>
      <c r="AE1417" s="813" t="inlineStr">
        <is>
          <t>ВП RU Д-JP.РА01.А.29404/25 от 09.04.2025 действует до 08.10.2025</t>
        </is>
      </c>
      <c r="AF1417" s="582" t="inlineStr">
        <is>
          <t xml:space="preserve">COCOCHI </t>
        </is>
      </c>
      <c r="AG1417" s="582" t="inlineStr">
        <is>
          <t>Cosmo Beauty Co., Ltd</t>
        </is>
      </c>
    </row>
    <row r="1418" hidden="1" ht="20.1" customFormat="1" customHeight="1" s="355" thickBot="1">
      <c r="A1418" s="353" t="n"/>
      <c r="B1418" s="721" t="n"/>
      <c r="C1418" s="1423">
        <f>C869</f>
        <v/>
      </c>
      <c r="D1418" s="573" t="n"/>
      <c r="E1418" s="365" t="inlineStr">
        <is>
          <t>COCOCHI TESTER</t>
        </is>
      </c>
      <c r="F1418" s="365" t="n"/>
      <c r="G1418" s="573" t="n"/>
      <c r="H1418" s="322" t="inlineStr">
        <is>
          <t>COCOCHI AG Clarifying Concentrate Mask 5sht/ 1g x5 Tester(N.C.V)</t>
        </is>
      </c>
      <c r="I1418" s="760" t="inlineStr">
        <is>
          <t xml:space="preserve">Антигликационная, антивозростная концентрированная маска COCOCHI  </t>
        </is>
      </c>
      <c r="J1418" s="760" t="inlineStr">
        <is>
          <t>COCOCHI AG Clarifying Concentrate Mask 5sht/ 1g x5</t>
        </is>
      </c>
      <c r="K1418" s="322">
        <f>K869</f>
        <v/>
      </c>
      <c r="L1418" s="951" t="n"/>
      <c r="M1418" s="1203" t="n"/>
      <c r="N1418" s="1203" t="n"/>
      <c r="O1418" s="455" t="n"/>
      <c r="P1418" s="1504">
        <f>P869</f>
        <v/>
      </c>
      <c r="Q1418" s="1382">
        <f>O1418*P1418</f>
        <v/>
      </c>
      <c r="R1418" s="456" t="n">
        <v>0</v>
      </c>
      <c r="S1418" s="1394">
        <f>O1418*R1418</f>
        <v/>
      </c>
      <c r="T1418" s="1394">
        <f>Q1418-S1418</f>
        <v/>
      </c>
      <c r="U1418" s="458">
        <f>T1418/Q1418</f>
        <v/>
      </c>
      <c r="V1418" s="362" t="n"/>
      <c r="W1418" s="362" t="n"/>
      <c r="X1418" s="630" t="n"/>
      <c r="Y1418" s="362" t="n"/>
      <c r="Z1418" s="362" t="n"/>
      <c r="AA1418" s="362" t="n"/>
      <c r="AB1418" s="1387" t="n">
        <v>0.21</v>
      </c>
      <c r="AC1418" s="1387">
        <f>ROUND(O1418*AB1418,3)</f>
        <v/>
      </c>
      <c r="AD1418" s="575">
        <f>AD869</f>
        <v/>
      </c>
      <c r="AE1418" s="582">
        <f>AE869</f>
        <v/>
      </c>
      <c r="AF1418" s="582">
        <f>AF869</f>
        <v/>
      </c>
      <c r="AG1418" s="582">
        <f>AG869</f>
        <v/>
      </c>
    </row>
    <row r="1419" hidden="1" ht="20.1" customFormat="1" customHeight="1" s="355" thickBot="1">
      <c r="A1419" s="353" t="n"/>
      <c r="B1419" s="721" t="n"/>
      <c r="C1419" s="1423" t="n">
        <v>4580504131425</v>
      </c>
      <c r="D1419" s="573" t="n"/>
      <c r="E1419" s="365" t="inlineStr">
        <is>
          <t>COCOCHI TESTER</t>
        </is>
      </c>
      <c r="F1419" s="365" t="n"/>
      <c r="G1419" s="573" t="n"/>
      <c r="H1419" s="322" t="inlineStr">
        <is>
          <t>COCOCHI AG Ultimate Brightening Cleansing Mask Tester(N.C.V)</t>
        </is>
      </c>
      <c r="I1419" s="322" t="n"/>
      <c r="J1419" s="322" t="n"/>
      <c r="K1419" s="322" t="inlineStr">
        <is>
          <t>cleansing mask</t>
        </is>
      </c>
      <c r="L1419" s="369" t="n"/>
      <c r="M1419" s="1203" t="n"/>
      <c r="N1419" s="1203" t="n"/>
      <c r="O1419" s="455" t="n"/>
      <c r="P1419" s="1504">
        <f>P870</f>
        <v/>
      </c>
      <c r="Q1419" s="1382">
        <f>O1419*P1419</f>
        <v/>
      </c>
      <c r="R1419" s="456" t="n">
        <v>0</v>
      </c>
      <c r="S1419" s="1394">
        <f>O1419*R1419</f>
        <v/>
      </c>
      <c r="T1419" s="1394">
        <f>Q1419-S1419</f>
        <v/>
      </c>
      <c r="U1419" s="458">
        <f>T1419/Q1419</f>
        <v/>
      </c>
      <c r="V1419" s="362" t="n"/>
      <c r="W1419" s="362" t="n"/>
      <c r="X1419" s="630" t="n"/>
      <c r="Y1419" s="362" t="n"/>
      <c r="Z1419" s="362" t="n"/>
      <c r="AA1419" s="362" t="n"/>
      <c r="AB1419" s="1387" t="n">
        <v>0.3</v>
      </c>
      <c r="AC1419" s="1387">
        <f>ROUND(O1419*AB1419,3)</f>
        <v/>
      </c>
      <c r="AD1419" s="575">
        <f>AD870</f>
        <v/>
      </c>
      <c r="AE1419" s="582">
        <f>AE870</f>
        <v/>
      </c>
      <c r="AF1419" s="582">
        <f>AF870</f>
        <v/>
      </c>
      <c r="AG1419" s="582">
        <f>AG870</f>
        <v/>
      </c>
    </row>
    <row r="1420" hidden="1" ht="20.1" customFormat="1" customHeight="1" s="355" thickBot="1">
      <c r="A1420" s="1021" t="n"/>
      <c r="B1420" s="1021" t="n"/>
      <c r="C1420" s="1390">
        <f>C871</f>
        <v/>
      </c>
      <c r="D1420" s="1024" t="n"/>
      <c r="E1420" s="1023" t="inlineStr">
        <is>
          <t>Purebio TESTER</t>
        </is>
      </c>
      <c r="F1420" s="1023" t="inlineStr">
        <is>
          <t>PB01</t>
        </is>
      </c>
      <c r="G1420" s="1024" t="n"/>
      <c r="H1420" s="1025" t="inlineStr">
        <is>
          <t>PureBio Tone Up UV white 50g</t>
        </is>
      </c>
      <c r="I1420" s="1025" t="inlineStr">
        <is>
          <t xml:space="preserve">Pure Bio Tone Up UV white </t>
        </is>
      </c>
      <c r="J1420" s="1025" t="inlineStr">
        <is>
          <t>Солнцезацитный крем выравнивающий цвет кожи лица SPF 50 PA++++</t>
        </is>
      </c>
      <c r="K1420" s="1025" t="inlineStr">
        <is>
          <t>sunscreen</t>
        </is>
      </c>
      <c r="L1420" s="1037" t="n"/>
      <c r="M1420" s="1039" t="n"/>
      <c r="N1420" s="1039" t="n"/>
      <c r="O1420" s="1029" t="n"/>
      <c r="P1420" s="1511" t="n">
        <v>3176</v>
      </c>
      <c r="Q1420" s="1388">
        <f>O1420*P1420</f>
        <v/>
      </c>
      <c r="R1420" s="1031" t="n">
        <v>0</v>
      </c>
      <c r="S1420" s="1472">
        <f>O1420*R1420</f>
        <v/>
      </c>
      <c r="T1420" s="1472">
        <f>Q1420-S1420</f>
        <v/>
      </c>
      <c r="U1420" s="882">
        <f>T1420/Q1420</f>
        <v/>
      </c>
      <c r="V1420" s="1032" t="n"/>
      <c r="W1420" s="1032" t="n"/>
      <c r="X1420" s="1059" t="n"/>
      <c r="Y1420" s="1032" t="n"/>
      <c r="Z1420" s="1032" t="n"/>
      <c r="AA1420" s="1032" t="n"/>
      <c r="AB1420" s="1454">
        <f>AB871</f>
        <v/>
      </c>
      <c r="AC1420" s="1387">
        <f>ROUND(O1420*AB1420,3)</f>
        <v/>
      </c>
      <c r="AD1420" s="1034">
        <f>AD871</f>
        <v/>
      </c>
      <c r="AE1420" s="582">
        <f>AE871</f>
        <v/>
      </c>
      <c r="AF1420" s="582" t="inlineStr">
        <is>
          <t>ЗАЯВЛЕНИЕ № 1/07 от 17.07.25г</t>
        </is>
      </c>
      <c r="AG1420" s="582" t="inlineStr">
        <is>
          <t>PURE BIO</t>
        </is>
      </c>
      <c r="AH1420" s="355" t="inlineStr">
        <is>
          <t>Bonanza Co.,Ltd.</t>
        </is>
      </c>
    </row>
    <row r="1421" hidden="1" ht="20.1" customFormat="1" customHeight="1" s="355" thickBot="1">
      <c r="A1421" s="1203" t="n"/>
      <c r="B1421" s="714" t="n"/>
      <c r="C1421" s="357" t="n"/>
      <c r="D1421" s="357" t="n"/>
      <c r="E1421" s="365" t="inlineStr">
        <is>
          <t>Diaasjapan TESTER</t>
        </is>
      </c>
      <c r="F1421" s="365" t="inlineStr">
        <is>
          <t>BS01</t>
        </is>
      </c>
      <c r="G1421" s="573" t="n"/>
      <c r="H1421" s="322" t="inlineStr">
        <is>
          <t xml:space="preserve">
Beauty Smile TESTER(N.C.V)
</t>
        </is>
      </c>
      <c r="I1421" s="322" t="n"/>
      <c r="J1421" s="406" t="inlineStr">
        <is>
          <t>Beauty Smile. Отбеливающая зубная паста на основе угля и ионов серебра Бьюти Смайл для дневного применения.</t>
        </is>
      </c>
      <c r="K1421" s="322" t="inlineStr">
        <is>
          <t>tooth paste</t>
        </is>
      </c>
      <c r="L1421" s="369" t="n"/>
      <c r="M1421" s="1203" t="n"/>
      <c r="N1421" s="1203" t="n"/>
      <c r="O1421" s="455" t="n"/>
      <c r="P1421" s="1504" t="n">
        <v>100</v>
      </c>
      <c r="Q1421" s="1382">
        <f>O1421*P1421</f>
        <v/>
      </c>
      <c r="R1421" s="456" t="n">
        <v>0</v>
      </c>
      <c r="S1421" s="1394">
        <f>O1421*R1421</f>
        <v/>
      </c>
      <c r="T1421" s="1394">
        <f>Q1421-S1421</f>
        <v/>
      </c>
      <c r="U1421" s="458">
        <f>T1421/Q1421</f>
        <v/>
      </c>
      <c r="V1421" s="362" t="n"/>
      <c r="W1421" s="362" t="n"/>
      <c r="X1421" s="362" t="n"/>
      <c r="Y1421" s="362" t="n"/>
      <c r="Z1421" s="362" t="n"/>
      <c r="AA1421" s="362" t="n"/>
      <c r="AB1421" s="625" t="n">
        <v>0.101</v>
      </c>
      <c r="AC1421" s="1387">
        <f>ROUND(O1421*AB1421,3)</f>
        <v/>
      </c>
      <c r="AD1421" s="57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82" t="inlineStr">
        <is>
          <t>ЕАЭС N RU Д-JP.РА09.В.51795/23 от 09.11.2023 действует до 08.11.2028</t>
        </is>
      </c>
      <c r="AF1421" s="582" t="inlineStr">
        <is>
          <t>KitanoKikaku Co.,Ltd</t>
        </is>
      </c>
      <c r="AG1421" s="582" t="inlineStr">
        <is>
          <t xml:space="preserve">Beauty Smile </t>
        </is>
      </c>
    </row>
    <row r="1422" hidden="1" ht="20.1" customFormat="1" customHeight="1" s="355" thickBot="1">
      <c r="A1422" s="1203" t="n"/>
      <c r="B1422" s="714" t="n"/>
      <c r="C1422" s="357" t="n"/>
      <c r="D1422" s="357" t="n"/>
      <c r="E1422" s="365" t="inlineStr">
        <is>
          <t>Diaasjapan TESTER</t>
        </is>
      </c>
      <c r="F1422" s="365" t="inlineStr">
        <is>
          <t>BS02</t>
        </is>
      </c>
      <c r="G1422" s="573" t="n"/>
      <c r="H1422" s="322" t="inlineStr">
        <is>
          <t>Beauty Smile Agio  TESTER(N.C.V)</t>
        </is>
      </c>
      <c r="I1422" s="322" t="n"/>
      <c r="J1422" s="406" t="inlineStr">
        <is>
          <t>Beauty Smile Agio. Отбеливающая зубная паста на основе угля, ионов серебра и платины Бьюти Смайл для ночного применения.</t>
        </is>
      </c>
      <c r="K1422" s="322" t="inlineStr">
        <is>
          <t>tooth paste</t>
        </is>
      </c>
      <c r="L1422" s="369" t="n"/>
      <c r="M1422" s="1203" t="n"/>
      <c r="N1422" s="1203" t="n"/>
      <c r="O1422" s="455" t="n"/>
      <c r="P1422" s="1504" t="n">
        <v>100</v>
      </c>
      <c r="Q1422" s="1382">
        <f>O1422*P1422</f>
        <v/>
      </c>
      <c r="R1422" s="456" t="n">
        <v>0</v>
      </c>
      <c r="S1422" s="1394">
        <f>O1422*R1422</f>
        <v/>
      </c>
      <c r="T1422" s="1394">
        <f>Q1422-S1422</f>
        <v/>
      </c>
      <c r="U1422" s="458">
        <f>T1422/Q1422</f>
        <v/>
      </c>
      <c r="V1422" s="362" t="n"/>
      <c r="W1422" s="362" t="n"/>
      <c r="X1422" s="362" t="n"/>
      <c r="Y1422" s="362" t="n"/>
      <c r="Z1422" s="362" t="n"/>
      <c r="AA1422" s="362" t="n"/>
      <c r="AB1422" s="625" t="n">
        <v>0.101</v>
      </c>
      <c r="AC1422" s="1387">
        <f>ROUND(O1422*AB1422,3)</f>
        <v/>
      </c>
      <c r="AD1422" s="57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82" t="inlineStr">
        <is>
          <t>ЕАЭС N RU Д-JP.РА09.В.51795/23 от 09.11.2023 действует до 08.11.2028</t>
        </is>
      </c>
      <c r="AF1422" s="582" t="inlineStr">
        <is>
          <t>KitanoKikaku Co.,Ltd</t>
        </is>
      </c>
      <c r="AG1422" s="582" t="inlineStr">
        <is>
          <t xml:space="preserve">Beauty Smile </t>
        </is>
      </c>
    </row>
    <row r="1423" hidden="1" ht="20.1" customFormat="1" customHeight="1" s="355" thickBot="1">
      <c r="A1423" s="714" t="n"/>
      <c r="B1423" s="714" t="n"/>
      <c r="C1423" s="969" t="n"/>
      <c r="D1423" s="969" t="n"/>
      <c r="E1423" s="1002" t="inlineStr">
        <is>
          <t>DIAMANTE TESTER</t>
        </is>
      </c>
      <c r="F1423" s="721" t="n"/>
      <c r="G1423" s="715" t="n"/>
      <c r="H1423" s="1005" t="inlineStr">
        <is>
          <t>《GLOW》DD PERFECT PLUS 120ml FOR TESTER (N.C.V.)</t>
        </is>
      </c>
      <c r="I1423" s="1000">
        <f>I907</f>
        <v/>
      </c>
      <c r="J1423" s="1000">
        <f>J907</f>
        <v/>
      </c>
      <c r="K1423" s="970" t="inlineStr">
        <is>
          <t>Face lotion</t>
        </is>
      </c>
      <c r="L1423" s="970" t="n"/>
      <c r="M1423" s="714" t="n"/>
      <c r="N1423" s="715" t="n"/>
      <c r="O1423" s="455" t="n"/>
      <c r="P1423" s="1548">
        <f>P907</f>
        <v/>
      </c>
      <c r="Q1423" s="1388">
        <f>O1423*P1423</f>
        <v/>
      </c>
      <c r="R1423" s="723" t="n">
        <v>0</v>
      </c>
      <c r="S1423" s="1472">
        <f>O1423*R1423</f>
        <v/>
      </c>
      <c r="T1423" s="1472">
        <f>Q1423-S1423</f>
        <v/>
      </c>
      <c r="U1423" s="882">
        <f>T1423/Q1423</f>
        <v/>
      </c>
      <c r="V1423" s="718" t="n"/>
      <c r="W1423" s="718" t="n"/>
      <c r="X1423" s="718" t="n"/>
      <c r="Y1423" s="718" t="n"/>
      <c r="Z1423" s="718" t="n"/>
      <c r="AA1423" s="718" t="n"/>
      <c r="AB1423" s="1521" t="n"/>
      <c r="AC1423" s="1387">
        <f>ROUND(O1423*AB1423,3)</f>
        <v/>
      </c>
      <c r="AD1423" s="678">
        <f>AD907</f>
        <v/>
      </c>
      <c r="AE1423" s="582">
        <f>AE907</f>
        <v/>
      </c>
      <c r="AF1423" s="582">
        <f>AF907</f>
        <v/>
      </c>
      <c r="AG1423" s="582">
        <f>AG907</f>
        <v/>
      </c>
    </row>
    <row r="1424" hidden="1" ht="20.1" customFormat="1" customHeight="1" s="355" thickBot="1">
      <c r="A1424" s="714" t="n"/>
      <c r="B1424" s="714" t="n"/>
      <c r="C1424" s="969" t="n"/>
      <c r="D1424" s="969" t="n"/>
      <c r="E1424" s="1002" t="inlineStr">
        <is>
          <t>DIAMANTE TESTER</t>
        </is>
      </c>
      <c r="F1424" s="721" t="n"/>
      <c r="G1424" s="715" t="n"/>
      <c r="H1424" s="1005" t="inlineStr">
        <is>
          <t>《GLOW》DD PERFECT PLUS 200ml FOR TESTER (N.C.V.)</t>
        </is>
      </c>
      <c r="I1424" s="1000">
        <f>I908</f>
        <v/>
      </c>
      <c r="J1424" s="1000">
        <f>J908</f>
        <v/>
      </c>
      <c r="K1424" s="970" t="inlineStr">
        <is>
          <t>Face lotion</t>
        </is>
      </c>
      <c r="L1424" s="970" t="n"/>
      <c r="M1424" s="714" t="n"/>
      <c r="N1424" s="715" t="n"/>
      <c r="O1424" s="455" t="n"/>
      <c r="P1424" s="1548">
        <f>P908</f>
        <v/>
      </c>
      <c r="Q1424" s="1432" t="n"/>
      <c r="R1424" s="723" t="n">
        <v>0</v>
      </c>
      <c r="S1424" s="1433" t="n"/>
      <c r="T1424" s="1433" t="n"/>
      <c r="U1424" s="717" t="n"/>
      <c r="V1424" s="718" t="n"/>
      <c r="W1424" s="718" t="n"/>
      <c r="X1424" s="718" t="n"/>
      <c r="Y1424" s="718" t="n"/>
      <c r="Z1424" s="718" t="n"/>
      <c r="AA1424" s="718" t="n"/>
      <c r="AB1424" s="1521" t="n"/>
      <c r="AC1424" s="1537" t="n"/>
      <c r="AD1424" s="678">
        <f>AD908</f>
        <v/>
      </c>
      <c r="AE1424" s="582">
        <f>AE908</f>
        <v/>
      </c>
      <c r="AF1424" s="582">
        <f>AF908</f>
        <v/>
      </c>
      <c r="AG1424" s="582">
        <f>AG908</f>
        <v/>
      </c>
    </row>
    <row r="1425" hidden="1" ht="20.1" customFormat="1" customHeight="1" s="355" thickBot="1">
      <c r="A1425" s="714" t="n"/>
      <c r="B1425" s="714" t="n"/>
      <c r="C1425" s="969" t="n"/>
      <c r="D1425" s="969" t="n"/>
      <c r="E1425" s="1002" t="inlineStr">
        <is>
          <t>DIAMANTE TESTER</t>
        </is>
      </c>
      <c r="F1425" s="721" t="n"/>
      <c r="G1425" s="715" t="n"/>
      <c r="H1425" s="1005" t="inlineStr">
        <is>
          <t>《GLOW》DD PERFECT PLUS 500ml FOR TESTER (N.C.V.)</t>
        </is>
      </c>
      <c r="I1425" s="1000">
        <f>I909</f>
        <v/>
      </c>
      <c r="J1425" s="1000">
        <f>J909</f>
        <v/>
      </c>
      <c r="K1425" s="970" t="inlineStr">
        <is>
          <t>Face lotion</t>
        </is>
      </c>
      <c r="L1425" s="970" t="n"/>
      <c r="M1425" s="714" t="n"/>
      <c r="N1425" s="715" t="n"/>
      <c r="O1425" s="455" t="n"/>
      <c r="P1425" s="1548">
        <f>P909</f>
        <v/>
      </c>
      <c r="Q1425" s="1432" t="n"/>
      <c r="R1425" s="723" t="n">
        <v>0</v>
      </c>
      <c r="S1425" s="1433" t="n"/>
      <c r="T1425" s="1433" t="n"/>
      <c r="U1425" s="717" t="n"/>
      <c r="V1425" s="718" t="n"/>
      <c r="W1425" s="718" t="n"/>
      <c r="X1425" s="718" t="n"/>
      <c r="Y1425" s="718" t="n"/>
      <c r="Z1425" s="718" t="n"/>
      <c r="AA1425" s="718" t="n"/>
      <c r="AB1425" s="1521" t="n"/>
      <c r="AC1425" s="1537" t="n"/>
      <c r="AD1425" s="678">
        <f>AD909</f>
        <v/>
      </c>
      <c r="AE1425" s="582">
        <f>AE909</f>
        <v/>
      </c>
      <c r="AF1425" s="582">
        <f>AF909</f>
        <v/>
      </c>
      <c r="AG1425" s="582">
        <f>AG909</f>
        <v/>
      </c>
    </row>
    <row r="1426" hidden="1" ht="20.1" customFormat="1" customHeight="1" s="355" thickBot="1">
      <c r="A1426" s="714" t="n"/>
      <c r="B1426" s="714" t="n"/>
      <c r="C1426" s="969" t="n"/>
      <c r="D1426" s="969" t="n"/>
      <c r="E1426" s="1002" t="inlineStr">
        <is>
          <t>DIAMANTE TESTER</t>
        </is>
      </c>
      <c r="F1426" s="721" t="inlineStr">
        <is>
          <t>GL30T</t>
        </is>
      </c>
      <c r="G1426" s="715" t="n"/>
      <c r="H1426" s="1005" t="inlineStr">
        <is>
          <t>《GLOW》 HYBRID G11 AQUA No.5. 150ml FOR TESTER (N.C.V.)</t>
        </is>
      </c>
      <c r="I1426" s="1000">
        <f>I910</f>
        <v/>
      </c>
      <c r="J1426" s="1000">
        <f>J910</f>
        <v/>
      </c>
      <c r="K1426" s="970" t="inlineStr">
        <is>
          <t>face lotion</t>
        </is>
      </c>
      <c r="L1426" s="970" t="n"/>
      <c r="M1426" s="714" t="n"/>
      <c r="N1426" s="715" t="n"/>
      <c r="O1426" s="455" t="n"/>
      <c r="P1426" s="1548">
        <f>P910</f>
        <v/>
      </c>
      <c r="Q1426" s="1388">
        <f>O1426*P1426</f>
        <v/>
      </c>
      <c r="R1426" s="723" t="n">
        <v>0</v>
      </c>
      <c r="S1426" s="1472">
        <f>O1426*R1426</f>
        <v/>
      </c>
      <c r="T1426" s="1472">
        <f>Q1426-S1426</f>
        <v/>
      </c>
      <c r="U1426" s="882">
        <f>T1426/Q1426</f>
        <v/>
      </c>
      <c r="V1426" s="718" t="n"/>
      <c r="W1426" s="718" t="n"/>
      <c r="X1426" s="718" t="n"/>
      <c r="Y1426" s="718" t="n"/>
      <c r="Z1426" s="718" t="n"/>
      <c r="AA1426" s="718" t="n"/>
      <c r="AB1426" s="1521" t="n">
        <v>0.216</v>
      </c>
      <c r="AC1426" s="1387">
        <f>ROUND(O1426*AB1426,3)</f>
        <v/>
      </c>
      <c r="AD1426" s="678">
        <f>AD910</f>
        <v/>
      </c>
      <c r="AE1426" s="582">
        <f>AE910</f>
        <v/>
      </c>
      <c r="AF1426" s="582" t="inlineStr">
        <is>
          <t xml:space="preserve">Glow
</t>
        </is>
      </c>
      <c r="AG1426" s="582" t="inlineStr">
        <is>
          <t xml:space="preserve">
"Aiwa Co., LTD"</t>
        </is>
      </c>
    </row>
    <row r="1427" hidden="1" ht="20.1" customFormat="1" customHeight="1" s="355" thickBot="1">
      <c r="A1427" s="714" t="n"/>
      <c r="B1427" s="714" t="n"/>
      <c r="C1427" s="969" t="n"/>
      <c r="D1427" s="969" t="n"/>
      <c r="E1427" s="1002" t="inlineStr">
        <is>
          <t>DIAMANTE TESTER</t>
        </is>
      </c>
      <c r="F1427" s="721" t="inlineStr">
        <is>
          <t>GL30PT</t>
        </is>
      </c>
      <c r="G1427" s="715" t="n"/>
      <c r="H1427" s="1005" t="inlineStr">
        <is>
          <t>《GLOW》 HYBRID G11 AQUA No.5. 600ml FOR TESTER (N.C.V.)</t>
        </is>
      </c>
      <c r="I1427" s="1000">
        <f>I911</f>
        <v/>
      </c>
      <c r="J1427" s="1000">
        <f>J911</f>
        <v/>
      </c>
      <c r="K1427" s="970" t="inlineStr">
        <is>
          <t>face lotion</t>
        </is>
      </c>
      <c r="L1427" s="970" t="n"/>
      <c r="M1427" s="714" t="n"/>
      <c r="N1427" s="715" t="n"/>
      <c r="O1427" s="455" t="n"/>
      <c r="P1427" s="1548">
        <f>P911</f>
        <v/>
      </c>
      <c r="Q1427" s="1388">
        <f>O1427*P1427</f>
        <v/>
      </c>
      <c r="R1427" s="723" t="n">
        <v>0</v>
      </c>
      <c r="S1427" s="1472">
        <f>O1427*R1427</f>
        <v/>
      </c>
      <c r="T1427" s="1472">
        <f>Q1427-S1427</f>
        <v/>
      </c>
      <c r="U1427" s="882">
        <f>T1427/Q1427</f>
        <v/>
      </c>
      <c r="V1427" s="718" t="n"/>
      <c r="W1427" s="718" t="n"/>
      <c r="X1427" s="718" t="n"/>
      <c r="Y1427" s="718" t="n"/>
      <c r="Z1427" s="718" t="n"/>
      <c r="AA1427" s="718" t="n"/>
      <c r="AB1427" s="1521" t="n">
        <v>0.625</v>
      </c>
      <c r="AC1427" s="1387">
        <f>ROUND(O1427*AB1427,3)</f>
        <v/>
      </c>
      <c r="AD1427" s="678">
        <f>AD911</f>
        <v/>
      </c>
      <c r="AE1427" s="582">
        <f>AE911</f>
        <v/>
      </c>
      <c r="AF1427" s="582" t="inlineStr">
        <is>
          <t xml:space="preserve">Glow
</t>
        </is>
      </c>
      <c r="AG1427" s="582" t="inlineStr">
        <is>
          <t xml:space="preserve">
"Aiwa Co., LTD"</t>
        </is>
      </c>
    </row>
    <row r="1428" hidden="1" ht="20.1" customFormat="1" customHeight="1" s="355" thickBot="1">
      <c r="A1428" s="714" t="n"/>
      <c r="B1428" s="714" t="n"/>
      <c r="C1428" s="969" t="n"/>
      <c r="D1428" s="969" t="n"/>
      <c r="E1428" s="1002" t="inlineStr">
        <is>
          <t>DIAMANTE TESTER</t>
        </is>
      </c>
      <c r="F1428" s="721" t="inlineStr">
        <is>
          <t>GL31T</t>
        </is>
      </c>
      <c r="G1428" s="715" t="n"/>
      <c r="H1428" s="1005" t="inlineStr">
        <is>
          <t>《GLOW》 HYBRID G11 AQUA No6. 150ml FOR TESTER (N.C.V.)</t>
        </is>
      </c>
      <c r="I1428" s="1000">
        <f>I912</f>
        <v/>
      </c>
      <c r="J1428" s="1000">
        <f>J912</f>
        <v/>
      </c>
      <c r="K1428" s="970" t="inlineStr">
        <is>
          <t>face lotion</t>
        </is>
      </c>
      <c r="L1428" s="970" t="n"/>
      <c r="M1428" s="714" t="n"/>
      <c r="N1428" s="715" t="n"/>
      <c r="O1428" s="455" t="n"/>
      <c r="P1428" s="1548">
        <f>P912</f>
        <v/>
      </c>
      <c r="Q1428" s="1388">
        <f>O1428*P1428</f>
        <v/>
      </c>
      <c r="R1428" s="723" t="n">
        <v>0</v>
      </c>
      <c r="S1428" s="1472">
        <f>O1428*R1428</f>
        <v/>
      </c>
      <c r="T1428" s="1472">
        <f>Q1428-S1428</f>
        <v/>
      </c>
      <c r="U1428" s="882">
        <f>T1428/Q1428</f>
        <v/>
      </c>
      <c r="V1428" s="718" t="n"/>
      <c r="W1428" s="718" t="n"/>
      <c r="X1428" s="718" t="n"/>
      <c r="Y1428" s="718" t="n"/>
      <c r="Z1428" s="718" t="n"/>
      <c r="AA1428" s="718" t="n"/>
      <c r="AB1428" s="1521" t="n">
        <v>0.216</v>
      </c>
      <c r="AC1428" s="1387">
        <f>ROUND(O1428*AB1428,3)</f>
        <v/>
      </c>
      <c r="AD1428" s="678">
        <f>AD912</f>
        <v/>
      </c>
      <c r="AE1428" s="582">
        <f>AE912</f>
        <v/>
      </c>
      <c r="AF1428" s="582" t="inlineStr">
        <is>
          <t xml:space="preserve">Glow
</t>
        </is>
      </c>
      <c r="AG1428" s="582" t="inlineStr">
        <is>
          <t xml:space="preserve">
"Aiwa Co., LTD"</t>
        </is>
      </c>
    </row>
    <row r="1429" hidden="1" ht="20.1" customFormat="1" customHeight="1" s="355" thickBot="1">
      <c r="A1429" s="714" t="n"/>
      <c r="B1429" s="714" t="n"/>
      <c r="C1429" s="969" t="n"/>
      <c r="D1429" s="969" t="n"/>
      <c r="E1429" s="1002" t="inlineStr">
        <is>
          <t>DIAMANTE TESTER</t>
        </is>
      </c>
      <c r="F1429" s="721" t="inlineStr">
        <is>
          <t>GL31PT</t>
        </is>
      </c>
      <c r="G1429" s="715" t="n"/>
      <c r="H1429" s="1005" t="inlineStr">
        <is>
          <t>《GLOW》 HYBRID G11 AQUA No6. 600ml FOR TESTER (N.C.V.)</t>
        </is>
      </c>
      <c r="I1429" s="1000">
        <f>I913</f>
        <v/>
      </c>
      <c r="J1429" s="1000">
        <f>J913</f>
        <v/>
      </c>
      <c r="K1429" s="970" t="inlineStr">
        <is>
          <t>face lotion</t>
        </is>
      </c>
      <c r="L1429" s="970" t="n"/>
      <c r="M1429" s="714" t="n"/>
      <c r="N1429" s="715" t="n"/>
      <c r="O1429" s="455" t="n"/>
      <c r="P1429" s="1548">
        <f>P913</f>
        <v/>
      </c>
      <c r="Q1429" s="1388">
        <f>O1429*P1429</f>
        <v/>
      </c>
      <c r="R1429" s="723" t="n">
        <v>0</v>
      </c>
      <c r="S1429" s="1472">
        <f>O1429*R1429</f>
        <v/>
      </c>
      <c r="T1429" s="1472">
        <f>Q1429-S1429</f>
        <v/>
      </c>
      <c r="U1429" s="882">
        <f>T1429/Q1429</f>
        <v/>
      </c>
      <c r="V1429" s="718" t="n"/>
      <c r="W1429" s="718" t="n"/>
      <c r="X1429" s="718" t="n"/>
      <c r="Y1429" s="718" t="n"/>
      <c r="Z1429" s="718" t="n"/>
      <c r="AA1429" s="718" t="n"/>
      <c r="AB1429" s="1521" t="n">
        <v>0.625</v>
      </c>
      <c r="AC1429" s="1387">
        <f>ROUND(O1429*AB1429,3)</f>
        <v/>
      </c>
      <c r="AD1429" s="678">
        <f>AD913</f>
        <v/>
      </c>
      <c r="AE1429" s="582">
        <f>AE913</f>
        <v/>
      </c>
      <c r="AF1429" s="582" t="inlineStr">
        <is>
          <t xml:space="preserve">Glow
</t>
        </is>
      </c>
      <c r="AG1429" s="582" t="inlineStr">
        <is>
          <t xml:space="preserve">
"Aiwa Co., LTD"</t>
        </is>
      </c>
    </row>
    <row r="1430" hidden="1" ht="19.5" customFormat="1" customHeight="1" s="355" thickBot="1">
      <c r="A1430" s="714" t="n"/>
      <c r="B1430" s="714" t="n"/>
      <c r="C1430" s="969" t="n"/>
      <c r="D1430" s="969" t="n"/>
      <c r="E1430" s="1002" t="inlineStr">
        <is>
          <t>DIAMANTE TESTER</t>
        </is>
      </c>
      <c r="F1430" s="721" t="inlineStr">
        <is>
          <t>HA01T</t>
        </is>
      </c>
      <c r="G1430" s="715" t="n"/>
      <c r="H1430" s="1005" t="inlineStr">
        <is>
          <t>《GLOW》 HYBRID AQUA Cleansing Gel No.1 FOR TESTER (N.C.V.)</t>
        </is>
      </c>
      <c r="I1430" s="1000" t="inlineStr">
        <is>
          <t>HYBRID AQUA Cleansing Gel No.1</t>
        </is>
      </c>
      <c r="J1430" s="1000" t="inlineStr">
        <is>
          <t>Демакияжный гель «Гибридная вода» No.1</t>
        </is>
      </c>
      <c r="K1430" s="970" t="inlineStr">
        <is>
          <t>face cleansing</t>
        </is>
      </c>
      <c r="L1430" s="970" t="n"/>
      <c r="M1430" s="714" t="n"/>
      <c r="N1430" s="715" t="n"/>
      <c r="O1430" s="455" t="n"/>
      <c r="P1430" s="1548">
        <f>P914</f>
        <v/>
      </c>
      <c r="Q1430" s="1388">
        <f>O1430*P1430</f>
        <v/>
      </c>
      <c r="R1430" s="723" t="n">
        <v>0</v>
      </c>
      <c r="S1430" s="1472">
        <f>O1430*R1430</f>
        <v/>
      </c>
      <c r="T1430" s="1472">
        <f>Q1430-S1430</f>
        <v/>
      </c>
      <c r="U1430" s="882">
        <f>T1430/Q1430</f>
        <v/>
      </c>
      <c r="V1430" s="718" t="n"/>
      <c r="W1430" s="718" t="n"/>
      <c r="X1430" s="718" t="n"/>
      <c r="Y1430" s="718" t="n"/>
      <c r="Z1430" s="718" t="n"/>
      <c r="AA1430" s="718" t="n"/>
      <c r="AB1430" s="1521" t="n">
        <v>0.165</v>
      </c>
      <c r="AC1430" s="1387">
        <f>ROUND(O1430*AB1430,3)</f>
        <v/>
      </c>
      <c r="AD1430" s="678">
        <f>AD914</f>
        <v/>
      </c>
      <c r="AE1430" s="582">
        <f>AE914</f>
        <v/>
      </c>
      <c r="AF1430" s="582" t="inlineStr">
        <is>
          <t>ЗАЯВЛЕНИЕ № 12/07 от 17.07.25г</t>
        </is>
      </c>
      <c r="AG1430" s="582" t="inlineStr">
        <is>
          <t xml:space="preserve">Glow
</t>
        </is>
      </c>
      <c r="AH1430" s="355" t="inlineStr">
        <is>
          <t>KEIZ Co., Ltd.</t>
        </is>
      </c>
    </row>
    <row r="1431" hidden="1" ht="20.1" customFormat="1" customHeight="1" s="355" thickBot="1">
      <c r="A1431" s="714" t="n"/>
      <c r="B1431" s="714" t="n"/>
      <c r="C1431" s="969" t="n"/>
      <c r="D1431" s="969" t="n"/>
      <c r="E1431" s="1002" t="inlineStr">
        <is>
          <t>DIAMANTE TESTER</t>
        </is>
      </c>
      <c r="F1431" s="721" t="inlineStr">
        <is>
          <t>GL16T</t>
        </is>
      </c>
      <c r="G1431" s="715" t="n"/>
      <c r="H1431" s="1005" t="inlineStr">
        <is>
          <t>《GLOW》 HYBRID AQUA Cleansing Soap No.2 FOR TESTER (N.C.V.)</t>
        </is>
      </c>
      <c r="I1431" s="1000">
        <f>I915</f>
        <v/>
      </c>
      <c r="J1431" s="1000">
        <f>J915</f>
        <v/>
      </c>
      <c r="K1431" s="970" t="inlineStr">
        <is>
          <t>face soap</t>
        </is>
      </c>
      <c r="L1431" s="970" t="n"/>
      <c r="M1431" s="714" t="n"/>
      <c r="N1431" s="715" t="n"/>
      <c r="O1431" s="455" t="n"/>
      <c r="P1431" s="1548">
        <f>P915</f>
        <v/>
      </c>
      <c r="Q1431" s="1388">
        <f>O1431*P1431</f>
        <v/>
      </c>
      <c r="R1431" s="723" t="n">
        <v>0</v>
      </c>
      <c r="S1431" s="1472">
        <f>O1431*R1431</f>
        <v/>
      </c>
      <c r="T1431" s="1472">
        <f>Q1431-S1431</f>
        <v/>
      </c>
      <c r="U1431" s="882">
        <f>T1431/Q1431</f>
        <v/>
      </c>
      <c r="V1431" s="718" t="n"/>
      <c r="W1431" s="718" t="n"/>
      <c r="X1431" s="718" t="n"/>
      <c r="Y1431" s="718" t="n"/>
      <c r="Z1431" s="718" t="n"/>
      <c r="AA1431" s="718" t="n"/>
      <c r="AB1431" s="1521" t="n">
        <v>0.101</v>
      </c>
      <c r="AC1431" s="1387">
        <f>ROUND(O1431*AB1431,3)</f>
        <v/>
      </c>
      <c r="AD1431" s="678">
        <f>AD915</f>
        <v/>
      </c>
      <c r="AE1431" s="582">
        <f>AE915</f>
        <v/>
      </c>
      <c r="AF1431" s="582" t="inlineStr">
        <is>
          <t>ЕАЭС N RU Д-JP.РА12.В.00514/24 от 28.12.2024 действует до 27.12.2029</t>
        </is>
      </c>
      <c r="AG1431" s="582" t="inlineStr">
        <is>
          <t xml:space="preserve">Glow
</t>
        </is>
      </c>
      <c r="AH1431" s="355" t="inlineStr">
        <is>
          <t xml:space="preserve">
"Aiwa Co., LTD"</t>
        </is>
      </c>
    </row>
    <row r="1432" hidden="1" ht="20.1" customFormat="1" customHeight="1" s="355" thickBot="1">
      <c r="A1432" s="714" t="n"/>
      <c r="B1432" s="714" t="n"/>
      <c r="C1432" s="969" t="n"/>
      <c r="D1432" s="969" t="n"/>
      <c r="E1432" s="1002" t="inlineStr">
        <is>
          <t>DIAMANTE TESTER</t>
        </is>
      </c>
      <c r="F1432" s="721" t="n"/>
      <c r="G1432" s="715" t="n"/>
      <c r="H1432" s="1005" t="inlineStr">
        <is>
          <t>《SOWARE INTERNATIONAL》PERFECT Thalasso Serum Thalasso Mask (1sheet) FOR TESTER (N.C.V.)</t>
        </is>
      </c>
      <c r="I1432" s="1000">
        <f>I917</f>
        <v/>
      </c>
      <c r="J1432" s="1000">
        <f>J917</f>
        <v/>
      </c>
      <c r="K1432" s="970" t="inlineStr">
        <is>
          <t>Face mask</t>
        </is>
      </c>
      <c r="L1432" s="970" t="n"/>
      <c r="M1432" s="714" t="n"/>
      <c r="N1432" s="715" t="n"/>
      <c r="O1432" s="455" t="n"/>
      <c r="P1432" s="1548">
        <f>P917</f>
        <v/>
      </c>
      <c r="Q1432" s="1432" t="n"/>
      <c r="R1432" s="723" t="n">
        <v>0</v>
      </c>
      <c r="S1432" s="1433" t="n"/>
      <c r="T1432" s="1433" t="n"/>
      <c r="U1432" s="717" t="n"/>
      <c r="V1432" s="718" t="n"/>
      <c r="W1432" s="718" t="n"/>
      <c r="X1432" s="718" t="n"/>
      <c r="Y1432" s="718" t="n"/>
      <c r="Z1432" s="718" t="n"/>
      <c r="AA1432" s="718" t="n"/>
      <c r="AB1432" s="1521" t="n"/>
      <c r="AC1432" s="1537" t="n"/>
      <c r="AD1432" s="678">
        <f>AD917</f>
        <v/>
      </c>
      <c r="AE1432" s="582">
        <f>AE917</f>
        <v/>
      </c>
      <c r="AF1432" s="582">
        <f>AF917</f>
        <v/>
      </c>
      <c r="AG1432" s="582">
        <f>AG917</f>
        <v/>
      </c>
    </row>
    <row r="1433" hidden="1" ht="20.1" customFormat="1" customHeight="1" s="355" thickBot="1">
      <c r="A1433" s="714" t="n"/>
      <c r="B1433" s="714" t="n"/>
      <c r="C1433" s="969" t="n"/>
      <c r="D1433" s="969" t="n"/>
      <c r="E1433" s="1002" t="inlineStr">
        <is>
          <t>DIAMANTE TESTER</t>
        </is>
      </c>
      <c r="F1433" s="721" t="n"/>
      <c r="G1433" s="715" t="n"/>
      <c r="H1433" s="1005" t="inlineStr">
        <is>
          <t>《SOWARE INTERNATIONAL》PERFECT Thalasso Serum Thalasso Mask (10sheets) FOR TESTER (N.C.V.)</t>
        </is>
      </c>
      <c r="I1433" s="1000">
        <f>I918</f>
        <v/>
      </c>
      <c r="J1433" s="1000">
        <f>J918</f>
        <v/>
      </c>
      <c r="K1433" s="970" t="inlineStr">
        <is>
          <t>face mask</t>
        </is>
      </c>
      <c r="L1433" s="970" t="n"/>
      <c r="M1433" s="714" t="n"/>
      <c r="N1433" s="715" t="n"/>
      <c r="O1433" s="455" t="n"/>
      <c r="P1433" s="1548">
        <f>P918</f>
        <v/>
      </c>
      <c r="Q1433" s="1388">
        <f>O1433*P1433</f>
        <v/>
      </c>
      <c r="R1433" s="723" t="n">
        <v>0</v>
      </c>
      <c r="S1433" s="1472">
        <f>O1433*R1433</f>
        <v/>
      </c>
      <c r="T1433" s="1472">
        <f>Q1433-S1433</f>
        <v/>
      </c>
      <c r="U1433" s="882">
        <f>T1433/Q1433</f>
        <v/>
      </c>
      <c r="V1433" s="718" t="n"/>
      <c r="W1433" s="718" t="n"/>
      <c r="X1433" s="718" t="n"/>
      <c r="Y1433" s="718" t="n"/>
      <c r="Z1433" s="718" t="n"/>
      <c r="AA1433" s="718" t="n"/>
      <c r="AB1433" s="1521" t="n">
        <v>0.317</v>
      </c>
      <c r="AC1433" s="1387">
        <f>ROUND(O1433*AB1433,3)</f>
        <v/>
      </c>
      <c r="AD1433" s="678">
        <f>AD918</f>
        <v/>
      </c>
      <c r="AE1433" s="582">
        <f>AE918</f>
        <v/>
      </c>
      <c r="AF1433" s="582">
        <f>AF918</f>
        <v/>
      </c>
      <c r="AG1433" s="582">
        <f>AG918</f>
        <v/>
      </c>
    </row>
    <row r="1434" hidden="1" ht="20.1" customFormat="1" customHeight="1" s="355" thickBot="1">
      <c r="A1434" s="714" t="n"/>
      <c r="B1434" s="714" t="n"/>
      <c r="C1434" s="969" t="n"/>
      <c r="D1434" s="969" t="n"/>
      <c r="E1434" s="1002" t="inlineStr">
        <is>
          <t>DIAMANTE TESTER</t>
        </is>
      </c>
      <c r="F1434" s="721" t="n"/>
      <c r="G1434" s="715" t="n"/>
      <c r="H1434" s="1005" t="inlineStr">
        <is>
          <t>《DR AQUA》DR SAIBO HAIR REBORN FOR TESTER (N.C.V.)</t>
        </is>
      </c>
      <c r="I1434" s="1000">
        <f>I919</f>
        <v/>
      </c>
      <c r="J1434" s="1000">
        <f>J919</f>
        <v/>
      </c>
      <c r="K1434" s="970" t="inlineStr">
        <is>
          <t>hair essence</t>
        </is>
      </c>
      <c r="L1434" s="970" t="n"/>
      <c r="M1434" s="714" t="n"/>
      <c r="N1434" s="715" t="n"/>
      <c r="O1434" s="455" t="n"/>
      <c r="P1434" s="1548">
        <f>P919</f>
        <v/>
      </c>
      <c r="Q1434" s="1432" t="n"/>
      <c r="R1434" s="723" t="n">
        <v>0</v>
      </c>
      <c r="S1434" s="1433" t="n"/>
      <c r="T1434" s="1433" t="n"/>
      <c r="U1434" s="717" t="n"/>
      <c r="V1434" s="718" t="n"/>
      <c r="W1434" s="718" t="n"/>
      <c r="X1434" s="718" t="n"/>
      <c r="Y1434" s="718" t="n"/>
      <c r="Z1434" s="718" t="n"/>
      <c r="AA1434" s="718" t="n"/>
      <c r="AB1434" s="1521" t="n"/>
      <c r="AC1434" s="1537" t="n"/>
      <c r="AD1434" s="678">
        <f>AD919</f>
        <v/>
      </c>
      <c r="AE1434" s="582">
        <f>AE919</f>
        <v/>
      </c>
      <c r="AF1434" s="582">
        <f>AF919</f>
        <v/>
      </c>
      <c r="AG1434" s="582">
        <f>AG919</f>
        <v/>
      </c>
    </row>
    <row r="1435" hidden="1" ht="20.1" customFormat="1" customHeight="1" s="355" thickBot="1">
      <c r="A1435" s="714" t="n"/>
      <c r="B1435" s="714" t="n"/>
      <c r="C1435" s="969" t="n"/>
      <c r="D1435" s="969" t="n"/>
      <c r="E1435" s="1002" t="inlineStr">
        <is>
          <t>DIAMANTE TESTER</t>
        </is>
      </c>
      <c r="F1435" s="721" t="n"/>
      <c r="G1435" s="715" t="n"/>
      <c r="H1435" s="1005" t="inlineStr">
        <is>
          <t>《DR AQUA》DR SAIBO HAIR REBORN PRO FOR TESTER (N.C.V.)</t>
        </is>
      </c>
      <c r="I1435" s="1000">
        <f>I920</f>
        <v/>
      </c>
      <c r="J1435" s="1000">
        <f>J920</f>
        <v/>
      </c>
      <c r="K1435" s="970" t="inlineStr">
        <is>
          <t>hair essence</t>
        </is>
      </c>
      <c r="L1435" s="970" t="n"/>
      <c r="M1435" s="714" t="n"/>
      <c r="N1435" s="715" t="n"/>
      <c r="O1435" s="455" t="n"/>
      <c r="P1435" s="1548">
        <f>P920</f>
        <v/>
      </c>
      <c r="Q1435" s="1432" t="n"/>
      <c r="R1435" s="723" t="n">
        <v>0</v>
      </c>
      <c r="S1435" s="1433" t="n"/>
      <c r="T1435" s="1433" t="n"/>
      <c r="U1435" s="717" t="n"/>
      <c r="V1435" s="718" t="n"/>
      <c r="W1435" s="718" t="n"/>
      <c r="X1435" s="718" t="n"/>
      <c r="Y1435" s="718" t="n"/>
      <c r="Z1435" s="718" t="n"/>
      <c r="AA1435" s="718" t="n"/>
      <c r="AB1435" s="1521" t="n"/>
      <c r="AC1435" s="1537" t="n"/>
      <c r="AD1435" s="678">
        <f>AD920</f>
        <v/>
      </c>
      <c r="AE1435" s="582">
        <f>AE920</f>
        <v/>
      </c>
      <c r="AF1435" s="582">
        <f>AF920</f>
        <v/>
      </c>
      <c r="AG1435" s="582">
        <f>AG920</f>
        <v/>
      </c>
    </row>
    <row r="1436" hidden="1" ht="20.1" customFormat="1" customHeight="1" s="355" thickBot="1">
      <c r="A1436" s="714" t="n"/>
      <c r="B1436" s="714" t="n"/>
      <c r="C1436" s="969" t="n"/>
      <c r="D1436" s="969" t="n"/>
      <c r="E1436" s="1002" t="inlineStr">
        <is>
          <t>DIAMANTE TESTER</t>
        </is>
      </c>
      <c r="F1436" s="721" t="n"/>
      <c r="G1436" s="715" t="n"/>
      <c r="H1436" s="1005" t="inlineStr">
        <is>
          <t>《DR AQUA》PROTEOGLYCAN SHAMPOO FOR TESTER (N.C.V.)</t>
        </is>
      </c>
      <c r="I1436" s="1000">
        <f>I921</f>
        <v/>
      </c>
      <c r="J1436" s="1000">
        <f>J921</f>
        <v/>
      </c>
      <c r="K1436" s="970" t="inlineStr">
        <is>
          <t>hair shampoo</t>
        </is>
      </c>
      <c r="L1436" s="970" t="n"/>
      <c r="M1436" s="714" t="n"/>
      <c r="N1436" s="715" t="n"/>
      <c r="O1436" s="455" t="n"/>
      <c r="P1436" s="1548">
        <f>P921</f>
        <v/>
      </c>
      <c r="Q1436" s="1432" t="n"/>
      <c r="R1436" s="723" t="n">
        <v>0</v>
      </c>
      <c r="S1436" s="1433" t="n"/>
      <c r="T1436" s="1433" t="n"/>
      <c r="U1436" s="717" t="n"/>
      <c r="V1436" s="718" t="n"/>
      <c r="W1436" s="718" t="n"/>
      <c r="X1436" s="718" t="n"/>
      <c r="Y1436" s="718" t="n"/>
      <c r="Z1436" s="718" t="n"/>
      <c r="AA1436" s="718" t="n"/>
      <c r="AB1436" s="1521" t="n"/>
      <c r="AC1436" s="1537" t="n"/>
      <c r="AD1436" s="678">
        <f>AD921</f>
        <v/>
      </c>
      <c r="AE1436" s="582">
        <f>AE921</f>
        <v/>
      </c>
      <c r="AF1436" s="582">
        <f>AF921</f>
        <v/>
      </c>
      <c r="AG1436" s="582">
        <f>AG921</f>
        <v/>
      </c>
    </row>
    <row r="1437" hidden="1" ht="20.1" customFormat="1" customHeight="1" s="355" thickBot="1">
      <c r="A1437" s="714" t="n"/>
      <c r="B1437" s="714" t="n"/>
      <c r="C1437" s="969" t="n"/>
      <c r="D1437" s="969" t="n"/>
      <c r="E1437" s="1002" t="inlineStr">
        <is>
          <t>DIAMANTE TESTER</t>
        </is>
      </c>
      <c r="F1437" s="721" t="n"/>
      <c r="G1437" s="715" t="n"/>
      <c r="H1437" s="1005" t="inlineStr">
        <is>
          <t>《DR AQUA》PROTEOGLYCAN TREATMENT FOR TESTER (N.C.V.)</t>
        </is>
      </c>
      <c r="I1437" s="1000">
        <f>I922</f>
        <v/>
      </c>
      <c r="J1437" s="1000">
        <f>J922</f>
        <v/>
      </c>
      <c r="K1437" s="970" t="inlineStr">
        <is>
          <t>hair treatment</t>
        </is>
      </c>
      <c r="L1437" s="970" t="n"/>
      <c r="M1437" s="714" t="n"/>
      <c r="N1437" s="715" t="n"/>
      <c r="O1437" s="455" t="n"/>
      <c r="P1437" s="1548">
        <f>P922</f>
        <v/>
      </c>
      <c r="Q1437" s="1432" t="n"/>
      <c r="R1437" s="723" t="n">
        <v>0</v>
      </c>
      <c r="S1437" s="1433" t="n"/>
      <c r="T1437" s="1433" t="n"/>
      <c r="U1437" s="717" t="n"/>
      <c r="V1437" s="718" t="n"/>
      <c r="W1437" s="718" t="n"/>
      <c r="X1437" s="718" t="n"/>
      <c r="Y1437" s="718" t="n"/>
      <c r="Z1437" s="718" t="n"/>
      <c r="AA1437" s="718" t="n"/>
      <c r="AB1437" s="1521" t="n"/>
      <c r="AC1437" s="1537" t="n"/>
      <c r="AD1437" s="678">
        <f>AD922</f>
        <v/>
      </c>
      <c r="AE1437" s="582">
        <f>AE922</f>
        <v/>
      </c>
      <c r="AF1437" s="582">
        <f>AF922</f>
        <v/>
      </c>
      <c r="AG1437" s="582">
        <f>AG922</f>
        <v/>
      </c>
    </row>
    <row r="1438" hidden="1" ht="20.1" customFormat="1" customHeight="1" s="355" thickBot="1">
      <c r="A1438" s="714" t="n"/>
      <c r="B1438" s="714" t="n"/>
      <c r="C1438" s="969" t="n"/>
      <c r="D1438" s="969" t="n"/>
      <c r="E1438" s="1002" t="inlineStr">
        <is>
          <t>DIAMANTE TESTER</t>
        </is>
      </c>
      <c r="F1438" s="721" t="n"/>
      <c r="G1438" s="715" t="n"/>
      <c r="H1438" s="1005" t="inlineStr">
        <is>
          <t>《DR AQUA》PROTEOGLYCAN CLEANSING CREAM FOR TESTER (N.C.V.)</t>
        </is>
      </c>
      <c r="I1438" s="1000">
        <f>I923</f>
        <v/>
      </c>
      <c r="J1438" s="1000">
        <f>J923</f>
        <v/>
      </c>
      <c r="K1438" s="970" t="inlineStr">
        <is>
          <t>cleansing cream</t>
        </is>
      </c>
      <c r="L1438" s="970" t="n"/>
      <c r="M1438" s="714" t="n"/>
      <c r="N1438" s="715" t="n"/>
      <c r="O1438" s="455" t="n"/>
      <c r="P1438" s="1548">
        <f>P923</f>
        <v/>
      </c>
      <c r="Q1438" s="1432" t="n"/>
      <c r="R1438" s="723" t="n">
        <v>0</v>
      </c>
      <c r="S1438" s="1433" t="n"/>
      <c r="T1438" s="1433" t="n"/>
      <c r="U1438" s="717" t="n"/>
      <c r="V1438" s="718" t="n"/>
      <c r="W1438" s="718" t="n"/>
      <c r="X1438" s="718" t="n"/>
      <c r="Y1438" s="718" t="n"/>
      <c r="Z1438" s="718" t="n"/>
      <c r="AA1438" s="718" t="n"/>
      <c r="AB1438" s="1521" t="n"/>
      <c r="AC1438" s="1537" t="n"/>
      <c r="AD1438" s="678">
        <f>AD923</f>
        <v/>
      </c>
      <c r="AE1438" s="582">
        <f>AE923</f>
        <v/>
      </c>
      <c r="AF1438" s="582">
        <f>AF923</f>
        <v/>
      </c>
      <c r="AG1438" s="582">
        <f>AG923</f>
        <v/>
      </c>
    </row>
    <row r="1439" hidden="1" ht="20.1" customFormat="1" customHeight="1" s="355" thickBot="1">
      <c r="A1439" s="714" t="n"/>
      <c r="B1439" s="714" t="n"/>
      <c r="C1439" s="969" t="n"/>
      <c r="D1439" s="969" t="n"/>
      <c r="E1439" s="1002" t="inlineStr">
        <is>
          <t>DIAMANTE TESTER</t>
        </is>
      </c>
      <c r="F1439" s="721" t="n"/>
      <c r="G1439" s="715" t="n"/>
      <c r="H1439" s="1005" t="inlineStr">
        <is>
          <t>《DR AQUA》PROTEOGLYCAN BOTTLE FOR TESTER (N.C.V.)</t>
        </is>
      </c>
      <c r="I1439" s="1000">
        <f>I924</f>
        <v/>
      </c>
      <c r="J1439" s="1000">
        <f>J924</f>
        <v/>
      </c>
      <c r="K1439" s="970" t="inlineStr">
        <is>
          <t>Empty bottle</t>
        </is>
      </c>
      <c r="L1439" s="970" t="n"/>
      <c r="M1439" s="714" t="n"/>
      <c r="N1439" s="715" t="n"/>
      <c r="O1439" s="455" t="n"/>
      <c r="P1439" s="1548">
        <f>P924</f>
        <v/>
      </c>
      <c r="Q1439" s="1432" t="n"/>
      <c r="R1439" s="723" t="n">
        <v>0</v>
      </c>
      <c r="S1439" s="1433" t="n"/>
      <c r="T1439" s="1433" t="n"/>
      <c r="U1439" s="717" t="n"/>
      <c r="V1439" s="718" t="n"/>
      <c r="W1439" s="718" t="n"/>
      <c r="X1439" s="718" t="n"/>
      <c r="Y1439" s="718" t="n"/>
      <c r="Z1439" s="718" t="n"/>
      <c r="AA1439" s="718" t="n"/>
      <c r="AB1439" s="1521" t="n"/>
      <c r="AC1439" s="1537" t="n"/>
      <c r="AD1439" s="678">
        <f>AD924</f>
        <v/>
      </c>
      <c r="AE1439" s="582">
        <f>AE924</f>
        <v/>
      </c>
      <c r="AF1439" s="582">
        <f>AF924</f>
        <v/>
      </c>
      <c r="AG1439" s="582">
        <f>AG924</f>
        <v/>
      </c>
    </row>
    <row r="1440" hidden="1" ht="20.1" customFormat="1" customHeight="1" s="355" thickBot="1">
      <c r="A1440" s="714" t="n"/>
      <c r="B1440" s="714" t="n"/>
      <c r="C1440" s="969" t="n"/>
      <c r="D1440" s="969" t="n"/>
      <c r="E1440" s="1002" t="inlineStr">
        <is>
          <t>DIAMANTE TESTER</t>
        </is>
      </c>
      <c r="F1440" s="721" t="n"/>
      <c r="G1440" s="715" t="n"/>
      <c r="H1440" s="1005" t="inlineStr">
        <is>
          <t>《Oran Mule》DERMA PEN DEVICE (STAMP TIPS – 5 pcs) FOR TESTER (N.C.V.)</t>
        </is>
      </c>
      <c r="I1440" s="1000">
        <f>I925</f>
        <v/>
      </c>
      <c r="J1440" s="1000">
        <f>J925</f>
        <v/>
      </c>
      <c r="K1440" s="970" t="inlineStr">
        <is>
          <t>Device</t>
        </is>
      </c>
      <c r="L1440" s="970" t="n"/>
      <c r="M1440" s="714" t="n"/>
      <c r="N1440" s="715" t="n"/>
      <c r="O1440" s="455" t="n"/>
      <c r="P1440" s="1548">
        <f>P925</f>
        <v/>
      </c>
      <c r="Q1440" s="1432" t="n"/>
      <c r="R1440" s="723" t="n">
        <v>0</v>
      </c>
      <c r="S1440" s="1433" t="n"/>
      <c r="T1440" s="1433" t="n"/>
      <c r="U1440" s="717" t="n"/>
      <c r="V1440" s="718" t="n"/>
      <c r="W1440" s="718" t="n"/>
      <c r="X1440" s="718" t="n"/>
      <c r="Y1440" s="718" t="n"/>
      <c r="Z1440" s="718" t="n"/>
      <c r="AA1440" s="718" t="n"/>
      <c r="AB1440" s="1521" t="n"/>
      <c r="AC1440" s="1537" t="n"/>
      <c r="AD1440" s="678">
        <f>AD925</f>
        <v/>
      </c>
      <c r="AE1440" s="582">
        <f>AE925</f>
        <v/>
      </c>
      <c r="AF1440" s="582">
        <f>AF925</f>
        <v/>
      </c>
      <c r="AG1440" s="582">
        <f>AG925</f>
        <v/>
      </c>
    </row>
    <row r="1441" hidden="1" ht="20.1" customFormat="1" customHeight="1" s="355" thickBot="1">
      <c r="A1441" s="714" t="n"/>
      <c r="B1441" s="714" t="n"/>
      <c r="C1441" s="969" t="n"/>
      <c r="D1441" s="969" t="n"/>
      <c r="E1441" s="1002" t="inlineStr">
        <is>
          <t>DIAMANTE TESTER</t>
        </is>
      </c>
      <c r="F1441" s="721" t="n"/>
      <c r="G1441" s="715" t="n"/>
      <c r="H1441" s="1005" t="inlineStr">
        <is>
          <t>《Oran Mule》STAMP TIPS for DERMAPEN  – 10 pcs  FOR TESTER (N.C.V.)</t>
        </is>
      </c>
      <c r="I1441" s="1000">
        <f>I926</f>
        <v/>
      </c>
      <c r="J1441" s="1000">
        <f>J926</f>
        <v/>
      </c>
      <c r="K1441" s="970" t="inlineStr">
        <is>
          <t>STAMP TIPS</t>
        </is>
      </c>
      <c r="L1441" s="970" t="n"/>
      <c r="M1441" s="714" t="n"/>
      <c r="N1441" s="715" t="n"/>
      <c r="O1441" s="455" t="n"/>
      <c r="P1441" s="1548">
        <f>P926</f>
        <v/>
      </c>
      <c r="Q1441" s="1432" t="n"/>
      <c r="R1441" s="723" t="n">
        <v>0</v>
      </c>
      <c r="S1441" s="1433" t="n"/>
      <c r="T1441" s="1433" t="n"/>
      <c r="U1441" s="717" t="n"/>
      <c r="V1441" s="718" t="n"/>
      <c r="W1441" s="718" t="n"/>
      <c r="X1441" s="718" t="n"/>
      <c r="Y1441" s="718" t="n"/>
      <c r="Z1441" s="718" t="n"/>
      <c r="AA1441" s="718" t="n"/>
      <c r="AB1441" s="1521" t="n"/>
      <c r="AC1441" s="1537" t="n"/>
      <c r="AD1441" s="678">
        <f>AD926</f>
        <v/>
      </c>
      <c r="AE1441" s="582">
        <f>AE926</f>
        <v/>
      </c>
      <c r="AF1441" s="582">
        <f>AF926</f>
        <v/>
      </c>
      <c r="AG1441" s="582">
        <f>AG926</f>
        <v/>
      </c>
    </row>
    <row r="1442" hidden="1" ht="20.1" customFormat="1" customHeight="1" s="355" thickBot="1">
      <c r="A1442" s="714" t="n"/>
      <c r="B1442" s="714" t="n"/>
      <c r="C1442" s="969" t="n"/>
      <c r="D1442" s="969" t="n"/>
      <c r="E1442" s="1002" t="inlineStr">
        <is>
          <t>DIAMANTE TESTER</t>
        </is>
      </c>
      <c r="F1442" s="721" t="n"/>
      <c r="G1442" s="715" t="n"/>
      <c r="H1442" s="1005" t="inlineStr">
        <is>
          <t>《Oran Mule》NEEDLE TIPS (36 pins) for DERMA PEN DEVICE – 10 pcs FOR TESTER (N.C.V.)</t>
        </is>
      </c>
      <c r="I1442" s="1000">
        <f>I927</f>
        <v/>
      </c>
      <c r="J1442" s="1000">
        <f>J927</f>
        <v/>
      </c>
      <c r="K1442" s="970" t="inlineStr">
        <is>
          <t>NEEDLE TIPS</t>
        </is>
      </c>
      <c r="L1442" s="970" t="n"/>
      <c r="M1442" s="714" t="n"/>
      <c r="N1442" s="715" t="n"/>
      <c r="O1442" s="455" t="n"/>
      <c r="P1442" s="1548">
        <f>P927</f>
        <v/>
      </c>
      <c r="Q1442" s="1432" t="n"/>
      <c r="R1442" s="723" t="n">
        <v>0</v>
      </c>
      <c r="S1442" s="1433" t="n"/>
      <c r="T1442" s="1433" t="n"/>
      <c r="U1442" s="717" t="n"/>
      <c r="V1442" s="718" t="n"/>
      <c r="W1442" s="718" t="n"/>
      <c r="X1442" s="718" t="n"/>
      <c r="Y1442" s="718" t="n"/>
      <c r="Z1442" s="718" t="n"/>
      <c r="AA1442" s="718" t="n"/>
      <c r="AB1442" s="1521" t="n"/>
      <c r="AC1442" s="1537" t="n"/>
      <c r="AD1442" s="678">
        <f>AD927</f>
        <v/>
      </c>
      <c r="AE1442" s="582">
        <f>AE927</f>
        <v/>
      </c>
      <c r="AF1442" s="582">
        <f>AF927</f>
        <v/>
      </c>
      <c r="AG1442" s="582">
        <f>AG927</f>
        <v/>
      </c>
    </row>
    <row r="1443" hidden="1" ht="20.1" customFormat="1" customHeight="1" s="355" thickBot="1">
      <c r="A1443" s="714" t="n"/>
      <c r="B1443" s="714" t="n"/>
      <c r="C1443" s="969" t="n"/>
      <c r="D1443" s="969" t="n"/>
      <c r="E1443" s="1002" t="inlineStr">
        <is>
          <t>DIAMANTE TESTER</t>
        </is>
      </c>
      <c r="F1443" s="721" t="n"/>
      <c r="G1443" s="715" t="n"/>
      <c r="H1443" s="1000" t="inlineStr">
        <is>
          <t>SGF-OK 1ml FOR TESTER (N.C.V.)</t>
        </is>
      </c>
      <c r="I1443" s="1000">
        <f>I928</f>
        <v/>
      </c>
      <c r="J1443" s="1000">
        <f>J928</f>
        <v/>
      </c>
      <c r="K1443" s="970" t="inlineStr">
        <is>
          <t>face serum</t>
        </is>
      </c>
      <c r="L1443" s="970" t="n"/>
      <c r="M1443" s="714" t="n"/>
      <c r="N1443" s="715" t="n"/>
      <c r="O1443" s="455" t="n"/>
      <c r="P1443" s="1548">
        <f>P928</f>
        <v/>
      </c>
      <c r="Q1443" s="1432" t="n"/>
      <c r="R1443" s="723" t="n">
        <v>0</v>
      </c>
      <c r="S1443" s="1433" t="n"/>
      <c r="T1443" s="1433" t="n"/>
      <c r="U1443" s="717" t="n"/>
      <c r="V1443" s="718" t="n"/>
      <c r="W1443" s="718" t="n"/>
      <c r="X1443" s="718" t="n"/>
      <c r="Y1443" s="718" t="n"/>
      <c r="Z1443" s="718" t="n"/>
      <c r="AA1443" s="718" t="n"/>
      <c r="AB1443" s="1521" t="n"/>
      <c r="AC1443" s="1537" t="n"/>
      <c r="AD1443" s="678">
        <f>AD928</f>
        <v/>
      </c>
      <c r="AE1443" s="582">
        <f>AE928</f>
        <v/>
      </c>
      <c r="AF1443" s="582">
        <f>AF928</f>
        <v/>
      </c>
      <c r="AG1443" s="582">
        <f>AG928</f>
        <v/>
      </c>
    </row>
    <row r="1444" hidden="1" ht="20.1" customFormat="1" customHeight="1" s="355" thickBot="1">
      <c r="A1444" s="714" t="n"/>
      <c r="B1444" s="714" t="n"/>
      <c r="C1444" s="969" t="n"/>
      <c r="D1444" s="969" t="n"/>
      <c r="E1444" s="1002" t="inlineStr">
        <is>
          <t>DIAMANTE TESTER</t>
        </is>
      </c>
      <c r="F1444" s="721" t="n"/>
      <c r="G1444" s="715" t="n"/>
      <c r="H1444" s="1000" t="inlineStr">
        <is>
          <t>SGF-OK 2ml FOR TESTER (N.C.V.)</t>
        </is>
      </c>
      <c r="I1444" s="1000">
        <f>I929</f>
        <v/>
      </c>
      <c r="J1444" s="1000">
        <f>J929</f>
        <v/>
      </c>
      <c r="K1444" s="970" t="inlineStr">
        <is>
          <t>face serum</t>
        </is>
      </c>
      <c r="L1444" s="970" t="n"/>
      <c r="M1444" s="714" t="n"/>
      <c r="N1444" s="715" t="n"/>
      <c r="O1444" s="455" t="n"/>
      <c r="P1444" s="1548">
        <f>P929</f>
        <v/>
      </c>
      <c r="Q1444" s="1432" t="n"/>
      <c r="R1444" s="723" t="n">
        <v>0</v>
      </c>
      <c r="S1444" s="1433" t="n"/>
      <c r="T1444" s="1433" t="n"/>
      <c r="U1444" s="717" t="n"/>
      <c r="V1444" s="718" t="n"/>
      <c r="W1444" s="718" t="n"/>
      <c r="X1444" s="718" t="n"/>
      <c r="Y1444" s="718" t="n"/>
      <c r="Z1444" s="718" t="n"/>
      <c r="AA1444" s="718" t="n"/>
      <c r="AB1444" s="1521" t="n"/>
      <c r="AC1444" s="1537" t="n"/>
      <c r="AD1444" s="678">
        <f>AD929</f>
        <v/>
      </c>
      <c r="AE1444" s="582">
        <f>AE929</f>
        <v/>
      </c>
      <c r="AF1444" s="582">
        <f>AF929</f>
        <v/>
      </c>
      <c r="AG1444" s="582">
        <f>AG929</f>
        <v/>
      </c>
    </row>
    <row r="1445" hidden="1" ht="20.1" customFormat="1" customHeight="1" s="355" thickBot="1">
      <c r="A1445" s="714" t="n"/>
      <c r="B1445" s="714" t="n"/>
      <c r="C1445" s="969" t="n"/>
      <c r="D1445" s="969" t="n"/>
      <c r="E1445" s="1002" t="inlineStr">
        <is>
          <t>DIAMANTE TESTER</t>
        </is>
      </c>
      <c r="F1445" s="721" t="n"/>
      <c r="G1445" s="715" t="n"/>
      <c r="H1445" s="1000" t="inlineStr">
        <is>
          <t>NAD+250mg  FOR TESTER (N.C.V.)</t>
        </is>
      </c>
      <c r="I1445" s="1000">
        <f>I930</f>
        <v/>
      </c>
      <c r="J1445" s="1000">
        <f>J930</f>
        <v/>
      </c>
      <c r="K1445" s="970" t="inlineStr">
        <is>
          <t>supplement</t>
        </is>
      </c>
      <c r="L1445" s="970" t="n"/>
      <c r="M1445" s="714" t="n"/>
      <c r="N1445" s="715" t="n"/>
      <c r="O1445" s="455" t="n"/>
      <c r="P1445" s="1548">
        <f>P930</f>
        <v/>
      </c>
      <c r="Q1445" s="1432" t="n"/>
      <c r="R1445" s="723" t="n">
        <v>0</v>
      </c>
      <c r="S1445" s="1433" t="n"/>
      <c r="T1445" s="1433" t="n"/>
      <c r="U1445" s="717" t="n"/>
      <c r="V1445" s="718" t="n"/>
      <c r="W1445" s="718" t="n"/>
      <c r="X1445" s="718" t="n"/>
      <c r="Y1445" s="718" t="n"/>
      <c r="Z1445" s="718" t="n"/>
      <c r="AA1445" s="718" t="n"/>
      <c r="AB1445" s="1521" t="n"/>
      <c r="AC1445" s="1537" t="n"/>
      <c r="AD1445" s="678">
        <f>AD930</f>
        <v/>
      </c>
      <c r="AE1445" s="582">
        <f>AE930</f>
        <v/>
      </c>
      <c r="AF1445" s="582">
        <f>AF930</f>
        <v/>
      </c>
      <c r="AG1445" s="582">
        <f>AG930</f>
        <v/>
      </c>
    </row>
    <row r="1446" hidden="1" ht="19.5" customFormat="1" customHeight="1" s="355" thickBot="1">
      <c r="A1446" s="714" t="n"/>
      <c r="B1446" s="714" t="n"/>
      <c r="C1446" s="969" t="n"/>
      <c r="D1446" s="969" t="n"/>
      <c r="E1446" s="1002" t="inlineStr">
        <is>
          <t>DIAMANTE TESTER</t>
        </is>
      </c>
      <c r="F1446" s="721" t="n"/>
      <c r="G1446" s="715" t="n"/>
      <c r="H1446" s="1000" t="inlineStr">
        <is>
          <t>NMN 500mg  FOR TESTER (N.C.V.)</t>
        </is>
      </c>
      <c r="I1446" s="1000">
        <f>I931</f>
        <v/>
      </c>
      <c r="J1446" s="1000">
        <f>J931</f>
        <v/>
      </c>
      <c r="K1446" s="970" t="inlineStr">
        <is>
          <t>supplement</t>
        </is>
      </c>
      <c r="L1446" s="970" t="n"/>
      <c r="M1446" s="714" t="n"/>
      <c r="N1446" s="715" t="n"/>
      <c r="O1446" s="455" t="n"/>
      <c r="P1446" s="1548">
        <f>P931</f>
        <v/>
      </c>
      <c r="Q1446" s="1432" t="n"/>
      <c r="R1446" s="723" t="n">
        <v>0</v>
      </c>
      <c r="S1446" s="1433" t="n"/>
      <c r="T1446" s="1433" t="n"/>
      <c r="U1446" s="717" t="n"/>
      <c r="V1446" s="718" t="n"/>
      <c r="W1446" s="718" t="n"/>
      <c r="X1446" s="718" t="n"/>
      <c r="Y1446" s="718" t="n"/>
      <c r="Z1446" s="718" t="n"/>
      <c r="AA1446" s="718" t="n"/>
      <c r="AB1446" s="1521" t="n"/>
      <c r="AC1446" s="1537" t="n"/>
      <c r="AD1446" s="678">
        <f>AD931</f>
        <v/>
      </c>
      <c r="AE1446" s="582">
        <f>AE931</f>
        <v/>
      </c>
      <c r="AF1446" s="582">
        <f>AF931</f>
        <v/>
      </c>
      <c r="AG1446" s="582">
        <f>AG931</f>
        <v/>
      </c>
    </row>
    <row r="1447" hidden="1" ht="20.1" customFormat="1" customHeight="1" s="355" thickBot="1">
      <c r="A1447" s="714" t="n"/>
      <c r="B1447" s="714" t="n"/>
      <c r="C1447" s="969" t="n"/>
      <c r="D1447" s="969" t="n"/>
      <c r="E1447" s="1002" t="inlineStr">
        <is>
          <t>DIAMANTE TESTER</t>
        </is>
      </c>
      <c r="F1447" s="721" t="n"/>
      <c r="G1447" s="715" t="n"/>
      <c r="H1447" s="1000" t="inlineStr">
        <is>
          <t>DIVINE JENESIS (45pcs) FOR TESTER (N.C.V.)</t>
        </is>
      </c>
      <c r="I1447" s="1000">
        <f>I932</f>
        <v/>
      </c>
      <c r="J1447" s="1000">
        <f>J932</f>
        <v/>
      </c>
      <c r="K1447" s="970" t="inlineStr">
        <is>
          <t>skin serum</t>
        </is>
      </c>
      <c r="L1447" s="970" t="n"/>
      <c r="M1447" s="714" t="n"/>
      <c r="N1447" s="715" t="n"/>
      <c r="O1447" s="455" t="n"/>
      <c r="P1447" s="1548">
        <f>P932</f>
        <v/>
      </c>
      <c r="Q1447" s="1432" t="n"/>
      <c r="R1447" s="723" t="n">
        <v>0</v>
      </c>
      <c r="S1447" s="1433" t="n"/>
      <c r="T1447" s="1433" t="n"/>
      <c r="U1447" s="717" t="n"/>
      <c r="V1447" s="718" t="n"/>
      <c r="W1447" s="718" t="n"/>
      <c r="X1447" s="718" t="n"/>
      <c r="Y1447" s="718" t="n"/>
      <c r="Z1447" s="718" t="n"/>
      <c r="AA1447" s="718" t="n"/>
      <c r="AB1447" s="1521" t="n"/>
      <c r="AC1447" s="1537" t="n"/>
      <c r="AD1447" s="678">
        <f>AD932</f>
        <v/>
      </c>
      <c r="AE1447" s="582">
        <f>AE932</f>
        <v/>
      </c>
      <c r="AF1447" s="582">
        <f>AF932</f>
        <v/>
      </c>
      <c r="AG1447" s="582">
        <f>AG932</f>
        <v/>
      </c>
    </row>
    <row r="1448" hidden="1" ht="20.1" customFormat="1" customHeight="1" s="355" thickBot="1">
      <c r="A1448" s="714" t="n"/>
      <c r="B1448" s="714" t="n"/>
      <c r="C1448" s="969" t="n"/>
      <c r="D1448" s="969" t="n"/>
      <c r="E1448" s="1002" t="inlineStr">
        <is>
          <t>DIAMANTE TESTER</t>
        </is>
      </c>
      <c r="F1448" s="721" t="n"/>
      <c r="G1448" s="715" t="n"/>
      <c r="H1448" s="1000" t="inlineStr">
        <is>
          <t>DIVINE JENESIS PRO (100pcs) FOR TESTER (N.C.V.)</t>
        </is>
      </c>
      <c r="I1448" s="1000">
        <f>I933</f>
        <v/>
      </c>
      <c r="J1448" s="1000">
        <f>J933</f>
        <v/>
      </c>
      <c r="K1448" s="970" t="inlineStr">
        <is>
          <t>skin serum</t>
        </is>
      </c>
      <c r="L1448" s="970" t="n"/>
      <c r="M1448" s="714" t="n"/>
      <c r="N1448" s="715" t="n"/>
      <c r="O1448" s="455" t="n"/>
      <c r="P1448" s="1548">
        <f>P933</f>
        <v/>
      </c>
      <c r="Q1448" s="1432" t="n"/>
      <c r="R1448" s="723" t="n">
        <v>0</v>
      </c>
      <c r="S1448" s="1433" t="n"/>
      <c r="T1448" s="1433" t="n"/>
      <c r="U1448" s="717" t="n"/>
      <c r="V1448" s="718" t="n"/>
      <c r="W1448" s="718" t="n"/>
      <c r="X1448" s="718" t="n"/>
      <c r="Y1448" s="718" t="n"/>
      <c r="Z1448" s="718" t="n"/>
      <c r="AA1448" s="718" t="n"/>
      <c r="AB1448" s="1521" t="n"/>
      <c r="AC1448" s="1537" t="n"/>
      <c r="AD1448" s="678">
        <f>AD933</f>
        <v/>
      </c>
      <c r="AE1448" s="582">
        <f>AE933</f>
        <v/>
      </c>
      <c r="AF1448" s="582">
        <f>AF933</f>
        <v/>
      </c>
      <c r="AG1448" s="582">
        <f>AG933</f>
        <v/>
      </c>
    </row>
    <row r="1449" hidden="1" ht="20.1" customFormat="1" customHeight="1" s="355" thickBot="1">
      <c r="A1449" s="714" t="n"/>
      <c r="B1449" s="714" t="n"/>
      <c r="C1449" s="969" t="n"/>
      <c r="D1449" s="969" t="n"/>
      <c r="E1449" s="1002" t="inlineStr">
        <is>
          <t>DIAMANTE TESTER</t>
        </is>
      </c>
      <c r="F1449" s="721" t="n"/>
      <c r="G1449" s="715" t="n"/>
      <c r="H1449" s="1000" t="inlineStr">
        <is>
          <t>DIVINE　Fine Water 1000ml FOR TESTER (N.C.V.)</t>
        </is>
      </c>
      <c r="I1449" s="1000">
        <f>I934</f>
        <v/>
      </c>
      <c r="J1449" s="1000">
        <f>J934</f>
        <v/>
      </c>
      <c r="K1449" s="970" t="inlineStr">
        <is>
          <t>water</t>
        </is>
      </c>
      <c r="L1449" s="970" t="n"/>
      <c r="M1449" s="714" t="n"/>
      <c r="N1449" s="715" t="n"/>
      <c r="O1449" s="455" t="n"/>
      <c r="P1449" s="1548">
        <f>P934</f>
        <v/>
      </c>
      <c r="Q1449" s="1432" t="n"/>
      <c r="R1449" s="723" t="n">
        <v>0</v>
      </c>
      <c r="S1449" s="1433" t="n"/>
      <c r="T1449" s="1433" t="n"/>
      <c r="U1449" s="717" t="n"/>
      <c r="V1449" s="718" t="n"/>
      <c r="W1449" s="718" t="n"/>
      <c r="X1449" s="718" t="n"/>
      <c r="Y1449" s="718" t="n"/>
      <c r="Z1449" s="718" t="n"/>
      <c r="AA1449" s="718" t="n"/>
      <c r="AB1449" s="1521" t="n"/>
      <c r="AC1449" s="1537" t="n"/>
      <c r="AD1449" s="678">
        <f>AD934</f>
        <v/>
      </c>
      <c r="AE1449" s="582">
        <f>AE934</f>
        <v/>
      </c>
      <c r="AF1449" s="582">
        <f>AF934</f>
        <v/>
      </c>
      <c r="AG1449" s="582">
        <f>AG934</f>
        <v/>
      </c>
    </row>
    <row r="1450" hidden="1" ht="20.1" customFormat="1" customHeight="1" s="355" thickBot="1">
      <c r="A1450" s="714" t="n"/>
      <c r="B1450" s="714" t="n"/>
      <c r="C1450" s="969" t="n"/>
      <c r="D1450" s="969" t="n"/>
      <c r="E1450" s="1002" t="inlineStr">
        <is>
          <t>DIAMANTE TESTER</t>
        </is>
      </c>
      <c r="F1450" s="721" t="n"/>
      <c r="G1450" s="715" t="n"/>
      <c r="H1450" s="1005" t="inlineStr">
        <is>
          <t>《DD Perfect》 Natural Leaf Cushion FOR TESTER (N.C.V.) СНЯТО С ПР-ВА</t>
        </is>
      </c>
      <c r="I1450" s="1000">
        <f>I935</f>
        <v/>
      </c>
      <c r="J1450" s="1000">
        <f>J935</f>
        <v/>
      </c>
      <c r="K1450" s="970" t="inlineStr">
        <is>
          <t>foundation</t>
        </is>
      </c>
      <c r="L1450" s="970" t="n"/>
      <c r="M1450" s="714" t="n"/>
      <c r="N1450" s="715" t="n"/>
      <c r="O1450" s="455" t="n"/>
      <c r="P1450" s="1548">
        <f>P935</f>
        <v/>
      </c>
      <c r="Q1450" s="1432" t="n"/>
      <c r="R1450" s="723" t="n">
        <v>0</v>
      </c>
      <c r="S1450" s="1433" t="n"/>
      <c r="T1450" s="1433" t="n"/>
      <c r="U1450" s="717" t="n"/>
      <c r="V1450" s="718" t="n"/>
      <c r="W1450" s="718" t="n"/>
      <c r="X1450" s="718" t="n"/>
      <c r="Y1450" s="718" t="n"/>
      <c r="Z1450" s="718" t="n"/>
      <c r="AA1450" s="718" t="n"/>
      <c r="AB1450" s="1521" t="n"/>
      <c r="AC1450" s="1537" t="n"/>
      <c r="AD1450" s="678">
        <f>AD935</f>
        <v/>
      </c>
      <c r="AE1450" s="582">
        <f>AE935</f>
        <v/>
      </c>
      <c r="AF1450" s="582">
        <f>AF935</f>
        <v/>
      </c>
      <c r="AG1450" s="582">
        <f>AG935</f>
        <v/>
      </c>
    </row>
    <row r="1451" hidden="1" ht="20.1" customFormat="1" customHeight="1" s="355" thickBot="1">
      <c r="A1451" s="353" t="n"/>
      <c r="B1451" s="721" t="n"/>
      <c r="C1451" s="366" t="n"/>
      <c r="D1451" s="366" t="n"/>
      <c r="E1451" s="1002" t="inlineStr">
        <is>
          <t>DIAMANTE TESTER</t>
        </is>
      </c>
      <c r="F1451" s="353" t="n"/>
      <c r="G1451" s="368" t="n"/>
      <c r="H1451" s="783" t="inlineStr">
        <is>
          <t>Bag(N.C.V)</t>
        </is>
      </c>
      <c r="I1451" s="1000">
        <f>I936</f>
        <v/>
      </c>
      <c r="J1451" s="1000">
        <f>J936</f>
        <v/>
      </c>
      <c r="K1451" s="638" t="inlineStr">
        <is>
          <t>Bag</t>
        </is>
      </c>
      <c r="L1451" s="369" t="n"/>
      <c r="M1451" s="1203" t="n"/>
      <c r="N1451" s="368" t="n"/>
      <c r="O1451" s="455" t="n"/>
      <c r="P1451" s="1504" t="n">
        <v>100</v>
      </c>
      <c r="Q1451" s="1382">
        <f>O1451*P1451</f>
        <v/>
      </c>
      <c r="R1451" s="456" t="n">
        <v>0</v>
      </c>
      <c r="S1451" s="1394">
        <f>O1451*R1451</f>
        <v/>
      </c>
      <c r="T1451" s="1394">
        <f>Q1451-S1451</f>
        <v/>
      </c>
      <c r="U1451" s="458" t="n"/>
      <c r="V1451" s="362" t="n"/>
      <c r="W1451" s="362" t="n"/>
      <c r="X1451" s="362" t="n"/>
      <c r="Y1451" s="362" t="n"/>
      <c r="Z1451" s="362" t="n"/>
      <c r="AA1451" s="362" t="n"/>
      <c r="AB1451" s="1203" t="n"/>
      <c r="AC1451" s="1387">
        <f>ROUND(O1451*AB1451,3)</f>
        <v/>
      </c>
      <c r="AD1451" s="678">
        <f>AD936</f>
        <v/>
      </c>
      <c r="AE1451" s="582">
        <f>AE936</f>
        <v/>
      </c>
      <c r="AF1451" s="582">
        <f>AF936</f>
        <v/>
      </c>
      <c r="AG1451" s="582">
        <f>AG936</f>
        <v/>
      </c>
    </row>
    <row r="1452" ht="20.1" customFormat="1" customHeight="1" s="355" thickBot="1">
      <c r="A1452" s="368" t="n"/>
      <c r="B1452" s="715" t="n"/>
      <c r="C1452" s="370" t="n"/>
      <c r="D1452" s="370" t="n"/>
      <c r="E1452" s="370" t="n"/>
      <c r="F1452" s="370" t="inlineStr">
        <is>
          <t>TOTAL</t>
        </is>
      </c>
      <c r="G1452" s="370" t="n"/>
      <c r="H1452" s="370" t="n"/>
      <c r="I1452" s="370" t="n"/>
      <c r="J1452" s="370" t="n"/>
      <c r="K1452" s="370" t="n"/>
      <c r="L1452" s="370" t="n"/>
      <c r="M1452" s="370" t="n"/>
      <c r="N1452" s="370" t="n"/>
      <c r="O1452" s="639">
        <f>SUM(O4:O1451)</f>
        <v/>
      </c>
      <c r="P1452" s="640" t="n"/>
      <c r="Q1452" s="1549">
        <f>SUM(Q4:Q1451)</f>
        <v/>
      </c>
      <c r="R1452" s="642" t="n"/>
      <c r="S1452" s="1550">
        <f>SUM(S4:S1451)</f>
        <v/>
      </c>
      <c r="T1452" s="1550">
        <f>SUM(T4:T936)</f>
        <v/>
      </c>
      <c r="U1452" s="644">
        <f>T1452/Q1452</f>
        <v/>
      </c>
      <c r="V1452" s="1203" t="n"/>
      <c r="W1452" s="1203" t="n"/>
      <c r="X1452" s="1203" t="n"/>
      <c r="Y1452" s="1203" t="n"/>
      <c r="Z1452" s="1203" t="n"/>
      <c r="AA1452" s="1203" t="n"/>
      <c r="AB1452" s="645" t="n"/>
      <c r="AC1452" s="1384">
        <f>SUBTOTAL(9,AC4:AC1451)</f>
        <v/>
      </c>
      <c r="AD1452" s="575" t="n"/>
      <c r="AE1452" s="583" t="n"/>
      <c r="AF1452" s="583" t="n"/>
      <c r="AG1452" s="583" t="n"/>
    </row>
    <row r="1453" ht="20.1" customFormat="1" customHeight="1" s="355" thickBot="1">
      <c r="C1453" s="371" t="n"/>
      <c r="D1453" s="371" t="n"/>
      <c r="E1453" s="371" t="n"/>
      <c r="F1453" s="371" t="n"/>
      <c r="G1453" s="371" t="n"/>
      <c r="H1453" s="371" t="n"/>
      <c r="I1453" s="371" t="n"/>
      <c r="J1453" s="371" t="n"/>
      <c r="K1453" s="371" t="n"/>
      <c r="L1453" s="371" t="n"/>
      <c r="M1453" s="371" t="n"/>
      <c r="N1453" s="371" t="n"/>
      <c r="O1453" s="739" t="n"/>
      <c r="P1453" s="736" t="n"/>
      <c r="Q1453" s="1551" t="n"/>
      <c r="R1453" s="739" t="n"/>
      <c r="S1453" s="1551" t="n"/>
      <c r="T1453" s="1551" t="n"/>
      <c r="U1453" s="740" t="n"/>
      <c r="V1453" s="371" t="n"/>
      <c r="W1453" s="371" t="n"/>
      <c r="X1453" s="371" t="n"/>
      <c r="Y1453" s="371" t="n"/>
      <c r="Z1453" s="371" t="n"/>
      <c r="AA1453" s="371" t="n"/>
      <c r="AB1453" s="371" t="n"/>
      <c r="AC1453" s="1552">
        <f>SUBTOTAL(9,AC16:AC936)</f>
        <v/>
      </c>
      <c r="AD1453" s="735" t="n"/>
      <c r="AE1453" s="579" t="n"/>
      <c r="AF1453" s="569" t="n"/>
      <c r="AG1453" s="569" t="n"/>
    </row>
    <row r="1454" ht="20.1" customFormat="1" customHeight="1" s="355" thickBot="1">
      <c r="A1454" s="371" t="n"/>
      <c r="B1454" s="371" t="n"/>
      <c r="C1454" s="371" t="n"/>
      <c r="D1454" s="371" t="n"/>
      <c r="E1454" s="736" t="n"/>
      <c r="F1454" s="736" t="n"/>
      <c r="G1454" s="736" t="n"/>
      <c r="H1454" s="736" t="n"/>
      <c r="I1454" s="736" t="n"/>
      <c r="J1454" s="371" t="n"/>
      <c r="K1454" s="736" t="n"/>
      <c r="L1454" s="371" t="n"/>
      <c r="M1454" s="371" t="n"/>
      <c r="N1454" s="371" t="n"/>
      <c r="O1454" s="739" t="n"/>
      <c r="P1454" s="736" t="n"/>
      <c r="Q1454" s="1551" t="n"/>
      <c r="R1454" s="739" t="n"/>
      <c r="S1454" s="1551" t="n"/>
      <c r="T1454" s="1551" t="n"/>
      <c r="U1454" s="740" t="n"/>
      <c r="V1454" s="371" t="n"/>
      <c r="W1454" s="371" t="n"/>
      <c r="X1454" s="371" t="n"/>
      <c r="Y1454" s="371" t="n"/>
      <c r="Z1454" s="371" t="n"/>
      <c r="AA1454" s="371" t="n"/>
      <c r="AB1454" s="382" t="n"/>
      <c r="AC1454" s="1552" t="n"/>
      <c r="AD1454" s="735" t="n"/>
      <c r="AE1454" s="567" t="n"/>
      <c r="AF1454" s="568" t="n"/>
      <c r="AG1454" s="564" t="n"/>
    </row>
    <row r="1455" ht="20.1" customFormat="1" customHeight="1" s="355" thickBot="1">
      <c r="A1455" s="737" t="inlineStr">
        <is>
          <t>PRODUCT</t>
        </is>
      </c>
      <c r="B1455" s="747" t="n"/>
      <c r="C1455" s="738" t="n"/>
      <c r="D1455" s="738" t="n"/>
      <c r="E1455" s="738" t="n"/>
      <c r="F1455" s="738" t="n"/>
      <c r="G1455" s="738" t="n"/>
      <c r="H1455" s="738" t="n"/>
      <c r="I1455" s="738" t="n"/>
      <c r="J1455" s="738" t="n"/>
      <c r="K1455" s="738" t="n"/>
      <c r="L1455" s="738" t="n"/>
      <c r="M1455" s="738" t="n"/>
      <c r="N1455" s="738" t="n"/>
      <c r="O1455" s="742">
        <f>SUM(O4:O936)</f>
        <v/>
      </c>
      <c r="P1455" s="742" t="n"/>
      <c r="Q1455" s="1553">
        <f>SUM(Q4:Q936)</f>
        <v/>
      </c>
      <c r="R1455" s="742" t="n"/>
      <c r="S1455" s="1554">
        <f>SUM(S4:S936)</f>
        <v/>
      </c>
      <c r="T1455" s="1551" t="n"/>
      <c r="U1455" s="740" t="n"/>
      <c r="V1455" s="371" t="n"/>
      <c r="W1455" s="371" t="n"/>
      <c r="X1455" s="371" t="n"/>
      <c r="Y1455" s="371" t="n"/>
      <c r="Z1455" s="371" t="n"/>
      <c r="AA1455" s="371" t="n"/>
      <c r="AB1455" s="1555" t="n"/>
      <c r="AC1455" s="1552" t="n"/>
      <c r="AD1455" s="735" t="n"/>
      <c r="AE1455" s="567" t="n"/>
      <c r="AF1455" s="568" t="n"/>
      <c r="AG1455" s="564" t="n"/>
    </row>
    <row r="1456" ht="20.1" customFormat="1" customHeight="1" s="355" thickBot="1">
      <c r="A1456" s="372" t="inlineStr">
        <is>
          <t>TESTER/SAMPLE</t>
        </is>
      </c>
      <c r="B1456" s="687" t="n"/>
      <c r="C1456" s="373" t="n"/>
      <c r="D1456" s="374" t="n"/>
      <c r="E1456" s="373" t="n"/>
      <c r="F1456" s="373" t="n"/>
      <c r="G1456" s="373" t="n"/>
      <c r="H1456" s="373" t="n"/>
      <c r="I1456" s="373" t="n"/>
      <c r="J1456" s="373" t="n"/>
      <c r="K1456" s="373" t="n"/>
      <c r="L1456" s="373" t="n"/>
      <c r="M1456" s="373" t="n"/>
      <c r="N1456" s="373" t="n"/>
      <c r="O1456" s="378">
        <f>SUBTOTAL(9,O937:O1451)</f>
        <v/>
      </c>
      <c r="P1456" s="378" t="n"/>
      <c r="Q1456" s="1556">
        <f>SUM(Q937:Q1451)</f>
        <v/>
      </c>
      <c r="R1456" s="378" t="n"/>
      <c r="S1456" s="1557">
        <f>SUM(S937:S1451)</f>
        <v/>
      </c>
      <c r="T1456" s="1558" t="n"/>
      <c r="U1456" s="1558" t="n"/>
      <c r="V1456" s="388" t="n"/>
      <c r="W1456" s="388" t="n"/>
      <c r="X1456" s="1558" t="n"/>
      <c r="Y1456" s="1558" t="n"/>
      <c r="Z1456" s="1558" t="n"/>
      <c r="AA1456" s="1558" t="n"/>
      <c r="AB1456" s="382" t="n"/>
      <c r="AD1456" s="735" t="n"/>
      <c r="AE1456" s="567" t="n"/>
      <c r="AF1456" s="568" t="n"/>
      <c r="AG1456" s="564" t="n"/>
    </row>
    <row r="1457" ht="26.25" customHeight="1" s="1371" thickBot="1">
      <c r="A1457" s="375" t="inlineStr">
        <is>
          <t>TOTAL</t>
        </is>
      </c>
      <c r="B1457" s="720" t="n"/>
      <c r="C1457" s="376" t="n"/>
      <c r="D1457" s="377" t="n"/>
      <c r="E1457" s="376" t="n"/>
      <c r="F1457" s="376" t="n"/>
      <c r="G1457" s="376" t="n"/>
      <c r="H1457" s="376" t="n"/>
      <c r="I1457" s="376" t="n"/>
      <c r="J1457" s="376" t="n"/>
      <c r="K1457" s="376" t="n"/>
      <c r="L1457" s="376" t="n"/>
      <c r="M1457" s="376" t="n"/>
      <c r="N1457" s="389" t="n"/>
      <c r="O1457" s="390">
        <f>SUBTOTAL(9,O4:O1451)</f>
        <v/>
      </c>
      <c r="P1457" s="390" t="n"/>
      <c r="Q1457" s="1559">
        <f>SUM(Q4:Q1451)</f>
        <v/>
      </c>
      <c r="R1457" s="390" t="n"/>
      <c r="S1457" s="1560">
        <f>SUM(S1455:S1456)</f>
        <v/>
      </c>
      <c r="T1457" s="1561" t="n"/>
      <c r="U1457" s="1370" t="n"/>
      <c r="V1457" s="395" t="n"/>
      <c r="W1457" s="395" t="n"/>
      <c r="X1457" s="1370" t="n"/>
      <c r="Y1457" s="1370" t="n"/>
      <c r="Z1457" s="1370" t="n"/>
      <c r="AA1457" s="1370" t="n"/>
      <c r="AB1457" s="1562" t="n"/>
      <c r="AE1457" s="567" t="n"/>
      <c r="AF1457" s="568" t="n"/>
      <c r="AG1457" s="564" t="n"/>
    </row>
    <row r="1458" ht="15.75" customHeight="1" s="1371" thickBot="1">
      <c r="A1458" s="1357" t="n"/>
      <c r="B1458" s="1357" t="n"/>
      <c r="H1458" s="745" t="inlineStr">
        <is>
          <t>RELENT TESTER+SAMPLE</t>
        </is>
      </c>
      <c r="O1458" s="382">
        <f>SUBTOTAL(9,O949:O1025)</f>
        <v/>
      </c>
      <c r="P1458" s="1370" t="n"/>
      <c r="AE1458" s="567" t="n"/>
      <c r="AF1458" s="568" t="n"/>
      <c r="AG1458" s="564" t="n"/>
    </row>
    <row r="1459" ht="15.75" customHeight="1" s="1371" thickBot="1">
      <c r="H1459" s="745" t="inlineStr">
        <is>
          <t>C'BON TESTER+SAMPLE</t>
        </is>
      </c>
      <c r="O1459" s="382">
        <f>SUM(O1027:O1062)</f>
        <v/>
      </c>
      <c r="P1459" s="1370" t="n"/>
      <c r="AE1459" s="567" t="n"/>
      <c r="AF1459" s="568" t="n"/>
      <c r="AG1459" s="564" t="n"/>
    </row>
    <row r="1460" ht="15.75" customHeight="1" s="1371" thickBot="1">
      <c r="H1460" s="745" t="inlineStr">
        <is>
          <t>LAPIDEM TESTER+SAMPLE</t>
        </is>
      </c>
      <c r="O1460" s="382">
        <f>SUM(O1130:O1136)</f>
        <v/>
      </c>
      <c r="P1460" s="1370" t="n"/>
      <c r="AE1460" s="567" t="n"/>
      <c r="AF1460" s="568" t="n"/>
      <c r="AG1460" s="564" t="n"/>
    </row>
    <row r="1461" ht="15.75" customHeight="1" s="1371" thickBot="1">
      <c r="H1461" s="745" t="inlineStr">
        <is>
          <t>ROSY DROP TESTER+SAMPLE</t>
        </is>
      </c>
      <c r="O1461" s="382">
        <f>SUM(O1163:O1166)</f>
        <v/>
      </c>
      <c r="P1461" s="1370" t="n"/>
      <c r="AC1461" s="1563" t="n"/>
      <c r="AE1461" s="569" t="n"/>
      <c r="AF1461" s="564" t="n"/>
      <c r="AG1461" s="564" t="n"/>
    </row>
    <row r="1462" ht="15.75" customHeight="1" s="1371" thickBot="1">
      <c r="H1462" s="745" t="inlineStr">
        <is>
          <t>LAPIDEM TESTER+SAMPLE</t>
        </is>
      </c>
      <c r="O1462" s="382">
        <f>SUM(O1168:O1209)</f>
        <v/>
      </c>
      <c r="P1462" s="1370" t="n"/>
      <c r="AE1462" s="564" t="n"/>
      <c r="AF1462" s="564" t="n"/>
      <c r="AG1462" s="564" t="n"/>
    </row>
    <row r="1463" ht="15.75" customHeight="1" s="1371" thickBot="1">
      <c r="H1463" s="745" t="inlineStr">
        <is>
          <t>MEROS TESTER+SAMPLE</t>
        </is>
      </c>
      <c r="O1463" s="382">
        <f>SUM(O1215:O1215)</f>
        <v/>
      </c>
      <c r="P1463" s="1370" t="n"/>
      <c r="AE1463" s="564" t="n"/>
      <c r="AF1463" s="564" t="n"/>
      <c r="AG1463" s="564" t="n"/>
    </row>
    <row r="1464" ht="15.75" customHeight="1" s="1371" thickBot="1">
      <c r="O1464" s="382" t="n"/>
      <c r="AC1464" s="1563" t="n"/>
      <c r="AE1464" s="564" t="n"/>
      <c r="AF1464" s="564" t="n"/>
      <c r="AG1464" s="564" t="n"/>
    </row>
    <row r="1465" ht="15" customHeight="1" s="1371" thickBot="1">
      <c r="AE1465" s="564" t="n"/>
      <c r="AF1465" s="564" t="n"/>
      <c r="AG1465" s="564" t="n"/>
    </row>
    <row r="1466" ht="15" customHeight="1" s="1371" thickBot="1">
      <c r="AE1466" s="564" t="n"/>
      <c r="AF1466" s="564" t="n"/>
      <c r="AG1466" s="564" t="n"/>
    </row>
    <row r="1467" ht="15" customHeight="1" s="1371" thickBot="1">
      <c r="AE1467" s="564" t="n"/>
      <c r="AF1467" s="564" t="n"/>
      <c r="AG1467" s="564" t="n"/>
    </row>
    <row r="1468" ht="15" customHeight="1" s="1371" thickBot="1">
      <c r="AE1468" s="564" t="n"/>
      <c r="AF1468" s="564" t="n"/>
      <c r="AG1468" s="564" t="n"/>
    </row>
    <row r="1469" ht="15" customHeight="1" s="1371" thickBot="1">
      <c r="AE1469" s="564" t="n"/>
      <c r="AF1469" s="564" t="n"/>
      <c r="AG1469" s="564" t="n"/>
    </row>
    <row r="1470" ht="15" customHeight="1" s="1371" thickBot="1">
      <c r="AE1470" s="564" t="n"/>
      <c r="AF1470" s="564" t="n"/>
      <c r="AG1470" s="564" t="n"/>
    </row>
    <row r="1471" ht="15" customHeight="1" s="1371" thickBot="1">
      <c r="AE1471" s="564" t="n"/>
      <c r="AF1471" s="564" t="n"/>
      <c r="AG1471" s="564" t="n"/>
    </row>
    <row r="1472" ht="15" customHeight="1" s="1371" thickBot="1">
      <c r="AE1472" s="564" t="n"/>
      <c r="AF1472" s="564" t="n"/>
      <c r="AG1472" s="564" t="n"/>
    </row>
    <row r="1473" ht="15" customHeight="1" s="1371" thickBot="1">
      <c r="AE1473" s="564" t="n"/>
      <c r="AF1473" s="564" t="n"/>
      <c r="AG1473" s="564" t="n"/>
    </row>
    <row r="1474" ht="15" customHeight="1" s="1371" thickBot="1">
      <c r="AE1474" s="564" t="n"/>
      <c r="AF1474" s="564" t="n"/>
      <c r="AG1474" s="564" t="n"/>
    </row>
    <row r="1475" ht="15" customHeight="1" s="1371" thickBot="1">
      <c r="H1475" s="345" t="n"/>
      <c r="I1475" s="345" t="n"/>
      <c r="J1475" s="345" t="n"/>
      <c r="K1475" s="345" t="n"/>
      <c r="AE1475" s="564" t="n"/>
      <c r="AF1475" s="564" t="n"/>
      <c r="AG1475" s="564" t="n"/>
    </row>
    <row r="1476" ht="15" customHeight="1" s="1371" thickBot="1">
      <c r="AE1476" s="564" t="n"/>
      <c r="AF1476" s="564" t="n"/>
      <c r="AG1476" s="564" t="n"/>
    </row>
    <row r="1477" ht="15" customHeight="1" s="1371" thickBot="1">
      <c r="AE1477" s="564" t="n"/>
      <c r="AF1477" s="564" t="n"/>
      <c r="AG1477" s="564" t="n"/>
    </row>
    <row r="1478" ht="15" customHeight="1" s="1371" thickBot="1">
      <c r="AE1478" s="564" t="n"/>
      <c r="AF1478" s="564" t="n"/>
      <c r="AG1478" s="564" t="n"/>
    </row>
    <row r="1479" ht="15" customHeight="1" s="1371" thickBot="1">
      <c r="AE1479" s="564" t="n"/>
      <c r="AF1479" s="564" t="n"/>
      <c r="AG1479" s="564" t="n"/>
    </row>
    <row r="1480" ht="15" customHeight="1" s="1371" thickBot="1">
      <c r="AE1480" s="564" t="n"/>
      <c r="AF1480" s="564" t="n"/>
      <c r="AG1480" s="564" t="n"/>
    </row>
    <row r="1481" ht="15" customHeight="1" s="1371" thickBot="1">
      <c r="AE1481" s="564" t="n"/>
      <c r="AF1481" s="564" t="n"/>
      <c r="AG1481" s="564" t="n"/>
    </row>
    <row r="1482" ht="15" customHeight="1" s="1371" thickBot="1">
      <c r="AE1482" s="564" t="n"/>
      <c r="AF1482" s="564" t="n"/>
      <c r="AG1482" s="564" t="n"/>
    </row>
    <row r="1483" ht="15" customHeight="1" s="1371" thickBot="1">
      <c r="AE1483" s="564" t="n"/>
      <c r="AF1483" s="564" t="n"/>
      <c r="AG1483" s="564" t="n"/>
    </row>
    <row r="1484" ht="15" customHeight="1" s="1371" thickBot="1">
      <c r="AE1484" s="564" t="n"/>
      <c r="AF1484" s="564" t="n"/>
      <c r="AG1484" s="564" t="n"/>
    </row>
    <row r="1485" ht="15" customHeight="1" s="1371" thickBot="1">
      <c r="AE1485" s="564" t="n"/>
      <c r="AF1485" s="564" t="n"/>
      <c r="AG1485" s="564" t="n"/>
    </row>
    <row r="1486" ht="15" customHeight="1" s="1371" thickBot="1">
      <c r="AE1486" s="564" t="n"/>
      <c r="AF1486" s="564" t="n"/>
      <c r="AG1486" s="564" t="n"/>
    </row>
    <row r="1487" ht="15" customHeight="1" s="1371" thickBot="1">
      <c r="AE1487" s="564" t="n"/>
      <c r="AF1487" s="564" t="n"/>
      <c r="AG1487" s="564" t="n"/>
    </row>
    <row r="1488" ht="15" customHeight="1" s="1371" thickBot="1">
      <c r="AE1488" s="564" t="n"/>
      <c r="AF1488" s="564" t="n"/>
      <c r="AG1488" s="564" t="n"/>
    </row>
    <row r="1489" ht="15" customHeight="1" s="1371" thickBot="1">
      <c r="AE1489" s="564" t="n"/>
      <c r="AF1489" s="564" t="n"/>
      <c r="AG1489" s="564" t="n"/>
    </row>
    <row r="1490" ht="15" customHeight="1" s="1371" thickBot="1">
      <c r="AE1490" s="564" t="n"/>
      <c r="AF1490" s="564" t="n"/>
      <c r="AG1490" s="564" t="n"/>
    </row>
    <row r="1491" ht="15" customHeight="1" s="1371" thickBot="1">
      <c r="AE1491" s="564" t="n"/>
      <c r="AF1491" s="564" t="n"/>
      <c r="AG1491" s="564" t="n"/>
    </row>
    <row r="1492" ht="15" customHeight="1" s="1371" thickBot="1">
      <c r="AE1492" s="564" t="n"/>
      <c r="AF1492" s="564" t="n"/>
      <c r="AG1492" s="564" t="n"/>
    </row>
    <row r="1493" ht="15" customHeight="1" s="1371" thickBot="1">
      <c r="AE1493" s="564" t="n"/>
      <c r="AF1493" s="564" t="n"/>
      <c r="AG1493" s="564" t="n"/>
    </row>
    <row r="1494" ht="15" customHeight="1" s="1371" thickBot="1">
      <c r="AE1494" s="564" t="n"/>
      <c r="AF1494" s="564" t="n"/>
      <c r="AG1494" s="564" t="n"/>
    </row>
    <row r="1495" ht="15" customHeight="1" s="1371" thickBot="1">
      <c r="AE1495" s="564" t="n"/>
      <c r="AF1495" s="564" t="n"/>
      <c r="AG1495" s="564" t="n"/>
    </row>
    <row r="1496" ht="15" customHeight="1" s="1371" thickBot="1">
      <c r="AE1496" s="564" t="n"/>
      <c r="AF1496" s="564" t="n"/>
      <c r="AG1496" s="564" t="n"/>
    </row>
    <row r="1497" ht="15" customHeight="1" s="1371" thickBot="1">
      <c r="AE1497" s="564" t="n"/>
      <c r="AF1497" s="564" t="n"/>
      <c r="AG1497" s="564" t="n"/>
    </row>
    <row r="1498" ht="15" customHeight="1" s="1371" thickBot="1">
      <c r="AE1498" s="564" t="n"/>
      <c r="AF1498" s="564" t="n"/>
      <c r="AG1498" s="564" t="n"/>
    </row>
    <row r="1499" ht="15" customHeight="1" s="1371" thickBot="1">
      <c r="AE1499" s="564" t="n"/>
      <c r="AF1499" s="564" t="n"/>
      <c r="AG1499" s="564" t="n"/>
    </row>
    <row r="1500" ht="15" customHeight="1" s="1371" thickBot="1">
      <c r="AE1500" s="564" t="n"/>
      <c r="AF1500" s="564" t="n"/>
      <c r="AG1500" s="564" t="n"/>
    </row>
    <row r="1501" ht="15" customHeight="1" s="1371" thickBot="1">
      <c r="AE1501" s="564" t="n"/>
      <c r="AF1501" s="564" t="n"/>
      <c r="AG1501" s="564" t="n"/>
    </row>
    <row r="1502" ht="15" customHeight="1" s="1371" thickBot="1">
      <c r="AE1502" s="564" t="n"/>
      <c r="AF1502" s="564" t="n"/>
      <c r="AG1502" s="564" t="n"/>
    </row>
    <row r="1503" ht="15" customHeight="1" s="1371" thickBot="1">
      <c r="AE1503" s="564" t="n"/>
      <c r="AF1503" s="564" t="n"/>
      <c r="AG1503" s="564" t="n"/>
    </row>
    <row r="1504" ht="15" customHeight="1" s="1371" thickBot="1">
      <c r="AE1504" s="564" t="n"/>
      <c r="AF1504" s="564" t="n"/>
      <c r="AG1504" s="564" t="n"/>
    </row>
    <row r="1505" ht="15" customHeight="1" s="1371" thickBot="1">
      <c r="AE1505" s="564" t="n"/>
      <c r="AF1505" s="564" t="n"/>
      <c r="AG1505" s="564" t="n"/>
    </row>
    <row r="1506" ht="15" customHeight="1" s="1371" thickBot="1">
      <c r="AE1506" s="564" t="n"/>
      <c r="AF1506" s="564" t="n"/>
      <c r="AG1506" s="564" t="n"/>
    </row>
    <row r="1507" ht="15" customHeight="1" s="1371" thickBot="1">
      <c r="AE1507" s="564" t="n"/>
      <c r="AF1507" s="564" t="n"/>
      <c r="AG1507" s="564" t="n"/>
    </row>
    <row r="1508" ht="15" customHeight="1" s="1371" thickBot="1">
      <c r="AE1508" s="564" t="n"/>
      <c r="AF1508" s="564" t="n"/>
      <c r="AG1508" s="564" t="n"/>
    </row>
    <row r="1509" ht="15" customHeight="1" s="1371" thickBot="1">
      <c r="AE1509" s="564" t="n"/>
      <c r="AF1509" s="564" t="n"/>
      <c r="AG1509" s="564" t="n"/>
    </row>
    <row r="1510" ht="15" customHeight="1" s="1371" thickBot="1">
      <c r="AE1510" s="564" t="n"/>
      <c r="AF1510" s="564" t="n"/>
      <c r="AG1510" s="564" t="n"/>
    </row>
    <row r="1511" ht="15" customHeight="1" s="1371" thickBot="1">
      <c r="AE1511" s="564" t="n"/>
      <c r="AF1511" s="564" t="n"/>
      <c r="AG1511" s="564" t="n"/>
    </row>
    <row r="1512" ht="15" customHeight="1" s="1371" thickBot="1">
      <c r="AE1512" s="564" t="n"/>
      <c r="AF1512" s="564" t="n"/>
      <c r="AG1512" s="564" t="n"/>
    </row>
    <row r="1513" ht="15" customHeight="1" s="1371" thickBot="1">
      <c r="AE1513" s="564" t="n"/>
      <c r="AF1513" s="564" t="n"/>
      <c r="AG1513" s="564" t="n"/>
    </row>
    <row r="1514" ht="15" customHeight="1" s="1371" thickBot="1">
      <c r="AE1514" s="564" t="n"/>
      <c r="AF1514" s="564" t="n"/>
      <c r="AG1514" s="564" t="n"/>
    </row>
    <row r="1515" ht="15" customHeight="1" s="1371" thickBot="1">
      <c r="AE1515" s="564" t="n"/>
      <c r="AF1515" s="564" t="n"/>
      <c r="AG1515" s="564" t="n"/>
    </row>
    <row r="1516" ht="15" customHeight="1" s="1371" thickBot="1">
      <c r="AE1516" s="564" t="n"/>
      <c r="AF1516" s="564" t="n"/>
      <c r="AG1516" s="564" t="n"/>
    </row>
    <row r="1517" ht="15" customHeight="1" s="1371" thickBot="1">
      <c r="AE1517" s="564" t="n"/>
      <c r="AF1517" s="564" t="n"/>
      <c r="AG1517" s="564" t="n"/>
    </row>
    <row r="1518" ht="15" customHeight="1" s="1371" thickBot="1">
      <c r="AE1518" s="564" t="n"/>
      <c r="AF1518" s="564" t="n"/>
      <c r="AG1518" s="564" t="n"/>
    </row>
    <row r="1519" ht="15" customHeight="1" s="1371" thickBot="1">
      <c r="AE1519" s="564" t="n"/>
      <c r="AF1519" s="564" t="n"/>
      <c r="AG1519" s="564" t="n"/>
    </row>
    <row r="1520" ht="15" customHeight="1" s="1371" thickBot="1">
      <c r="AE1520" s="564" t="n"/>
      <c r="AF1520" s="564" t="n"/>
      <c r="AG1520" s="564" t="n"/>
    </row>
    <row r="1521" ht="15" customHeight="1" s="1371" thickBot="1">
      <c r="AE1521" s="564" t="n"/>
      <c r="AF1521" s="564" t="n"/>
      <c r="AG1521" s="564" t="n"/>
    </row>
    <row r="1522" ht="15" customHeight="1" s="1371" thickBot="1">
      <c r="AE1522" s="564" t="n"/>
      <c r="AF1522" s="564" t="n"/>
      <c r="AG1522" s="564" t="n"/>
    </row>
    <row r="1523" ht="15" customHeight="1" s="1371" thickBot="1">
      <c r="AE1523" s="564" t="n"/>
      <c r="AF1523" s="564" t="n"/>
      <c r="AG1523" s="564" t="n"/>
    </row>
    <row r="1524" ht="15" customHeight="1" s="1371" thickBot="1">
      <c r="AE1524" s="564" t="n"/>
      <c r="AF1524" s="564" t="n"/>
      <c r="AG1524" s="564" t="n"/>
    </row>
    <row r="1525" ht="15" customHeight="1" s="1371" thickBot="1">
      <c r="AE1525" s="564" t="n"/>
      <c r="AF1525" s="564" t="n"/>
      <c r="AG1525" s="564" t="n"/>
    </row>
    <row r="1526" ht="15" customHeight="1" s="1371" thickBot="1">
      <c r="AE1526" s="564" t="n"/>
      <c r="AF1526" s="564" t="n"/>
      <c r="AG1526" s="564" t="n"/>
    </row>
    <row r="1527" ht="15" customHeight="1" s="1371" thickBot="1">
      <c r="AE1527" s="564" t="n"/>
      <c r="AF1527" s="564" t="n"/>
      <c r="AG1527" s="564" t="n"/>
    </row>
    <row r="1528" ht="15" customHeight="1" s="1371" thickBot="1">
      <c r="AE1528" s="564" t="n"/>
      <c r="AF1528" s="564" t="n"/>
      <c r="AG1528" s="564" t="n"/>
    </row>
    <row r="1529" ht="15" customHeight="1" s="1371" thickBot="1">
      <c r="AE1529" s="564" t="n"/>
      <c r="AF1529" s="564" t="n"/>
      <c r="AG1529" s="564" t="n"/>
    </row>
    <row r="1530" ht="15" customHeight="1" s="1371" thickBot="1">
      <c r="AE1530" s="564" t="n"/>
      <c r="AF1530" s="564" t="n"/>
      <c r="AG1530" s="564" t="n"/>
    </row>
    <row r="1531" ht="15" customHeight="1" s="1371" thickBot="1">
      <c r="AE1531" s="564" t="n"/>
      <c r="AF1531" s="564" t="n"/>
      <c r="AG1531" s="564" t="n"/>
    </row>
    <row r="1532" ht="15" customHeight="1" s="1371" thickBot="1">
      <c r="AE1532" s="564" t="n"/>
      <c r="AF1532" s="564" t="n"/>
      <c r="AG1532" s="564" t="n"/>
    </row>
    <row r="1533" ht="15" customHeight="1" s="1371" thickBot="1">
      <c r="AE1533" s="564" t="n"/>
      <c r="AF1533" s="564" t="n"/>
      <c r="AG1533" s="564" t="n"/>
    </row>
    <row r="1534" ht="15" customHeight="1" s="1371" thickBot="1">
      <c r="AE1534" s="564" t="n"/>
      <c r="AF1534" s="564" t="n"/>
      <c r="AG1534" s="564" t="n"/>
    </row>
    <row r="1535" ht="15" customHeight="1" s="1371" thickBot="1">
      <c r="AE1535" s="564" t="n"/>
      <c r="AF1535" s="564" t="n"/>
      <c r="AG1535" s="564" t="n"/>
    </row>
    <row r="1536" ht="15" customHeight="1" s="1371" thickBot="1">
      <c r="AE1536" s="564" t="n"/>
      <c r="AF1536" s="564" t="n"/>
      <c r="AG1536" s="564" t="n"/>
    </row>
    <row r="1537" ht="15" customHeight="1" s="1371" thickBot="1">
      <c r="AE1537" s="564" t="n"/>
      <c r="AF1537" s="564" t="n"/>
      <c r="AG1537" s="564"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4"/>
  <sheetViews>
    <sheetView view="pageBreakPreview" zoomScale="75" zoomScaleNormal="100" zoomScaleSheetLayoutView="75" workbookViewId="0">
      <selection activeCell="D16" sqref="D16"/>
    </sheetView>
  </sheetViews>
  <sheetFormatPr baseColWidth="8" defaultColWidth="3.875" defaultRowHeight="11.25"/>
  <cols>
    <col width="4.375" customWidth="1" style="2" min="1" max="1"/>
    <col width="18.125" customWidth="1" style="1266" min="2" max="2"/>
    <col width="16.375" customWidth="1" style="2" min="3" max="3"/>
    <col width="82.375" customWidth="1" style="2" min="4" max="4"/>
    <col hidden="1" width="8.375" customWidth="1" style="2" min="5" max="6"/>
    <col width="7.875" customWidth="1" style="5" min="7" max="8"/>
    <col width="13.125" customWidth="1" style="1610" min="9" max="10"/>
    <col width="10.125" customWidth="1" style="7" min="11" max="12"/>
    <col width="10.125" customWidth="1" style="1610" min="13" max="14"/>
    <col width="9.375" customWidth="1" style="1610" min="15" max="15"/>
    <col width="13" customWidth="1" style="1266" min="16" max="16"/>
    <col width="14" customWidth="1" style="1266" min="17" max="17"/>
    <col width="27.125" customWidth="1" style="2" min="18" max="18"/>
    <col width="3.875" customWidth="1" style="2" min="19" max="16384"/>
  </cols>
  <sheetData>
    <row r="1" ht="21" customHeight="1" s="1371">
      <c r="A1" s="1225" t="inlineStr">
        <is>
          <t>ROYAL COSMETICS 09.2025輸出 発注書</t>
        </is>
      </c>
      <c r="E1" s="3" t="n"/>
      <c r="F1" s="3" t="n"/>
      <c r="G1" s="4" t="n"/>
    </row>
    <row r="2" ht="12" customHeight="1" s="1371">
      <c r="A2" s="1216" t="inlineStr">
        <is>
          <t>納品日</t>
        </is>
      </c>
      <c r="C2" s="1272" t="n">
        <v>45905</v>
      </c>
      <c r="K2" s="1610" t="n"/>
      <c r="L2" s="1610" t="n"/>
    </row>
    <row r="3" ht="62.25" customHeight="1" s="1371">
      <c r="A3" s="1216" t="inlineStr">
        <is>
          <t>納品先</t>
        </is>
      </c>
      <c r="C3" s="1220" t="inlineStr">
        <is>
          <t>飯野港運株式会社
京都府舞鶴市松陰１８－７
営業課　谷口様
TEL: 0773-75-5371
FAX: 0773-75-5681</t>
        </is>
      </c>
      <c r="G3" s="1611" t="n"/>
      <c r="K3" s="1610" t="n"/>
      <c r="L3" s="1610" t="n"/>
    </row>
    <row r="4" ht="12" customHeight="1" s="1371">
      <c r="A4" s="1216" t="inlineStr">
        <is>
          <t>梱包情報提出期限</t>
        </is>
      </c>
      <c r="C4" s="1274" t="inlineStr">
        <is>
          <t>2025/9/3（午前中）</t>
        </is>
      </c>
      <c r="E4" s="1270" t="n"/>
      <c r="K4" s="1610" t="n"/>
    </row>
    <row r="5" ht="12" customHeight="1" s="1371">
      <c r="A5" s="1216" t="n"/>
      <c r="B5" s="1216" t="n"/>
      <c r="C5" s="1274" t="n"/>
      <c r="D5" s="1273" t="n"/>
      <c r="E5" s="1270" t="n"/>
      <c r="F5" s="1270" t="n"/>
      <c r="K5" s="1610" t="n"/>
    </row>
    <row r="6" customFormat="1" s="1266"/>
    <row r="7" ht="20.1" customFormat="1" customHeight="1" s="15"/>
    <row r="8" ht="20.1" customFormat="1" customHeight="1" s="15"/>
    <row r="9" ht="28.5" customHeight="1" s="1371"/>
    <row r="10"/>
    <row r="11" ht="20.1" customFormat="1" customHeight="1" s="15"/>
    <row r="12"/>
    <row r="13" ht="26.1" customHeight="1" s="1371"/>
    <row r="14" ht="26.1" customHeight="1" s="1371"/>
    <row r="15"/>
    <row r="16"/>
    <row r="17"/>
    <row r="18"/>
    <row r="19"/>
    <row r="20"/>
    <row r="21"/>
    <row r="22"/>
    <row r="23"/>
    <row r="24"/>
    <row r="25"/>
    <row r="26">
      <c r="A26" s="654" t="inlineStr">
        <is>
          <t>INV No.</t>
        </is>
      </c>
      <c r="B26" s="469" t="inlineStr">
        <is>
          <t>Jan code</t>
        </is>
      </c>
      <c r="C26" s="470" t="inlineStr">
        <is>
          <t>Brand name</t>
        </is>
      </c>
      <c r="D26" s="469" t="inlineStr">
        <is>
          <t>Description of goods</t>
        </is>
      </c>
      <c r="E26" s="469" t="inlineStr">
        <is>
          <t>Case Q'ty</t>
        </is>
      </c>
      <c r="F26" s="469" t="inlineStr">
        <is>
          <t>LOT</t>
        </is>
      </c>
      <c r="G26" s="471" t="inlineStr">
        <is>
          <t>Q'ty</t>
        </is>
      </c>
      <c r="H26" s="472" t="inlineStr">
        <is>
          <t>仕入値</t>
        </is>
      </c>
      <c r="I26" s="1652" t="inlineStr">
        <is>
          <t>仕入値合計</t>
        </is>
      </c>
      <c r="J26" s="1653" t="n"/>
      <c r="K26" s="257" t="inlineStr">
        <is>
          <t>ケース容積</t>
        </is>
      </c>
      <c r="L26" s="257" t="inlineStr">
        <is>
          <t>ケース重量</t>
        </is>
      </c>
      <c r="M26" s="1654" t="inlineStr">
        <is>
          <t>ケース数量</t>
        </is>
      </c>
      <c r="N26" s="1654" t="inlineStr">
        <is>
          <t>合計容積</t>
        </is>
      </c>
      <c r="O26" s="1654" t="inlineStr">
        <is>
          <t>合計重量</t>
        </is>
      </c>
      <c r="P26" s="256" t="inlineStr">
        <is>
          <t>Unit N/W(kg)</t>
        </is>
      </c>
      <c r="Q26" s="256" t="inlineStr">
        <is>
          <t>Total N/W(kg)</t>
        </is>
      </c>
      <c r="R26" s="256" t="inlineStr">
        <is>
          <t>成分</t>
        </is>
      </c>
    </row>
    <row r="27">
      <c r="A27" s="1614" t="inlineStr">
        <is>
          <t>TOTAL</t>
        </is>
      </c>
      <c r="B27" s="1593" t="n"/>
      <c r="C27" s="1593" t="n"/>
      <c r="D27" s="1593" t="n"/>
      <c r="E27" s="1593" t="n"/>
      <c r="F27" s="1594" t="n"/>
      <c r="G27" s="474">
        <f>SUM(#REF!)</f>
        <v/>
      </c>
      <c r="H27" s="474" t="n"/>
      <c r="I27" s="1655">
        <f>SUM(#REF!)</f>
        <v/>
      </c>
      <c r="J27" s="1656" t="n"/>
      <c r="K27" s="1224" t="n"/>
      <c r="L27" s="1224" t="n"/>
      <c r="M27" s="1224" t="n"/>
      <c r="N27" s="1224" t="n"/>
      <c r="O27" s="1224" t="n"/>
      <c r="P27" s="1224" t="n"/>
      <c r="Q27" s="1623" t="n"/>
      <c r="R27" s="236" t="n"/>
    </row>
    <row r="28">
      <c r="B28" s="14" t="n"/>
      <c r="G28" s="17" t="n"/>
      <c r="H28" s="17" t="n"/>
      <c r="I28" s="1616" t="n"/>
      <c r="J28" s="1616" t="n"/>
      <c r="K28" s="19" t="n"/>
      <c r="L28" s="19" t="n"/>
      <c r="M28" s="1616" t="n"/>
      <c r="N28" s="1616" t="n"/>
      <c r="O28" s="1616" t="n"/>
      <c r="P28" s="14" t="n"/>
      <c r="Q28" s="14" t="n"/>
    </row>
    <row r="29">
      <c r="A29" s="38" t="inlineStr">
        <is>
          <t>SAMPLE/TESTER ORDER</t>
        </is>
      </c>
    </row>
    <row r="30">
      <c r="A30" s="469" t="inlineStr">
        <is>
          <t>INV No.</t>
        </is>
      </c>
      <c r="B30" s="469" t="inlineStr">
        <is>
          <t>Jan code</t>
        </is>
      </c>
      <c r="C30" s="470" t="inlineStr">
        <is>
          <t>Brand name</t>
        </is>
      </c>
      <c r="D30" s="469" t="inlineStr">
        <is>
          <t>Description of goods</t>
        </is>
      </c>
      <c r="E30" s="469" t="inlineStr">
        <is>
          <t>Case Q'ty</t>
        </is>
      </c>
      <c r="F30" s="469" t="inlineStr">
        <is>
          <t>LOT</t>
        </is>
      </c>
      <c r="G30" s="471" t="inlineStr">
        <is>
          <t>Q'ty</t>
        </is>
      </c>
      <c r="H30" s="472" t="inlineStr">
        <is>
          <t>仕入値</t>
        </is>
      </c>
      <c r="I30" s="1652" t="inlineStr">
        <is>
          <t>仕入値合計</t>
        </is>
      </c>
      <c r="J30" s="1657" t="n"/>
    </row>
    <row r="31">
      <c r="A31" s="1614" t="inlineStr">
        <is>
          <t>TOTAL</t>
        </is>
      </c>
      <c r="B31" s="1593" t="n"/>
      <c r="C31" s="1593" t="n"/>
      <c r="D31" s="1593" t="n"/>
      <c r="E31" s="1593" t="n"/>
      <c r="F31" s="1594" t="n"/>
      <c r="G31" s="474">
        <f>SUM(#REF!)</f>
        <v/>
      </c>
      <c r="H31" s="474" t="n"/>
      <c r="I31" s="1655">
        <f>SUM(#REF!)</f>
        <v/>
      </c>
      <c r="J31" s="1656" t="n"/>
      <c r="K31" s="1224" t="n"/>
      <c r="L31" s="1224" t="n"/>
      <c r="M31" s="1224" t="n"/>
      <c r="N31" s="1224" t="n"/>
      <c r="O31" s="1224" t="n"/>
      <c r="P31" s="1224" t="n"/>
      <c r="Q31" s="1623" t="n"/>
      <c r="R31" s="236" t="n"/>
    </row>
    <row r="32"/>
    <row r="33">
      <c r="G33" s="253" t="inlineStr">
        <is>
          <t>合計個数</t>
        </is>
      </c>
    </row>
    <row r="34">
      <c r="G34" s="233">
        <f>G7+G11</f>
        <v/>
      </c>
    </row>
  </sheetData>
  <autoFilter ref="A6:R7"/>
  <mergeCells count="10">
    <mergeCell ref="C2:D2"/>
    <mergeCell ref="A3:B3"/>
    <mergeCell ref="A1:D1"/>
    <mergeCell ref="A2:B2"/>
    <mergeCell ref="A27:F27"/>
    <mergeCell ref="A31:F31"/>
    <mergeCell ref="E4:F4"/>
    <mergeCell ref="C4:D4"/>
    <mergeCell ref="A4:B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371">
      <c r="A2" s="1285" t="inlineStr">
        <is>
          <t>KSユーラシア様　納品情報シート</t>
        </is>
      </c>
    </row>
    <row r="3" ht="19.5" customHeight="1" s="1371">
      <c r="A3" s="1285" t="n"/>
      <c r="B3" s="1285" t="n"/>
      <c r="C3" s="1285" t="n"/>
      <c r="D3" s="1285" t="n"/>
      <c r="E3" s="1285" t="n"/>
      <c r="F3" s="1285" t="n"/>
      <c r="G3" s="1285" t="n"/>
      <c r="H3" s="1285" t="n"/>
      <c r="I3" s="1285" t="n"/>
    </row>
    <row r="4">
      <c r="A4" s="1658" t="inlineStr">
        <is>
          <t>梱包情報締切：</t>
        </is>
      </c>
      <c r="F4" s="1634" t="n"/>
      <c r="G4" s="1659" t="inlineStr">
        <is>
          <t>ご発注日：</t>
        </is>
      </c>
      <c r="H4" s="1622" t="n"/>
      <c r="I4" s="177" t="n">
        <v>45782</v>
      </c>
      <c r="J4" s="30" t="inlineStr">
        <is>
          <t>◀</t>
        </is>
      </c>
      <c r="K4" s="30" t="n"/>
    </row>
    <row r="5">
      <c r="A5" s="1630" t="n"/>
      <c r="B5" s="1630" t="n"/>
      <c r="C5" s="1630" t="n"/>
      <c r="D5" s="1630" t="n"/>
      <c r="E5" s="1630" t="n"/>
      <c r="F5" s="1607" t="n"/>
      <c r="G5" s="1660" t="inlineStr">
        <is>
          <t>納品必着日：</t>
        </is>
      </c>
      <c r="H5" s="1661" t="n"/>
      <c r="I5" s="212" t="n">
        <v>45793</v>
      </c>
      <c r="J5" s="30" t="inlineStr">
        <is>
          <t>◀</t>
        </is>
      </c>
    </row>
    <row r="6">
      <c r="A6" s="1662" t="inlineStr">
        <is>
          <t>納品先ご住所</t>
        </is>
      </c>
      <c r="B6" s="1661" t="n"/>
      <c r="C6" s="1663" t="inlineStr">
        <is>
          <t>飯野港運株式会社
京都府舞鶴市松陰１８－７
営業課　谷口様
TEL: 0773-75-5371
FAX: 0773-75-5681</t>
        </is>
      </c>
      <c r="D6" s="1664" t="n"/>
      <c r="E6" s="1664" t="n"/>
      <c r="F6" s="1664" t="n"/>
      <c r="G6" s="1664" t="n"/>
      <c r="H6" s="1664" t="n"/>
      <c r="I6" s="1661" t="n"/>
      <c r="J6" s="1275" t="inlineStr">
        <is>
          <t>◀</t>
        </is>
      </c>
    </row>
    <row r="7">
      <c r="A7" s="1665" t="n"/>
      <c r="B7" s="1634" t="n"/>
      <c r="C7" s="1665" t="n"/>
      <c r="I7" s="1634" t="n"/>
      <c r="J7" s="1466" t="n"/>
    </row>
    <row r="8">
      <c r="A8" s="1665" t="n"/>
      <c r="B8" s="1634" t="n"/>
      <c r="C8" s="1665" t="n"/>
      <c r="I8" s="1634" t="n"/>
      <c r="J8" s="1466" t="n"/>
    </row>
    <row r="9">
      <c r="A9" s="1665" t="n"/>
      <c r="B9" s="1634" t="n"/>
      <c r="C9" s="1665" t="n"/>
      <c r="I9" s="1634" t="n"/>
      <c r="J9" s="1466" t="n"/>
    </row>
    <row r="10">
      <c r="A10" s="1665" t="n"/>
      <c r="B10" s="1634" t="n"/>
      <c r="C10" s="1665" t="n"/>
      <c r="I10" s="1634" t="n"/>
      <c r="J10" s="1466" t="n"/>
    </row>
    <row r="11" hidden="1" s="1371">
      <c r="A11" s="1666" t="n"/>
      <c r="B11" s="1607" t="n"/>
      <c r="C11" s="1666" t="n"/>
      <c r="D11" s="1630" t="n"/>
      <c r="E11" s="1630" t="n"/>
      <c r="F11" s="1630" t="n"/>
      <c r="G11" s="1630" t="n"/>
      <c r="H11" s="1630" t="n"/>
      <c r="I11" s="1607" t="n"/>
      <c r="J11" s="1466" t="n"/>
    </row>
    <row r="12" ht="18.75" customHeight="1" s="1371">
      <c r="A12" s="1667" t="inlineStr">
        <is>
          <t>対応内容</t>
        </is>
      </c>
      <c r="B12" s="1668" t="inlineStr">
        <is>
          <t>必要なご対応に
チェックをお願いいたします。⇒</t>
        </is>
      </c>
      <c r="C12" s="1664" t="n"/>
      <c r="D12" s="1664" t="n"/>
      <c r="E12" s="1661" t="n"/>
      <c r="F12" s="213" t="inlineStr">
        <is>
          <t>☑</t>
        </is>
      </c>
      <c r="G12" s="1293" t="inlineStr">
        <is>
          <t>商品へのロシア語ラベルシール貼付</t>
        </is>
      </c>
      <c r="H12" s="1664" t="n"/>
      <c r="I12" s="1661" t="n"/>
      <c r="J12" s="30" t="inlineStr">
        <is>
          <t>◀</t>
        </is>
      </c>
    </row>
    <row r="13">
      <c r="A13" s="1462" t="n"/>
      <c r="B13" s="1665" t="n"/>
      <c r="E13" s="1634" t="n"/>
      <c r="F13" s="213" t="inlineStr">
        <is>
          <t>☑</t>
        </is>
      </c>
      <c r="G13" s="1293" t="inlineStr">
        <is>
          <t>段ボールへのケースマーク貼付</t>
        </is>
      </c>
      <c r="H13" s="1664" t="n"/>
      <c r="I13" s="1661" t="n"/>
      <c r="J13" s="30" t="inlineStr">
        <is>
          <t>◀</t>
        </is>
      </c>
    </row>
    <row r="14">
      <c r="A14" s="1462" t="n"/>
      <c r="B14" s="1665" t="n"/>
      <c r="E14" s="1634" t="n"/>
      <c r="F14" s="213" t="inlineStr">
        <is>
          <t>☑</t>
        </is>
      </c>
      <c r="G14" s="1293" t="inlineStr">
        <is>
          <t>梱包リスト作成</t>
        </is>
      </c>
      <c r="H14" s="1664" t="n"/>
      <c r="I14" s="1661" t="n"/>
      <c r="J14" s="30" t="inlineStr">
        <is>
          <t>◀</t>
        </is>
      </c>
    </row>
    <row r="15">
      <c r="A15" s="1463" t="n"/>
      <c r="B15" s="1666" t="n"/>
      <c r="C15" s="1630" t="n"/>
      <c r="D15" s="1630" t="n"/>
      <c r="E15" s="1607" t="n"/>
      <c r="F15" s="213" t="inlineStr">
        <is>
          <t>☑</t>
        </is>
      </c>
      <c r="G15" s="1669" t="inlineStr">
        <is>
          <t>伝票追跡番号のご共有</t>
        </is>
      </c>
      <c r="H15" s="1621" t="n"/>
      <c r="I15" s="1670" t="n"/>
      <c r="J15" s="30" t="inlineStr">
        <is>
          <t>◀</t>
        </is>
      </c>
    </row>
    <row r="16">
      <c r="A16" s="1662" t="inlineStr">
        <is>
          <t>備考</t>
        </is>
      </c>
      <c r="B16" s="1671" t="n"/>
      <c r="C16" s="1664" t="n"/>
      <c r="D16" s="1664" t="n"/>
      <c r="E16" s="1664" t="n"/>
      <c r="F16" s="1664" t="n"/>
      <c r="G16" s="1664" t="n"/>
      <c r="H16" s="1664" t="n"/>
      <c r="I16" s="1661" t="n"/>
      <c r="J16" s="31" t="n"/>
    </row>
    <row r="17">
      <c r="A17" s="1462" t="n"/>
      <c r="B17" s="1665" t="n"/>
      <c r="I17" s="1634" t="n"/>
    </row>
    <row r="18">
      <c r="A18" s="1462" t="n"/>
      <c r="B18" s="1665" t="n"/>
      <c r="I18" s="1634" t="n"/>
    </row>
    <row r="19">
      <c r="A19" s="1463" t="n"/>
      <c r="B19" s="1666" t="n"/>
      <c r="C19" s="1630" t="n"/>
      <c r="D19" s="1630" t="n"/>
      <c r="E19" s="1630" t="n"/>
      <c r="F19" s="1630" t="n"/>
      <c r="G19" s="1630" t="n"/>
      <c r="H19" s="1630" t="n"/>
      <c r="I19" s="1607"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tabSelected="1" view="pageBreakPreview" zoomScale="73" zoomScaleNormal="100" zoomScaleSheetLayoutView="73" workbookViewId="0">
      <pane ySplit="2" topLeftCell="A3" activePane="bottomLeft" state="frozen"/>
      <selection activeCell="I23" sqref="I23"/>
      <selection pane="bottomLeft" activeCell="E15" sqref="E15"/>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296" t="inlineStr">
        <is>
          <t>通常注文</t>
        </is>
      </c>
      <c r="I1" s="1296" t="n"/>
      <c r="J1" s="60" t="n"/>
      <c r="K1" s="60" t="n"/>
      <c r="L1" s="1672" t="n"/>
      <c r="M1" s="1672" t="n"/>
      <c r="S1" s="1673" t="n"/>
    </row>
    <row r="2" ht="44.25" customFormat="1" customHeight="1" s="53" thickBot="1">
      <c r="A2" s="96" t="inlineStr">
        <is>
          <t>商品コード</t>
        </is>
      </c>
      <c r="B2" s="97" t="inlineStr">
        <is>
          <t>商品名（日本語）</t>
        </is>
      </c>
      <c r="C2" s="98" t="inlineStr">
        <is>
          <t>サイズ</t>
        </is>
      </c>
      <c r="D2" s="98" t="inlineStr">
        <is>
          <t>ネット重量
中身+容器　（ｇ）</t>
        </is>
      </c>
      <c r="E2" s="98" t="inlineStr">
        <is>
          <t>定価</t>
        </is>
      </c>
      <c r="F2" s="99" t="inlineStr">
        <is>
          <t>仕入値</t>
        </is>
      </c>
      <c r="G2" s="100" t="inlineStr">
        <is>
          <t>オーダー</t>
        </is>
      </c>
      <c r="H2" s="101" t="inlineStr">
        <is>
          <t>仕入合計</t>
        </is>
      </c>
      <c r="I2" s="450" t="n"/>
      <c r="J2" s="54" t="inlineStr">
        <is>
          <t>pro在庫</t>
        </is>
      </c>
      <c r="K2" s="92" t="inlineStr">
        <is>
          <t>入庫見込み（7/12更新）</t>
        </is>
      </c>
    </row>
    <row r="3" ht="20.25" customFormat="1" customHeight="1" s="44" thickBot="1">
      <c r="A3" s="1625" t="inlineStr">
        <is>
          <t>5802039</t>
        </is>
      </c>
      <c r="B3" s="1625" t="inlineStr">
        <is>
          <t>《Relent》ASTEROPE milk lotion</t>
        </is>
      </c>
      <c r="C3" s="1625" t="inlineStr">
        <is>
          <t>nan</t>
        </is>
      </c>
      <c r="D3" s="1625" t="n"/>
      <c r="E3" s="1625" t="inlineStr">
        <is>
          <t>2420.0</t>
        </is>
      </c>
      <c r="F3" s="1625" t="inlineStr">
        <is>
          <t>1997.0</t>
        </is>
      </c>
      <c r="G3" s="1625" t="inlineStr">
        <is>
          <t>12.0</t>
        </is>
      </c>
      <c r="H3" s="1625" t="inlineStr">
        <is>
          <t>23964.0</t>
        </is>
      </c>
      <c r="J3" s="1625" t="n"/>
      <c r="K3" s="1625" t="n"/>
    </row>
    <row r="4">
      <c r="A4" s="1625" t="inlineStr">
        <is>
          <t>5802035</t>
        </is>
      </c>
      <c r="B4" s="1625" t="inlineStr">
        <is>
          <t>《Relent》ASTEROPE cold cream</t>
        </is>
      </c>
      <c r="C4" s="1625" t="inlineStr">
        <is>
          <t>nan</t>
        </is>
      </c>
      <c r="D4" s="1625" t="n"/>
      <c r="E4" s="1625" t="inlineStr">
        <is>
          <t>2420.0</t>
        </is>
      </c>
      <c r="F4" s="1625" t="inlineStr">
        <is>
          <t>1997.0</t>
        </is>
      </c>
      <c r="G4" s="1625" t="inlineStr">
        <is>
          <t>12.0</t>
        </is>
      </c>
      <c r="H4" s="1625" t="inlineStr">
        <is>
          <t>23964.0</t>
        </is>
      </c>
      <c r="J4" s="1625" t="n"/>
      <c r="K4" s="1625" t="n"/>
    </row>
    <row r="5">
      <c r="A5" s="1625" t="inlineStr">
        <is>
          <t>5802034</t>
        </is>
      </c>
      <c r="B5" s="1625" t="inlineStr">
        <is>
          <t>《Relent》ASTEROPE washing cream</t>
        </is>
      </c>
      <c r="C5" s="1625" t="inlineStr">
        <is>
          <t>nan</t>
        </is>
      </c>
      <c r="D5" s="1625" t="n"/>
      <c r="E5" s="1625" t="inlineStr">
        <is>
          <t>2420.0</t>
        </is>
      </c>
      <c r="F5" s="1625" t="inlineStr">
        <is>
          <t>1997.0</t>
        </is>
      </c>
      <c r="G5" s="1625" t="inlineStr">
        <is>
          <t>12.0</t>
        </is>
      </c>
      <c r="H5" s="1625" t="inlineStr">
        <is>
          <t>23964.0</t>
        </is>
      </c>
      <c r="J5" s="1625" t="n"/>
      <c r="K5" s="1625" t="n"/>
    </row>
    <row r="6">
      <c r="A6" s="1298" t="inlineStr">
        <is>
          <t>合計</t>
        </is>
      </c>
      <c r="B6" s="1674" t="n"/>
      <c r="C6" s="93" t="n"/>
      <c r="D6" s="93" t="n"/>
      <c r="E6" s="1675" t="n"/>
      <c r="F6" s="95" t="n"/>
      <c r="G6" s="95">
        <f>SUM(#REF!)</f>
        <v/>
      </c>
      <c r="H6" s="95">
        <f>SUM(#REF!)</f>
        <v/>
      </c>
      <c r="I6" s="451" t="n"/>
    </row>
    <row r="7">
      <c r="G7" s="66" t="n"/>
      <c r="H7" s="66" t="n"/>
      <c r="I7" s="66" t="n"/>
    </row>
    <row r="8">
      <c r="G8" s="66" t="n"/>
      <c r="H8" s="66" t="n"/>
      <c r="I8" s="66" t="n"/>
    </row>
    <row r="9">
      <c r="G9" s="66" t="n"/>
      <c r="H9" s="66" t="n"/>
      <c r="I9" s="66" t="n"/>
    </row>
    <row r="10">
      <c r="G10" s="66" t="n"/>
      <c r="H10" s="66" t="n"/>
      <c r="I10" s="66"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296" t="inlineStr">
        <is>
          <t>無料提供</t>
        </is>
      </c>
      <c r="F1" s="60" t="n"/>
      <c r="G1" s="60" t="n"/>
      <c r="H1" s="1672" t="n"/>
      <c r="I1" s="1672" t="n"/>
      <c r="O1" s="1673"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371">
      <c r="A3" s="52" t="n">
        <v>5802180</v>
      </c>
      <c r="B3" s="51" t="inlineStr">
        <is>
          <t xml:space="preserve">KS ﾖｳｷﾋﾞ ｴｯｾﾝｽｸﾚﾝｼﾞﾝｸﾞ    </t>
        </is>
      </c>
      <c r="C3" s="50" t="inlineStr">
        <is>
          <t>200ml</t>
        </is>
      </c>
      <c r="D3" s="50" t="n">
        <v>229.11</v>
      </c>
      <c r="E3" s="35" t="n"/>
      <c r="F3" s="47" t="n"/>
    </row>
    <row r="4" ht="21" customHeight="1" s="1371">
      <c r="A4" s="178" t="n">
        <v>5802181</v>
      </c>
      <c r="B4" s="179" t="inlineStr">
        <is>
          <t xml:space="preserve">KS ﾖｳｷﾋﾞ ｴｯｾﾝｽｺｰﾙﾄﾞ       </t>
        </is>
      </c>
      <c r="C4" s="180" t="inlineStr">
        <is>
          <t>200ml</t>
        </is>
      </c>
      <c r="D4" s="180" t="n">
        <v>230.95</v>
      </c>
      <c r="E4" s="181" t="n"/>
      <c r="F4" s="47" t="n"/>
    </row>
    <row r="5" ht="21" customHeight="1" s="1371">
      <c r="A5" s="178" t="n">
        <v>5802406</v>
      </c>
      <c r="B5" s="443" t="inlineStr">
        <is>
          <t>KS ﾖｳｷﾋﾞ ｴｯｾﾝｽﾌﾚｯｼｭ</t>
        </is>
      </c>
      <c r="C5" s="180" t="inlineStr">
        <is>
          <t>250ml</t>
        </is>
      </c>
      <c r="D5" s="180" t="n">
        <v>295.78</v>
      </c>
      <c r="E5" s="181" t="n"/>
      <c r="F5" s="47" t="n"/>
    </row>
    <row r="6" ht="21" customHeight="1" s="1371">
      <c r="A6" s="178" t="n">
        <v>5802183</v>
      </c>
      <c r="B6" s="179" t="inlineStr">
        <is>
          <t xml:space="preserve">KS ﾖｳｷﾋﾞ ｴｯｾﾝｽﾛｰｼｮﾝ       </t>
        </is>
      </c>
      <c r="C6" s="180" t="inlineStr">
        <is>
          <t>250ml</t>
        </is>
      </c>
      <c r="D6" s="180" t="n">
        <v>300.78</v>
      </c>
      <c r="E6" s="181" t="n"/>
      <c r="F6" s="47" t="n"/>
    </row>
    <row r="7" ht="21" customHeight="1" s="1371">
      <c r="A7" s="178" t="n">
        <v>5802184</v>
      </c>
      <c r="B7" s="179" t="inlineStr">
        <is>
          <t xml:space="preserve">KS ﾖｳｷﾋﾞ ｴｯｾﾝｽｼﾞｪﾙ        </t>
        </is>
      </c>
      <c r="C7" s="180" t="inlineStr">
        <is>
          <t>200ml</t>
        </is>
      </c>
      <c r="D7" s="180" t="n">
        <v>237.5</v>
      </c>
      <c r="E7" s="181" t="n"/>
      <c r="F7" s="47" t="n"/>
    </row>
    <row r="8" ht="21" customHeight="1" s="1371">
      <c r="A8" s="178" t="n">
        <v>5802187</v>
      </c>
      <c r="B8" s="443" t="inlineStr">
        <is>
          <t>KS ﾖｳｷﾋﾞ ｴｯｾﾝｽｱｲﾄﾘｰﾄﾒﾝﾄ</t>
        </is>
      </c>
      <c r="C8" s="180" t="inlineStr">
        <is>
          <t>100ml</t>
        </is>
      </c>
      <c r="D8" s="180" t="n">
        <v>130.91</v>
      </c>
      <c r="E8" s="181" t="n"/>
      <c r="F8" s="47" t="n"/>
    </row>
    <row r="9" ht="21" customHeight="1" s="1371">
      <c r="A9" s="178" t="n">
        <v>5802186</v>
      </c>
      <c r="B9" s="443" t="inlineStr">
        <is>
          <t>KS ﾖｳｷﾋﾞ ｴｯｾﾝｽｴﾏﾙｼｮﾝﾘｯﾁ</t>
        </is>
      </c>
      <c r="C9" s="180" t="inlineStr">
        <is>
          <t>200ml</t>
        </is>
      </c>
      <c r="D9" s="180" t="n">
        <v>240</v>
      </c>
      <c r="E9" s="181" t="n"/>
      <c r="F9" s="47" t="n"/>
    </row>
    <row r="10" ht="21" customHeight="1" s="1371">
      <c r="A10" s="178" t="n">
        <v>5802188</v>
      </c>
      <c r="B10" s="443" t="inlineStr">
        <is>
          <t>KS ﾖｳｷﾋﾞ ｴｯｾﾝｽｸﾘｰﾑ</t>
        </is>
      </c>
      <c r="C10" s="180" t="inlineStr">
        <is>
          <t>50g</t>
        </is>
      </c>
      <c r="D10" s="180" t="n">
        <v>87.81</v>
      </c>
      <c r="E10" s="181" t="n"/>
      <c r="F10" s="47" t="n"/>
    </row>
    <row r="11" ht="21" customHeight="1" s="1371">
      <c r="A11" s="178" t="n">
        <v>5802538</v>
      </c>
      <c r="B11" s="443" t="inlineStr">
        <is>
          <t>KS ﾖｳｷﾋﾞ ｴｯｾﾝｽｼﾙｷｰﾑｰｽ</t>
        </is>
      </c>
      <c r="C11" s="444" t="inlineStr">
        <is>
          <t>250ml</t>
        </is>
      </c>
      <c r="D11" s="444" t="n">
        <v>287.12</v>
      </c>
      <c r="E11" s="181" t="n"/>
      <c r="F11" s="47" t="n"/>
    </row>
    <row r="12" ht="21" customHeight="1" s="1371">
      <c r="A12" s="178" t="n">
        <v>5802550</v>
      </c>
      <c r="B12" s="443" t="inlineStr">
        <is>
          <t>KS ﾖｳｷﾋﾞ ｴｯｾﾝｽﾊﾟｯｸ</t>
        </is>
      </c>
      <c r="C12" s="444" t="inlineStr">
        <is>
          <t>200ml</t>
        </is>
      </c>
      <c r="D12" s="444" t="n">
        <v>241.2</v>
      </c>
      <c r="E12" s="181" t="n"/>
      <c r="F12" s="47" t="n"/>
    </row>
    <row r="13" ht="21" customHeight="1" s="1371">
      <c r="A13" s="183" t="n">
        <v>5802189</v>
      </c>
      <c r="B13" s="179" t="inlineStr">
        <is>
          <t xml:space="preserve">KS ﾗ･ｾﾗｰﾙ ﾄﾞﾛｩﾜｰｸﾚﾝｼﾞﾝｸﾞ  </t>
        </is>
      </c>
      <c r="C13" s="180" t="inlineStr">
        <is>
          <t>200ml</t>
        </is>
      </c>
      <c r="D13" s="180" t="n">
        <v>242.7</v>
      </c>
      <c r="E13" s="181" t="n"/>
      <c r="F13" s="47" t="n"/>
    </row>
    <row r="14" ht="21" customHeight="1" s="1371">
      <c r="A14" s="183" t="n">
        <v>5802190</v>
      </c>
      <c r="B14" s="182" t="inlineStr">
        <is>
          <t>KS ﾗ･ｾﾗｰﾙ ﾄﾞﾛｩﾜｰｳｫｯｼｭ</t>
        </is>
      </c>
      <c r="C14" s="180" t="inlineStr">
        <is>
          <t>200ml</t>
        </is>
      </c>
      <c r="D14" s="180" t="n">
        <v>260.62</v>
      </c>
      <c r="E14" s="181" t="n"/>
      <c r="F14" s="47" t="n"/>
    </row>
    <row r="15" ht="21" customHeight="1" s="1371">
      <c r="A15" s="183" t="n">
        <v>5802191</v>
      </c>
      <c r="B15" s="182" t="inlineStr">
        <is>
          <t>KS ﾗ･ｾﾗｰﾙ ﾄﾞﾛｩﾜｰｺｰﾙﾄﾞ</t>
        </is>
      </c>
      <c r="C15" s="180" t="inlineStr">
        <is>
          <t>200ml</t>
        </is>
      </c>
      <c r="D15" s="180" t="n">
        <v>233.99</v>
      </c>
      <c r="E15" s="181" t="n"/>
      <c r="F15" s="47" t="n"/>
    </row>
    <row r="16" ht="21" customHeight="1" s="1371">
      <c r="A16" s="183" t="n">
        <v>5802192</v>
      </c>
      <c r="B16" s="179" t="inlineStr">
        <is>
          <t xml:space="preserve">KS ﾗ･ｾﾗｰﾙ ﾄﾞﾛｩﾜｰﾌﾚｯｼｭﾅｰ   </t>
        </is>
      </c>
      <c r="C16" s="180" t="inlineStr">
        <is>
          <t>250ml</t>
        </is>
      </c>
      <c r="D16" s="180" t="n">
        <v>295.76</v>
      </c>
      <c r="E16" s="181" t="n"/>
      <c r="F16" s="47" t="n"/>
    </row>
    <row r="17" ht="21" customHeight="1" s="1371">
      <c r="A17" s="183" t="n">
        <v>5802193</v>
      </c>
      <c r="B17" s="179" t="inlineStr">
        <is>
          <t xml:space="preserve">KS ﾗ･ｾﾗｰﾙ VCﾗﾆｰ           </t>
        </is>
      </c>
      <c r="C17" s="180" t="inlineStr">
        <is>
          <t>250ml</t>
        </is>
      </c>
      <c r="D17" s="180" t="n">
        <v>288.59</v>
      </c>
      <c r="E17" s="181" t="n"/>
      <c r="F17" s="47" t="n"/>
      <c r="I17" s="48" t="n"/>
      <c r="K17" s="49">
        <f>IFERROR(VLOOKUP(#REF!,[2]PRO商品一覧!$A$2:$F$24,6,0),"")</f>
        <v/>
      </c>
    </row>
    <row r="18" ht="21" customHeight="1" s="1371">
      <c r="A18" s="183" t="n">
        <v>5802194</v>
      </c>
      <c r="B18" s="179" t="inlineStr">
        <is>
          <t xml:space="preserve">KS ﾗ･ｾﾗｰﾙ ﾄﾞﾛｩﾜｰﾄﾞｰﾙ      </t>
        </is>
      </c>
      <c r="C18" s="180" t="inlineStr">
        <is>
          <t>250ml</t>
        </is>
      </c>
      <c r="D18" s="180" t="n">
        <v>297.11</v>
      </c>
      <c r="E18" s="181" t="n"/>
      <c r="F18" s="47" t="n"/>
    </row>
    <row r="19" ht="21" customHeight="1" s="1371">
      <c r="A19" s="183" t="n">
        <v>5802195</v>
      </c>
      <c r="B19" s="179" t="inlineStr">
        <is>
          <t xml:space="preserve">KS ﾗ･ｾﾗｰﾙ ﾄﾞﾛｩﾜｰﾗﾆｰ       </t>
        </is>
      </c>
      <c r="C19" s="180" t="inlineStr">
        <is>
          <t>100ml</t>
        </is>
      </c>
      <c r="D19" s="180" t="n">
        <v>135.82</v>
      </c>
      <c r="E19" s="181" t="n"/>
      <c r="F19" s="47" t="n"/>
      <c r="I19" s="48" t="n"/>
    </row>
    <row r="20" ht="21" customHeight="1" s="1371">
      <c r="A20" s="183" t="n">
        <v>5802196</v>
      </c>
      <c r="B20" s="179" t="inlineStr">
        <is>
          <t xml:space="preserve">KS ﾗ･ｾﾗｰﾙ ﾄﾞﾛｩﾜｰｾﾗﾑ       </t>
        </is>
      </c>
      <c r="C20" s="180" t="inlineStr">
        <is>
          <t>100ml</t>
        </is>
      </c>
      <c r="D20" s="180" t="n">
        <v>131.18</v>
      </c>
      <c r="E20" s="181" t="n"/>
      <c r="F20" s="47" t="n"/>
    </row>
    <row r="21" ht="21" customHeight="1" s="1371">
      <c r="A21" s="183" t="n">
        <v>5802197</v>
      </c>
      <c r="B21" s="179" t="inlineStr">
        <is>
          <t xml:space="preserve">KS ﾗ･ｾﾗｰﾙ ﾄﾞﾛｩﾜｰﾊﾟｯｸ      </t>
        </is>
      </c>
      <c r="C21" s="180" t="inlineStr">
        <is>
          <t>200ml</t>
        </is>
      </c>
      <c r="D21" s="180" t="n">
        <v>243.59</v>
      </c>
      <c r="E21" s="181" t="n"/>
      <c r="F21" s="47" t="n"/>
    </row>
    <row r="22" ht="21" customHeight="1" s="1371">
      <c r="A22" s="183" t="n">
        <v>5802198</v>
      </c>
      <c r="B22" s="179" t="inlineStr">
        <is>
          <t xml:space="preserve">KS ﾗ･ｾﾗｰﾙ ﾄﾞﾛｩﾜｰﾐﾙｸ       </t>
        </is>
      </c>
      <c r="C22" s="180" t="inlineStr">
        <is>
          <t>200ml</t>
        </is>
      </c>
      <c r="D22" s="180" t="n">
        <v>225.95</v>
      </c>
      <c r="E22" s="181" t="n"/>
      <c r="F22" s="47" t="n"/>
    </row>
    <row r="23" ht="21" customHeight="1" s="1371" thickBot="1">
      <c r="A23" s="184" t="n">
        <v>5802199</v>
      </c>
      <c r="B23" s="214" t="inlineStr">
        <is>
          <t xml:space="preserve">KS ﾗ･ｾﾗｰﾙ ﾄﾞﾛｩﾜｰｸﾘｰﾑ      </t>
        </is>
      </c>
      <c r="C23" s="215" t="inlineStr">
        <is>
          <t>100g</t>
        </is>
      </c>
      <c r="D23" s="215" t="n">
        <v>156.32</v>
      </c>
      <c r="E23" s="185" t="n"/>
      <c r="F23" s="47" t="n"/>
    </row>
    <row r="24" ht="21" customHeight="1" s="1371">
      <c r="A24" s="64" t="n">
        <v>5802043</v>
      </c>
      <c r="B24" s="82" t="inlineStr">
        <is>
          <t>リレント　ラ・セラール　ドロゥワートリープ new</t>
        </is>
      </c>
      <c r="C24" s="46" t="n"/>
      <c r="D24" s="45" t="n">
        <v>153.8</v>
      </c>
      <c r="E24" s="36" t="n"/>
    </row>
    <row r="25" ht="21" customHeight="1" s="1371">
      <c r="A25" s="75" t="n"/>
      <c r="B25" s="186" t="inlineStr">
        <is>
          <t>リレント　ラ・セラール　ドロゥワーオイル</t>
        </is>
      </c>
      <c r="C25" s="78" t="n"/>
      <c r="D25" s="76" t="n">
        <v>0.133</v>
      </c>
      <c r="E25" s="81">
        <f>'ORDER SHEET'!O943</f>
        <v/>
      </c>
    </row>
    <row r="26" ht="21" customHeight="1" s="1371">
      <c r="A26" s="75" t="n"/>
      <c r="B26" s="186" t="inlineStr">
        <is>
          <t>リレント　ラ・セラール　ドロゥワージェレSP</t>
        </is>
      </c>
      <c r="C26" s="78" t="n"/>
      <c r="D26" s="76" t="n">
        <v>0.136</v>
      </c>
      <c r="E26" s="81">
        <f>'ORDER SHEET'!O944</f>
        <v/>
      </c>
    </row>
    <row r="27" ht="21" customHeight="1" s="1371">
      <c r="A27" s="187" t="n">
        <v>5802045</v>
      </c>
      <c r="B27" s="186" t="inlineStr">
        <is>
          <t>リレント　ラ・セラール　ドロゥワークレンジング</t>
        </is>
      </c>
      <c r="C27" s="188" t="n"/>
      <c r="D27" s="189" t="n">
        <v>159.2</v>
      </c>
      <c r="E27" s="190">
        <f>'ORDER SHEET'!O945</f>
        <v/>
      </c>
    </row>
    <row r="28" ht="21" customHeight="1" s="1371">
      <c r="A28" s="187" t="n">
        <v>5802046</v>
      </c>
      <c r="B28" s="186" t="inlineStr">
        <is>
          <t>リレント　ラ・セラール　ドロゥワーウォッシュ</t>
        </is>
      </c>
      <c r="C28" s="188" t="n"/>
      <c r="D28" s="189" t="n">
        <v>126</v>
      </c>
      <c r="E28" s="190">
        <f>'ORDER SHEET'!O946</f>
        <v/>
      </c>
    </row>
    <row r="29" ht="21" customHeight="1" s="1371">
      <c r="A29" s="187" t="n">
        <v>5802047</v>
      </c>
      <c r="B29" s="191" t="inlineStr">
        <is>
          <t>リレント　ラ・セラール　ドロゥワーコールド</t>
        </is>
      </c>
      <c r="C29" s="188" t="n"/>
      <c r="D29" s="1676" t="n">
        <v>134.92</v>
      </c>
      <c r="E29" s="190">
        <f>'ORDER SHEET'!O947</f>
        <v/>
      </c>
    </row>
    <row r="30" ht="21" customHeight="1" s="1371">
      <c r="A30" s="187" t="n"/>
      <c r="B30" s="191" t="inlineStr">
        <is>
          <t>リレント　ラ・セラール　ドロゥワーコールド 120g</t>
        </is>
      </c>
      <c r="C30" s="188" t="n"/>
      <c r="D30" s="1676" t="n">
        <v>137.61</v>
      </c>
      <c r="E30" s="190">
        <f>'ORDER SHEET'!O948</f>
        <v/>
      </c>
    </row>
    <row r="31" ht="21" customHeight="1" s="1371">
      <c r="A31" s="187" t="n">
        <v>5802049</v>
      </c>
      <c r="B31" s="186" t="inlineStr">
        <is>
          <t xml:space="preserve">リレント　ラ・セラール　ドロゥワーフレッシュナー　</t>
        </is>
      </c>
      <c r="C31" s="188" t="n"/>
      <c r="D31" s="189" t="n">
        <v>274.97</v>
      </c>
      <c r="E31" s="190">
        <f>'ORDER SHEET'!O949</f>
        <v/>
      </c>
    </row>
    <row r="32" ht="21" customHeight="1" s="1371">
      <c r="A32" s="187" t="n">
        <v>5802048</v>
      </c>
      <c r="B32" s="186" t="inlineStr">
        <is>
          <t>リレント　ラ・セラール　ＶＣラニー</t>
        </is>
      </c>
      <c r="C32" s="188" t="n"/>
      <c r="D32" s="189" t="n">
        <v>275</v>
      </c>
      <c r="E32" s="190">
        <f>'ORDER SHEET'!O950</f>
        <v/>
      </c>
    </row>
    <row r="33" ht="21" customHeight="1" s="1371">
      <c r="A33" s="187" t="n">
        <v>5802050</v>
      </c>
      <c r="B33" s="186" t="inlineStr">
        <is>
          <t>リレント　ラ・セラール　ドロゥワードール</t>
        </is>
      </c>
      <c r="C33" s="188" t="n"/>
      <c r="D33" s="189" t="n">
        <v>230.54</v>
      </c>
      <c r="E33" s="190">
        <f>'ORDER SHEET'!O951</f>
        <v/>
      </c>
    </row>
    <row r="34" ht="21" customHeight="1" s="1371">
      <c r="A34" s="187" t="n">
        <v>5802051</v>
      </c>
      <c r="B34" s="186" t="inlineStr">
        <is>
          <t>リレント　ラ・セラール　ドロゥワーラニー</t>
        </is>
      </c>
      <c r="C34" s="188" t="n"/>
      <c r="D34" s="189" t="n">
        <v>118</v>
      </c>
      <c r="E34" s="190">
        <f>'ORDER SHEET'!O952</f>
        <v/>
      </c>
    </row>
    <row r="35" ht="21" customHeight="1" s="1371">
      <c r="A35" s="187" t="n">
        <v>5802052</v>
      </c>
      <c r="B35" s="186" t="inlineStr">
        <is>
          <t>リレント　ラ・セラール　ドロゥワーセラム</t>
        </is>
      </c>
      <c r="C35" s="188" t="n"/>
      <c r="D35" s="189" t="n">
        <v>116.5</v>
      </c>
      <c r="E35" s="190">
        <f>'ORDER SHEET'!O953</f>
        <v/>
      </c>
    </row>
    <row r="36" ht="21" customHeight="1" s="1371">
      <c r="A36" s="187" t="n">
        <v>5802053</v>
      </c>
      <c r="B36" s="186" t="inlineStr">
        <is>
          <t>リレント　ラ・セラール　ドロゥワーパック</t>
        </is>
      </c>
      <c r="C36" s="188" t="n"/>
      <c r="D36" s="189" t="n">
        <v>127</v>
      </c>
      <c r="E36" s="190">
        <f>'ORDER SHEET'!O954</f>
        <v/>
      </c>
    </row>
    <row r="37" ht="21" customHeight="1" s="1371">
      <c r="A37" s="187" t="n">
        <v>5802054</v>
      </c>
      <c r="B37" s="186" t="inlineStr">
        <is>
          <t>リレント　ラ・セラール　ドロゥワーミルク</t>
        </is>
      </c>
      <c r="C37" s="188" t="n"/>
      <c r="D37" s="189" t="n">
        <v>233</v>
      </c>
      <c r="E37" s="190">
        <f>'ORDER SHEET'!O955</f>
        <v/>
      </c>
    </row>
    <row r="38" ht="21" customHeight="1" s="1371">
      <c r="A38" s="187" t="n">
        <v>5802055</v>
      </c>
      <c r="B38" s="186" t="inlineStr">
        <is>
          <t>リレント　ラ・セラール　ドロゥワークリーム</t>
        </is>
      </c>
      <c r="C38" s="188" t="n"/>
      <c r="D38" s="189" t="n">
        <v>131.5</v>
      </c>
      <c r="E38" s="190">
        <f>'ORDER SHEET'!O956</f>
        <v/>
      </c>
    </row>
    <row r="39" ht="21" customHeight="1" s="1371">
      <c r="A39" s="439" t="n">
        <v>5802583</v>
      </c>
      <c r="B39" s="440" t="inlineStr">
        <is>
          <t>【新】ラ・セラール　ドロゥワークリームリッチ（限定）</t>
        </is>
      </c>
      <c r="C39" s="441" t="n"/>
      <c r="D39" s="442" t="n"/>
      <c r="E39" s="190">
        <f>'ORDER SHEET'!O957</f>
        <v/>
      </c>
    </row>
    <row r="40" ht="21" customHeight="1" s="1371">
      <c r="A40" s="684" t="n">
        <v>5802598</v>
      </c>
      <c r="B40" s="686" t="inlineStr">
        <is>
          <t>ラ・セラール　ドロゥワーシャンプー（リニューアル）</t>
        </is>
      </c>
      <c r="C40" s="188" t="n"/>
      <c r="D40" s="189" t="n"/>
      <c r="E40" s="190">
        <f>'ORDER SHEET'!O958</f>
        <v/>
      </c>
    </row>
    <row r="41" ht="21" customHeight="1" s="1371">
      <c r="A41" s="684" t="n">
        <v>5802599</v>
      </c>
      <c r="B41" s="686" t="inlineStr">
        <is>
          <t>ラ・セラール　ドロゥワートリートメント（リニューアル）</t>
        </is>
      </c>
      <c r="C41" s="188" t="n"/>
      <c r="D41" s="189" t="n"/>
      <c r="E41" s="190">
        <f>'ORDER SHEET'!O959</f>
        <v/>
      </c>
    </row>
    <row r="42" ht="21" customHeight="1" s="1371">
      <c r="A42" s="684" t="n">
        <v>5802536</v>
      </c>
      <c r="B42" s="186" t="inlineStr">
        <is>
          <t>ラ・セラール　ドロゥワーボディシャンプー</t>
        </is>
      </c>
      <c r="C42" s="188" t="n"/>
      <c r="D42" s="189" t="n"/>
      <c r="E42" s="190">
        <f>'ORDER SHEET'!O960</f>
        <v/>
      </c>
    </row>
    <row r="43" ht="21" customHeight="1" s="1371">
      <c r="A43" s="439" t="n">
        <v>5802585</v>
      </c>
      <c r="B43" s="440" t="inlineStr">
        <is>
          <t>【新】YOKIBI　エッセンスウォッシュ</t>
        </is>
      </c>
      <c r="C43" s="441" t="n"/>
      <c r="D43" s="442" t="n"/>
      <c r="E43" s="190">
        <f>'ORDER SHEET'!O961</f>
        <v/>
      </c>
    </row>
    <row r="44" ht="21" customHeight="1" s="1371">
      <c r="A44" s="187" t="n"/>
      <c r="B44" s="186" t="inlineStr">
        <is>
          <t>リレント YOKIBI　エッセンスパック</t>
        </is>
      </c>
      <c r="C44" s="188" t="n"/>
      <c r="D44" s="189" t="n">
        <v>157.36</v>
      </c>
      <c r="E44" s="190">
        <f>'ORDER SHEET'!O962</f>
        <v/>
      </c>
    </row>
    <row r="45" ht="21" customHeight="1" s="1371">
      <c r="A45" s="187" t="n">
        <v>5802396</v>
      </c>
      <c r="B45" s="186" t="inlineStr">
        <is>
          <t>リレント YOKIBI　エッセンスクレンジング</t>
        </is>
      </c>
      <c r="C45" s="188" t="n"/>
      <c r="D45" s="189" t="n">
        <v>152.24</v>
      </c>
      <c r="E45" s="190">
        <f>'ORDER SHEET'!O967</f>
        <v/>
      </c>
    </row>
    <row r="46" ht="21" customHeight="1" s="1371">
      <c r="A46" s="187" t="n">
        <v>5802397</v>
      </c>
      <c r="B46" s="186" t="inlineStr">
        <is>
          <t>リレント YOKIBI　エッセンスコールド</t>
        </is>
      </c>
      <c r="C46" s="188" t="n"/>
      <c r="D46" s="189" t="n">
        <v>152.93</v>
      </c>
      <c r="E46" s="190">
        <f>'ORDER SHEET'!O963</f>
        <v/>
      </c>
    </row>
    <row r="47" ht="21" customHeight="1" s="1371">
      <c r="A47" s="187" t="n"/>
      <c r="B47" s="186" t="inlineStr">
        <is>
          <t>リレント YOKIBI    エッセンスシルキームース</t>
        </is>
      </c>
      <c r="C47" s="188" t="n"/>
      <c r="D47" s="189" t="n">
        <v>153</v>
      </c>
      <c r="E47" s="190">
        <f>'ORDER SHEET'!O964</f>
        <v/>
      </c>
    </row>
    <row r="48" ht="21" customHeight="1" s="1371">
      <c r="A48" s="187" t="n">
        <v>5802019</v>
      </c>
      <c r="B48" s="186" t="inlineStr">
        <is>
          <t>リレント YOKIBI　エッセンスフレッシュ</t>
        </is>
      </c>
      <c r="C48" s="188" t="n"/>
      <c r="D48" s="189" t="n">
        <v>255.5</v>
      </c>
      <c r="E48" s="190">
        <f>'ORDER SHEET'!O965</f>
        <v/>
      </c>
    </row>
    <row r="49" ht="21" customHeight="1" s="1371">
      <c r="A49" s="187" t="n">
        <v>5802020</v>
      </c>
      <c r="B49" s="186" t="inlineStr">
        <is>
          <t>リレント YOKIBI　エッセンスローション</t>
        </is>
      </c>
      <c r="C49" s="188" t="n"/>
      <c r="D49" s="189" t="n">
        <v>247</v>
      </c>
      <c r="E49" s="190">
        <f>'ORDER SHEET'!O966</f>
        <v/>
      </c>
    </row>
    <row r="50" ht="21" customHeight="1" s="1371">
      <c r="A50" s="187" t="n">
        <v>5802021</v>
      </c>
      <c r="B50" s="186" t="inlineStr">
        <is>
          <t>リレント YOKIBI　エッセンスジェル</t>
        </is>
      </c>
      <c r="C50" s="188" t="n"/>
      <c r="D50" s="189" t="n">
        <v>205.89</v>
      </c>
      <c r="E50" s="190">
        <f>'ORDER SHEET'!O968</f>
        <v/>
      </c>
    </row>
    <row r="51" ht="21" customHeight="1" s="1371">
      <c r="A51" s="187" t="n">
        <v>5802022</v>
      </c>
      <c r="B51" s="186" t="inlineStr">
        <is>
          <t>リレント YOKIBI　エッセンスアイトリートメント</t>
        </is>
      </c>
      <c r="C51" s="188" t="n"/>
      <c r="D51" s="189" t="n">
        <v>81.5</v>
      </c>
      <c r="E51" s="190">
        <f>'ORDER SHEET'!O969</f>
        <v/>
      </c>
    </row>
    <row r="52" ht="21" customHeight="1" s="1371">
      <c r="A52" s="187" t="n">
        <v>5802023</v>
      </c>
      <c r="B52" s="186" t="inlineStr">
        <is>
          <t>リレント YOKIBI　エッセンスエマルション リッチ</t>
        </is>
      </c>
      <c r="C52" s="188" t="n"/>
      <c r="D52" s="189" t="n">
        <v>169.45</v>
      </c>
      <c r="E52" s="190">
        <f>'ORDER SHEET'!O970</f>
        <v/>
      </c>
    </row>
    <row r="53" ht="21" customHeight="1" s="1371">
      <c r="A53" s="439" t="n">
        <v>5802584</v>
      </c>
      <c r="B53" s="440" t="inlineStr">
        <is>
          <t>【新】YOKIBI　エッセンスエマルションリッチ×リッチ（限定）</t>
        </is>
      </c>
      <c r="C53" s="441" t="n"/>
      <c r="D53" s="442" t="n"/>
      <c r="E53" s="190">
        <f>'ORDER SHEET'!O971</f>
        <v/>
      </c>
    </row>
    <row r="54" ht="21" customHeight="1" s="1371">
      <c r="A54" s="187" t="n">
        <v>5802024</v>
      </c>
      <c r="B54" s="193" t="inlineStr">
        <is>
          <t>リレント YOKIBI　エッセンスクリーム</t>
        </is>
      </c>
      <c r="C54" s="188" t="n"/>
      <c r="D54" s="189" t="n">
        <v>151.5</v>
      </c>
      <c r="E54" s="190" t="n"/>
    </row>
    <row r="55" ht="21" customHeight="1" s="1371">
      <c r="A55" s="187" t="n">
        <v>5802025</v>
      </c>
      <c r="B55" s="186" t="inlineStr">
        <is>
          <t>リレント YOKIBI　エッセンスクリーム(15g)</t>
        </is>
      </c>
      <c r="C55" s="188" t="n"/>
      <c r="D55" s="189" t="n">
        <v>138.8</v>
      </c>
      <c r="E55" s="190">
        <f>'ORDER SHEET'!O972</f>
        <v/>
      </c>
    </row>
    <row r="56" ht="21" customHeight="1" s="1371">
      <c r="A56" s="187" t="n">
        <v>5802026</v>
      </c>
      <c r="B56" s="193" t="inlineStr">
        <is>
          <t>リレント　YOKIBI　エッセンスマスクセット</t>
        </is>
      </c>
      <c r="C56" s="188" t="n"/>
      <c r="D56" s="189" t="n">
        <v>169.7</v>
      </c>
      <c r="E56" s="190" t="n"/>
    </row>
    <row r="57" ht="21" customHeight="1" s="1371">
      <c r="A57" s="187" t="n">
        <v>5802033</v>
      </c>
      <c r="B57" s="186" t="inlineStr">
        <is>
          <t>リレント　アステローペ　クレンジングクリーム</t>
        </is>
      </c>
      <c r="C57" s="188" t="n"/>
      <c r="D57" s="189" t="n">
        <v>134.58</v>
      </c>
      <c r="E57" s="190" t="n"/>
    </row>
    <row r="58" ht="21" customHeight="1" s="1371">
      <c r="A58" s="187" t="n">
        <v>5802034</v>
      </c>
      <c r="B58" s="186" t="inlineStr">
        <is>
          <t>リレント　アステローペ　ウォッシングクリーム</t>
        </is>
      </c>
      <c r="C58" s="188" t="n"/>
      <c r="D58" s="189" t="n">
        <v>137.71</v>
      </c>
      <c r="E58" s="190">
        <f>'ORDER SHEET'!O975</f>
        <v/>
      </c>
    </row>
    <row r="59" ht="21" customHeight="1" s="1371">
      <c r="A59" s="187" t="n">
        <v>5802035</v>
      </c>
      <c r="B59" s="186" t="inlineStr">
        <is>
          <t>リレント　アステローペ　コールドクリーム</t>
        </is>
      </c>
      <c r="C59" s="188" t="n"/>
      <c r="D59" s="189" t="n">
        <v>138.96</v>
      </c>
      <c r="E59" s="190">
        <f>'ORDER SHEET'!O976</f>
        <v/>
      </c>
    </row>
    <row r="60" ht="21" customHeight="1" s="1371">
      <c r="A60" s="187" t="n">
        <v>5802036</v>
      </c>
      <c r="B60" s="186" t="inlineStr">
        <is>
          <t>リレント　アステローペ　スキンフレッシュナー</t>
        </is>
      </c>
      <c r="C60" s="188" t="n"/>
      <c r="D60" s="189" t="n">
        <v>222.73</v>
      </c>
      <c r="E60" s="190" t="n"/>
    </row>
    <row r="61" ht="21" customHeight="1" s="1371">
      <c r="A61" s="187" t="n">
        <v>5802037</v>
      </c>
      <c r="B61" s="186" t="inlineStr">
        <is>
          <t>リレント　アステローペ　スキンローション</t>
        </is>
      </c>
      <c r="C61" s="188" t="n"/>
      <c r="D61" s="189" t="n">
        <v>189.81</v>
      </c>
      <c r="E61" s="190">
        <f>'ORDER SHEET'!O977</f>
        <v/>
      </c>
    </row>
    <row r="62" ht="21" customHeight="1" s="1371">
      <c r="A62" s="187" t="n">
        <v>5802038</v>
      </c>
      <c r="B62" s="186" t="inlineStr">
        <is>
          <t>リレント　アステローペ　モイスチュアローション</t>
        </is>
      </c>
      <c r="C62" s="188" t="n"/>
      <c r="D62" s="189" t="n">
        <v>179.26</v>
      </c>
      <c r="E62" s="190">
        <f>'ORDER SHEET'!O978</f>
        <v/>
      </c>
    </row>
    <row r="63" ht="21" customHeight="1" s="1371">
      <c r="A63" s="187" t="n">
        <v>5802039</v>
      </c>
      <c r="B63" s="186" t="inlineStr">
        <is>
          <t>リレント　アステローペ　ミルクローション</t>
        </is>
      </c>
      <c r="C63" s="188" t="n"/>
      <c r="D63" s="189" t="n">
        <v>177.39</v>
      </c>
      <c r="E63" s="190">
        <f>'ORDER SHEET'!O979</f>
        <v/>
      </c>
    </row>
    <row r="64" ht="21" customHeight="1" s="1371">
      <c r="A64" s="187" t="n">
        <v>5802040</v>
      </c>
      <c r="B64" s="186" t="inlineStr">
        <is>
          <t>リレント　アステローペ　モイスチュアクリーム</t>
        </is>
      </c>
      <c r="C64" s="188" t="n"/>
      <c r="D64" s="189" t="n">
        <v>96</v>
      </c>
      <c r="E64" s="190">
        <f>'ORDER SHEET'!O980</f>
        <v/>
      </c>
    </row>
    <row r="65" ht="21" customHeight="1" s="1371">
      <c r="A65" s="187" t="n">
        <v>5802056</v>
      </c>
      <c r="B65" s="186" t="inlineStr">
        <is>
          <t>リレント　リナレス　スキンローション</t>
        </is>
      </c>
      <c r="C65" s="188" t="n"/>
      <c r="D65" s="189" t="n">
        <v>381.37</v>
      </c>
      <c r="E65" s="190">
        <f>'ORDER SHEET'!O981</f>
        <v/>
      </c>
    </row>
    <row r="66" ht="21" customHeight="1" s="1371">
      <c r="A66" s="187" t="n">
        <v>5802057</v>
      </c>
      <c r="B66" s="186" t="inlineStr">
        <is>
          <t>リレント　リナレス　エッセンスα</t>
        </is>
      </c>
      <c r="C66" s="188" t="n"/>
      <c r="D66" s="189" t="n">
        <v>104</v>
      </c>
      <c r="E66" s="190">
        <f>'ORDER SHEET'!O982</f>
        <v/>
      </c>
    </row>
    <row r="67" ht="21" customHeight="1" s="1371">
      <c r="A67" s="187" t="n">
        <v>5802058</v>
      </c>
      <c r="B67" s="186" t="inlineStr">
        <is>
          <t>リレント　リナレス　ミルクローション</t>
        </is>
      </c>
      <c r="C67" s="188" t="n"/>
      <c r="D67" s="189" t="n">
        <v>138.66</v>
      </c>
      <c r="E67" s="190">
        <f>'ORDER SHEET'!O983</f>
        <v/>
      </c>
    </row>
    <row r="68" ht="21" customHeight="1" s="1371">
      <c r="A68" s="187" t="n">
        <v>5802059</v>
      </c>
      <c r="B68" s="186" t="inlineStr">
        <is>
          <t>リレント　リナレス　モイスチュアクリーム</t>
        </is>
      </c>
      <c r="C68" s="188" t="n"/>
      <c r="D68" s="189" t="n">
        <v>100.33</v>
      </c>
      <c r="E68" s="190">
        <f>'ORDER SHEET'!O984</f>
        <v/>
      </c>
    </row>
    <row r="69" ht="21" customHeight="1" s="1371">
      <c r="A69" s="187" t="n"/>
      <c r="B69" s="186" t="inlineStr">
        <is>
          <t>リレント　ラ・セラール　ミニボトルセット</t>
        </is>
      </c>
      <c r="C69" s="188" t="n"/>
      <c r="D69" s="189" t="n">
        <v>187</v>
      </c>
      <c r="E69" s="190">
        <f>'ORDER SHEET'!O985</f>
        <v/>
      </c>
    </row>
    <row r="70" ht="21" customHeight="1" s="1371">
      <c r="A70" s="187" t="n"/>
      <c r="B70" s="186" t="inlineStr">
        <is>
          <t>リレント　ラ・セラール　トライアルセット</t>
        </is>
      </c>
      <c r="C70" s="188" t="n"/>
      <c r="D70" s="189" t="n">
        <v>191</v>
      </c>
      <c r="E70" s="190">
        <f>'ORDER SHEET'!O986</f>
        <v/>
      </c>
    </row>
    <row r="71" ht="21" customHeight="1" s="1371">
      <c r="A71" s="187" t="n">
        <v>5802060</v>
      </c>
      <c r="B71" s="186" t="inlineStr">
        <is>
          <t>リレント　リナレス　クリアネスシート</t>
        </is>
      </c>
      <c r="C71" s="188" t="n"/>
      <c r="D71" s="189" t="n">
        <v>155.41</v>
      </c>
      <c r="E71" s="190" t="n"/>
    </row>
    <row r="72" ht="21" customHeight="1" s="1371">
      <c r="A72" s="187" t="n">
        <v>5802027</v>
      </c>
      <c r="B72" s="186" t="inlineStr">
        <is>
          <t xml:space="preserve">ラブネス　クレンジングクリーム         </t>
        </is>
      </c>
      <c r="C72" s="188" t="n"/>
      <c r="D72" s="189" t="n"/>
      <c r="E72" s="190" t="n"/>
    </row>
    <row r="73" ht="21" customHeight="1" s="1371">
      <c r="A73" s="187" t="n">
        <v>5802028</v>
      </c>
      <c r="B73" s="186" t="inlineStr">
        <is>
          <t xml:space="preserve">ラブネス　ウォッシングフォーム          </t>
        </is>
      </c>
      <c r="C73" s="188" t="n"/>
      <c r="D73" s="189" t="n"/>
      <c r="E73" s="190" t="n"/>
    </row>
    <row r="74" ht="21" customHeight="1" s="1371">
      <c r="A74" s="187" t="n">
        <v>5802029</v>
      </c>
      <c r="B74" s="186" t="inlineStr">
        <is>
          <t xml:space="preserve">ラブネス　スキンローション               </t>
        </is>
      </c>
      <c r="C74" s="188" t="n"/>
      <c r="D74" s="189" t="n"/>
      <c r="E74" s="190" t="n"/>
    </row>
    <row r="75" ht="21" customHeight="1" s="1371">
      <c r="A75" s="187" t="n">
        <v>5802030</v>
      </c>
      <c r="B75" s="186" t="inlineStr">
        <is>
          <t xml:space="preserve">ラブネス　モイスチュアローション      </t>
        </is>
      </c>
      <c r="C75" s="188" t="n"/>
      <c r="D75" s="189" t="n"/>
      <c r="E75" s="190" t="n"/>
    </row>
    <row r="76" ht="21" customHeight="1" s="1371">
      <c r="A76" s="187" t="n">
        <v>5802031</v>
      </c>
      <c r="B76" s="186" t="inlineStr">
        <is>
          <t xml:space="preserve">ラブネス　モイスチュアミルク           </t>
        </is>
      </c>
      <c r="C76" s="188" t="n"/>
      <c r="D76" s="189" t="n"/>
      <c r="E76" s="190" t="n"/>
    </row>
    <row r="77" ht="21" customHeight="1" s="1371">
      <c r="A77" s="187" t="n">
        <v>5802032</v>
      </c>
      <c r="B77" s="186" t="inlineStr">
        <is>
          <t xml:space="preserve">ラブネス　モイスチュアクリーム         </t>
        </is>
      </c>
      <c r="C77" s="188" t="n"/>
      <c r="D77" s="189" t="n"/>
      <c r="E77" s="190" t="n"/>
    </row>
    <row r="78" ht="21" customHeight="1" s="1371">
      <c r="A78" s="187" t="n">
        <v>5802061</v>
      </c>
      <c r="B78" s="194" t="inlineStr">
        <is>
          <t xml:space="preserve">ラブネス　モイスチュアクリーム        </t>
        </is>
      </c>
      <c r="C78" s="188" t="n"/>
      <c r="D78" s="189" t="n"/>
      <c r="E78" s="190" t="n"/>
    </row>
    <row r="79" ht="21" customHeight="1" s="1371">
      <c r="A79" s="187" t="n">
        <v>5802062</v>
      </c>
      <c r="B79" s="195" t="inlineStr">
        <is>
          <t xml:space="preserve">ブランメール　トーニングローション </t>
        </is>
      </c>
      <c r="C79" s="188" t="n"/>
      <c r="D79" s="189" t="n"/>
      <c r="E79" s="190" t="n"/>
    </row>
    <row r="80" ht="21" customHeight="1" s="1371">
      <c r="A80" s="187" t="n">
        <v>5802063</v>
      </c>
      <c r="B80" s="195" t="inlineStr">
        <is>
          <t>ブランメール　アクアフィトローション</t>
        </is>
      </c>
      <c r="C80" s="188" t="n"/>
      <c r="D80" s="189" t="n"/>
      <c r="E80" s="190" t="n"/>
    </row>
    <row r="81" ht="21" customHeight="1" s="1371">
      <c r="A81" s="187" t="n">
        <v>5802065</v>
      </c>
      <c r="B81" s="195" t="inlineStr">
        <is>
          <t>ブランメール　アクアフィトセラム</t>
        </is>
      </c>
      <c r="C81" s="188" t="n"/>
      <c r="D81" s="189" t="n"/>
      <c r="E81" s="190" t="n"/>
    </row>
    <row r="82" ht="21" customHeight="1" s="1371">
      <c r="A82" s="187" t="n">
        <v>5802064</v>
      </c>
      <c r="B82" s="195" t="inlineStr">
        <is>
          <t>ブランメール　クリアエッセンスC</t>
        </is>
      </c>
      <c r="C82" s="188" t="n"/>
      <c r="D82" s="189" t="n"/>
      <c r="E82" s="190" t="n"/>
    </row>
    <row r="83" ht="21" customHeight="1" s="1371">
      <c r="A83" s="187" t="n">
        <v>5802066</v>
      </c>
      <c r="B83" s="195" t="inlineStr">
        <is>
          <t>ブランメール　ミルクローションUV ＜80ml＞</t>
        </is>
      </c>
      <c r="C83" s="188" t="n"/>
      <c r="D83" s="189" t="n"/>
      <c r="E83" s="190" t="n"/>
    </row>
    <row r="84" ht="21" customHeight="1" s="1371">
      <c r="A84" s="187" t="n">
        <v>5802003</v>
      </c>
      <c r="B84" s="195" t="inlineStr">
        <is>
          <t>リレント　UVプロテクト (20g×2本）</t>
        </is>
      </c>
      <c r="C84" s="188" t="n"/>
      <c r="D84" s="189" t="n"/>
      <c r="E84" s="190" t="n"/>
    </row>
    <row r="85" ht="21" customHeight="1" s="1371">
      <c r="A85" s="187" t="n">
        <v>5802001</v>
      </c>
      <c r="B85" s="186" t="inlineStr">
        <is>
          <t>クレンジングオイルS</t>
        </is>
      </c>
      <c r="C85" s="188" t="n"/>
      <c r="D85" s="189" t="n"/>
      <c r="E85" s="190" t="n"/>
    </row>
    <row r="86" ht="21" customHeight="1" s="1371">
      <c r="A86" s="187" t="n">
        <v>5802005</v>
      </c>
      <c r="B86" s="186" t="inlineStr">
        <is>
          <t>ラニーハイゴールドＥ</t>
        </is>
      </c>
      <c r="C86" s="188" t="n"/>
      <c r="D86" s="189" t="n">
        <v>188.82</v>
      </c>
      <c r="E86" s="190" t="n"/>
    </row>
    <row r="87" ht="21" customHeight="1" s="1371">
      <c r="A87" s="187" t="n">
        <v>5802004</v>
      </c>
      <c r="B87" s="186" t="inlineStr">
        <is>
          <t>アクアラニー３２１</t>
        </is>
      </c>
      <c r="C87" s="188" t="n"/>
      <c r="D87" s="189" t="n"/>
      <c r="E87" s="190" t="n"/>
    </row>
    <row r="88" ht="21" customHeight="1" s="1371">
      <c r="A88" s="187" t="n">
        <v>5802006</v>
      </c>
      <c r="B88" s="186" t="inlineStr">
        <is>
          <t>ナリシングクリーム</t>
        </is>
      </c>
      <c r="C88" s="188" t="n"/>
      <c r="D88" s="189" t="n">
        <v>126.61</v>
      </c>
      <c r="E88" s="190">
        <f>'ORDER SHEET'!O987</f>
        <v/>
      </c>
    </row>
    <row r="89" ht="21" customHeight="1" s="1371">
      <c r="A89" s="187" t="n">
        <v>5802426</v>
      </c>
      <c r="B89" s="186" t="inlineStr">
        <is>
          <t>リレント　ハンドクリーム</t>
        </is>
      </c>
      <c r="C89" s="188" t="n"/>
      <c r="D89" s="189" t="n">
        <v>100.35</v>
      </c>
      <c r="E89" s="190">
        <f>'ORDER SHEET'!O988</f>
        <v/>
      </c>
    </row>
    <row r="90" ht="21" customHeight="1" s="1371">
      <c r="A90" s="187" t="n">
        <v>5802254</v>
      </c>
      <c r="B90" s="186" t="inlineStr">
        <is>
          <t>リレント　リップクリーム</t>
        </is>
      </c>
      <c r="C90" s="188" t="n"/>
      <c r="D90" s="189" t="n">
        <v>15.3</v>
      </c>
      <c r="E90" s="190">
        <f>'ORDER SHEET'!O989</f>
        <v/>
      </c>
    </row>
    <row r="91" ht="21" customHeight="1" s="1371">
      <c r="A91" s="187" t="n">
        <v>5802179</v>
      </c>
      <c r="B91" s="186" t="inlineStr">
        <is>
          <t>クロセッケンWA</t>
        </is>
      </c>
      <c r="C91" s="188" t="n"/>
      <c r="D91" s="189" t="n">
        <v>168.72</v>
      </c>
      <c r="E91" s="190" t="n"/>
    </row>
    <row r="92" ht="21" customHeight="1" s="1371">
      <c r="A92" s="187" t="n">
        <v>5802009</v>
      </c>
      <c r="B92" s="186" t="inlineStr">
        <is>
          <t>スキンケアマッサージジェル</t>
        </is>
      </c>
      <c r="C92" s="188" t="n"/>
      <c r="D92" s="189" t="n">
        <v>212.55</v>
      </c>
      <c r="E92" s="190" t="n"/>
    </row>
    <row r="93" ht="21" customHeight="1" s="1371">
      <c r="A93" s="187" t="n">
        <v>5802105</v>
      </c>
      <c r="B93" s="186" t="inlineStr">
        <is>
          <t>ヨウキビ　エッセンスクリームファンデーション101</t>
        </is>
      </c>
      <c r="C93" s="188" t="n"/>
      <c r="D93" s="189" t="n">
        <v>85.47</v>
      </c>
      <c r="E93" s="190" t="n"/>
    </row>
    <row r="94" ht="21" customHeight="1" s="1371">
      <c r="A94" s="187" t="n">
        <v>5802106</v>
      </c>
      <c r="B94" s="186" t="inlineStr">
        <is>
          <t>ヨウキビ　エッセンスクリームファンデーション200</t>
        </is>
      </c>
      <c r="C94" s="188" t="n"/>
      <c r="D94" s="189" t="n">
        <v>85.47</v>
      </c>
      <c r="E94" s="190" t="n"/>
    </row>
    <row r="95" ht="21" customHeight="1" s="1371">
      <c r="A95" s="187" t="n">
        <v>5802107</v>
      </c>
      <c r="B95" s="186" t="inlineStr">
        <is>
          <t>ヨウキビ　エッセンスクリームファンデーション201</t>
        </is>
      </c>
      <c r="C95" s="188" t="n"/>
      <c r="D95" s="189" t="n">
        <v>85.47</v>
      </c>
      <c r="E95" s="190">
        <f>'ORDER SHEET'!O973</f>
        <v/>
      </c>
    </row>
    <row r="96" ht="21" customHeight="1" s="1371">
      <c r="A96" s="187" t="n">
        <v>5802102</v>
      </c>
      <c r="B96" s="193" t="inlineStr">
        <is>
          <t>ヨウキビ　エッセンスパウダーファンデーション101</t>
        </is>
      </c>
      <c r="C96" s="188" t="n"/>
      <c r="D96" s="189" t="n">
        <v>83.40000000000001</v>
      </c>
      <c r="E96" s="190" t="n"/>
    </row>
    <row r="97" ht="21" customHeight="1" s="1371">
      <c r="A97" s="187" t="n">
        <v>5802103</v>
      </c>
      <c r="B97" s="186" t="inlineStr">
        <is>
          <t>ヨウキビ　エッセンスパウダーファンデーション200</t>
        </is>
      </c>
      <c r="C97" s="188" t="n"/>
      <c r="D97" s="189" t="n">
        <v>83.40000000000001</v>
      </c>
      <c r="E97" s="190">
        <f>'ORDER SHEET'!O974</f>
        <v/>
      </c>
      <c r="F97" s="40" t="inlineStr">
        <is>
          <t>在庫な+F91し</t>
        </is>
      </c>
      <c r="G97" s="40" t="inlineStr">
        <is>
          <t>在庫なし</t>
        </is>
      </c>
    </row>
    <row r="98" ht="21" customHeight="1" s="1371">
      <c r="A98" s="187" t="n">
        <v>5802104</v>
      </c>
      <c r="B98" s="186" t="inlineStr">
        <is>
          <t>ヨウキビ　エッセンスパウダーファンデーション201</t>
        </is>
      </c>
      <c r="C98" s="188" t="n"/>
      <c r="D98" s="189" t="n">
        <v>83.40000000000001</v>
      </c>
      <c r="E98" s="190" t="n"/>
    </row>
    <row r="99" ht="21" customHeight="1" s="1371">
      <c r="A99" s="187" t="n">
        <v>5802159</v>
      </c>
      <c r="B99" s="186" t="inlineStr">
        <is>
          <t>ツメカエ　エッセンスパウダーF　１０１</t>
        </is>
      </c>
      <c r="C99" s="188" t="n"/>
      <c r="D99" s="189" t="n">
        <v>22.24</v>
      </c>
      <c r="E99" s="190" t="n"/>
    </row>
    <row r="100" ht="21" customHeight="1" s="1371">
      <c r="A100" s="187" t="n">
        <v>5802160</v>
      </c>
      <c r="B100" s="186" t="inlineStr">
        <is>
          <t>ツメカエ　エッセンスパウダーF　２００</t>
        </is>
      </c>
      <c r="C100" s="188" t="n"/>
      <c r="D100" s="189" t="n">
        <v>22.24</v>
      </c>
      <c r="E100" s="190" t="n"/>
    </row>
    <row r="101" ht="21" customHeight="1" s="1371">
      <c r="A101" s="187" t="n">
        <v>5802161</v>
      </c>
      <c r="B101" s="186" t="inlineStr">
        <is>
          <t>ツメカエ　エッセンスパウダーF　２０１</t>
        </is>
      </c>
      <c r="C101" s="188" t="n"/>
      <c r="D101" s="189" t="n">
        <v>22.24</v>
      </c>
      <c r="E101" s="190" t="n"/>
    </row>
    <row r="102" ht="21" customHeight="1" s="1371">
      <c r="A102" s="187" t="n">
        <v>5802158</v>
      </c>
      <c r="B102" s="186" t="inlineStr">
        <is>
          <t>エッセンスパウダーF　コンパクトケース</t>
        </is>
      </c>
      <c r="C102" s="188" t="n"/>
      <c r="D102" s="189" t="n">
        <v>84.44</v>
      </c>
      <c r="E102" s="190" t="n"/>
    </row>
    <row r="103" ht="21" customHeight="1" s="1371">
      <c r="A103" s="187" t="n">
        <v>5802108</v>
      </c>
      <c r="B103" s="186" t="inlineStr">
        <is>
          <t>ブランメール　コンシーラー　０１</t>
        </is>
      </c>
      <c r="C103" s="188" t="n"/>
      <c r="D103" s="189" t="n"/>
      <c r="E103" s="190" t="n"/>
    </row>
    <row r="104" ht="21" customHeight="1" s="1371">
      <c r="A104" s="187" t="n">
        <v>5802109</v>
      </c>
      <c r="B104" s="186" t="inlineStr">
        <is>
          <t>ブランメール　コンシーラー　０２</t>
        </is>
      </c>
      <c r="C104" s="188" t="n"/>
      <c r="D104" s="189" t="n"/>
      <c r="E104" s="190" t="n"/>
    </row>
    <row r="105" ht="21" customHeight="1" s="1371">
      <c r="A105" s="187" t="n">
        <v>5802081</v>
      </c>
      <c r="B105" s="186" t="inlineStr">
        <is>
          <t>ラティーフ　リッキッドファンデーションUV　０１</t>
        </is>
      </c>
      <c r="C105" s="188" t="n"/>
      <c r="D105" s="189" t="n"/>
      <c r="E105" s="190" t="n"/>
    </row>
    <row r="106" ht="21" customHeight="1" s="1371">
      <c r="A106" s="187" t="n">
        <v>5802082</v>
      </c>
      <c r="B106" s="186" t="inlineStr">
        <is>
          <t>ラティーフ　リッキッドファンデーションUV　０２</t>
        </is>
      </c>
      <c r="C106" s="188" t="n"/>
      <c r="D106" s="189" t="n"/>
      <c r="E106" s="190" t="n"/>
    </row>
    <row r="107" ht="21" customHeight="1" s="1371">
      <c r="A107" s="187" t="n">
        <v>5802084</v>
      </c>
      <c r="B107" s="186" t="inlineStr">
        <is>
          <t>アイレーヌ　パーフェクトパクトSS　２００</t>
        </is>
      </c>
      <c r="C107" s="188" t="n"/>
      <c r="D107" s="189" t="n"/>
      <c r="E107" s="190" t="n"/>
    </row>
    <row r="108" ht="21" customHeight="1" s="1371">
      <c r="A108" s="187" t="n">
        <v>5802085</v>
      </c>
      <c r="B108" s="186" t="inlineStr">
        <is>
          <t>アイレーヌ　パーフェクトパクトSS　２０１</t>
        </is>
      </c>
      <c r="C108" s="188" t="n"/>
      <c r="D108" s="189" t="n"/>
      <c r="E108" s="190" t="n"/>
    </row>
    <row r="109" ht="21" customHeight="1" s="1371">
      <c r="A109" s="187" t="n">
        <v>5802086</v>
      </c>
      <c r="B109" s="186" t="inlineStr">
        <is>
          <t>アイレーヌ　パーフェクトパクトSS　２０２</t>
        </is>
      </c>
      <c r="C109" s="188" t="n"/>
      <c r="D109" s="189" t="n"/>
      <c r="E109" s="190" t="n"/>
    </row>
    <row r="110" ht="21" customHeight="1" s="1371">
      <c r="A110" s="187" t="n">
        <v>5802087</v>
      </c>
      <c r="B110" s="193" t="inlineStr">
        <is>
          <t>アイレーヌ　パーフェクトパクトSS　２１０</t>
        </is>
      </c>
      <c r="C110" s="188" t="n"/>
      <c r="D110" s="189" t="n"/>
      <c r="E110" s="190" t="n"/>
    </row>
    <row r="111" ht="21" customHeight="1" s="1371">
      <c r="A111" s="187" t="n">
        <v>5802088</v>
      </c>
      <c r="B111" s="186" t="inlineStr">
        <is>
          <t>アイレーヌ　パーフェクトパクトSS　３００</t>
        </is>
      </c>
      <c r="C111" s="188" t="n"/>
      <c r="D111" s="189" t="n"/>
      <c r="E111" s="190" t="n"/>
    </row>
    <row r="112" ht="21" customHeight="1" s="1371">
      <c r="A112" s="187" t="n">
        <v>5802163</v>
      </c>
      <c r="B112" s="186" t="inlineStr">
        <is>
          <t>ツメカエ　アイレーヌ　パーフェクトパクトSS　２００</t>
        </is>
      </c>
      <c r="C112" s="188" t="n"/>
      <c r="D112" s="189" t="n"/>
      <c r="E112" s="190" t="n"/>
    </row>
    <row r="113" ht="21" customHeight="1" s="1371">
      <c r="A113" s="187" t="n">
        <v>5802164</v>
      </c>
      <c r="B113" s="186" t="inlineStr">
        <is>
          <t>ツメカエ　アイレーヌ　パーフェクトパクトSS　２０１</t>
        </is>
      </c>
      <c r="C113" s="188" t="n"/>
      <c r="D113" s="189" t="n"/>
      <c r="E113" s="190" t="n"/>
    </row>
    <row r="114" ht="21" customHeight="1" s="1371">
      <c r="A114" s="187" t="n">
        <v>5802165</v>
      </c>
      <c r="B114" s="186" t="inlineStr">
        <is>
          <t>ツメカエ　アイレーヌ　パーフェクトパクトSS　２０２</t>
        </is>
      </c>
      <c r="C114" s="188" t="n"/>
      <c r="D114" s="189" t="n"/>
      <c r="E114" s="190" t="n"/>
    </row>
    <row r="115" ht="21" customHeight="1" s="1371">
      <c r="A115" s="187" t="n">
        <v>5802166</v>
      </c>
      <c r="B115" s="186" t="inlineStr">
        <is>
          <t>ツメカエ　アイレーヌ　パーフェクトパクトSS　２１０</t>
        </is>
      </c>
      <c r="C115" s="188" t="n"/>
      <c r="D115" s="189" t="n"/>
      <c r="E115" s="190" t="n"/>
    </row>
    <row r="116" ht="21" customHeight="1" s="1371">
      <c r="A116" s="187" t="n">
        <v>5802167</v>
      </c>
      <c r="B116" s="193" t="inlineStr">
        <is>
          <t>ツメカエ　アイレーヌ　パーフェクトパクトSS　３００</t>
        </is>
      </c>
      <c r="C116" s="188" t="n"/>
      <c r="D116" s="189" t="n"/>
      <c r="E116" s="190" t="n"/>
    </row>
    <row r="117" ht="21" customHeight="1" s="1371">
      <c r="A117" s="187" t="n">
        <v>5802089</v>
      </c>
      <c r="B117" s="186" t="inlineStr">
        <is>
          <t>アイレーヌ　パーフェクトパクトAW　２００</t>
        </is>
      </c>
      <c r="C117" s="188" t="n"/>
      <c r="D117" s="189" t="n"/>
      <c r="E117" s="190" t="n"/>
    </row>
    <row r="118" ht="21" customHeight="1" s="1371">
      <c r="A118" s="187" t="n">
        <v>5802090</v>
      </c>
      <c r="B118" s="186" t="inlineStr">
        <is>
          <t>アイレーヌ　パーフェクトパクトAW　２０１</t>
        </is>
      </c>
      <c r="C118" s="188" t="n"/>
      <c r="D118" s="189" t="n"/>
      <c r="E118" s="190" t="n"/>
    </row>
    <row r="119" ht="21" customHeight="1" s="1371">
      <c r="A119" s="187" t="n">
        <v>5802091</v>
      </c>
      <c r="B119" s="193" t="inlineStr">
        <is>
          <t>アイレーヌ　パーフェクトパクトAW　２０２</t>
        </is>
      </c>
      <c r="C119" s="188" t="n"/>
      <c r="D119" s="189" t="n"/>
      <c r="E119" s="190" t="n"/>
    </row>
    <row r="120" ht="21" customHeight="1" s="1371">
      <c r="A120" s="187" t="n">
        <v>5802092</v>
      </c>
      <c r="B120" s="186" t="inlineStr">
        <is>
          <t>アイレーヌ　パーフェクトパクトAW　２１０</t>
        </is>
      </c>
      <c r="C120" s="188" t="n"/>
      <c r="D120" s="189" t="n"/>
      <c r="E120" s="190" t="n"/>
    </row>
    <row r="121" ht="21" customHeight="1" s="1371">
      <c r="A121" s="187" t="n">
        <v>5802093</v>
      </c>
      <c r="B121" s="186" t="inlineStr">
        <is>
          <t>アイレーヌ　パーフェクトパクトAW　３００</t>
        </is>
      </c>
      <c r="C121" s="188" t="n"/>
      <c r="D121" s="189" t="n"/>
      <c r="E121" s="190" t="n"/>
    </row>
    <row r="122" ht="21" customHeight="1" s="1371">
      <c r="A122" s="187" t="n">
        <v>5802168</v>
      </c>
      <c r="B122" s="186" t="inlineStr">
        <is>
          <t>ツメカエ　アイレーヌ　パーフェクトパクトAW　２００</t>
        </is>
      </c>
      <c r="C122" s="188" t="n"/>
      <c r="D122" s="189" t="n"/>
      <c r="E122" s="190" t="n"/>
    </row>
    <row r="123" ht="21" customHeight="1" s="1371">
      <c r="A123" s="187" t="n">
        <v>5802169</v>
      </c>
      <c r="B123" s="186" t="inlineStr">
        <is>
          <t>ツメカエ　アイレーヌ　パーフェクトパクトAW　２０１</t>
        </is>
      </c>
      <c r="C123" s="188" t="n"/>
      <c r="D123" s="189" t="n"/>
      <c r="E123" s="190" t="n"/>
    </row>
    <row r="124" ht="21" customHeight="1" s="1371">
      <c r="A124" s="187" t="n">
        <v>5802170</v>
      </c>
      <c r="B124" s="193" t="inlineStr">
        <is>
          <t>ツメカエ　アイレーヌ　パーフェクトパクトAW　２０２</t>
        </is>
      </c>
      <c r="C124" s="188" t="n"/>
      <c r="D124" s="189" t="n"/>
      <c r="E124" s="190" t="n"/>
    </row>
    <row r="125" ht="21" customHeight="1" s="1371">
      <c r="A125" s="187" t="n">
        <v>5802171</v>
      </c>
      <c r="B125" s="186" t="inlineStr">
        <is>
          <t>ツメカエ　アイレーヌ　パーフェクトパクトAW　２１０</t>
        </is>
      </c>
      <c r="C125" s="188" t="n"/>
      <c r="D125" s="189" t="n"/>
      <c r="E125" s="190" t="n"/>
    </row>
    <row r="126" ht="21" customHeight="1" s="1371">
      <c r="A126" s="187" t="n">
        <v>5802172</v>
      </c>
      <c r="B126" s="186" t="inlineStr">
        <is>
          <t>ツメカエ　アイレーヌ　パーフェクトパクトAW　３００</t>
        </is>
      </c>
      <c r="C126" s="188" t="n"/>
      <c r="D126" s="189" t="n"/>
      <c r="E126" s="190" t="n"/>
    </row>
    <row r="127" ht="21" customHeight="1" s="1371">
      <c r="A127" s="187" t="n">
        <v>5802094</v>
      </c>
      <c r="B127" s="186" t="inlineStr">
        <is>
          <t>アイレーヌ　パーフェクトリキッドＡＷ　２００</t>
        </is>
      </c>
      <c r="C127" s="188" t="n"/>
      <c r="D127" s="189" t="n"/>
      <c r="E127" s="190" t="n"/>
    </row>
    <row r="128" ht="21" customHeight="1" s="1371">
      <c r="A128" s="187" t="n">
        <v>5802095</v>
      </c>
      <c r="B128" s="186" t="inlineStr">
        <is>
          <t>アイレーヌ　パーフェクトリキッドＡＷ　２０１</t>
        </is>
      </c>
      <c r="C128" s="188" t="n"/>
      <c r="D128" s="189" t="n"/>
      <c r="E128" s="190" t="n"/>
    </row>
    <row r="129" ht="21" customHeight="1" s="1371">
      <c r="A129" s="187" t="n">
        <v>5802096</v>
      </c>
      <c r="B129" s="186" t="inlineStr">
        <is>
          <t>アイレーヌ　パーフェクトリキッドＡＷ　２０２</t>
        </is>
      </c>
      <c r="C129" s="188" t="n"/>
      <c r="D129" s="189" t="n"/>
      <c r="E129" s="190" t="n"/>
    </row>
    <row r="130" ht="21" customHeight="1" s="1371">
      <c r="A130" s="187" t="n">
        <v>5802097</v>
      </c>
      <c r="B130" s="186" t="inlineStr">
        <is>
          <t>アイレーヌ　・パーフェクトリキッドＡＷ　２１０</t>
        </is>
      </c>
      <c r="C130" s="188" t="n"/>
      <c r="D130" s="189" t="n"/>
      <c r="E130" s="190" t="n"/>
    </row>
    <row r="131" ht="21" customHeight="1" s="1371">
      <c r="A131" s="187" t="n">
        <v>5802098</v>
      </c>
      <c r="B131" s="186" t="inlineStr">
        <is>
          <t>アイレーヌ　パーフェクトリキッドＡＷ　３００</t>
        </is>
      </c>
      <c r="C131" s="188" t="n"/>
      <c r="D131" s="189" t="n"/>
      <c r="E131" s="190" t="n"/>
    </row>
    <row r="132" ht="21" customHeight="1" s="1371">
      <c r="A132" s="187" t="n">
        <v>5802126</v>
      </c>
      <c r="B132" s="186" t="inlineStr">
        <is>
          <t>リレント　ラティーフ　チークカラー</t>
        </is>
      </c>
      <c r="C132" s="188" t="n"/>
      <c r="D132" s="189" t="n"/>
      <c r="E132" s="190" t="n"/>
    </row>
    <row r="133" ht="21" customHeight="1" s="1371">
      <c r="A133" s="187" t="n">
        <v>5802127</v>
      </c>
      <c r="B133" s="186" t="inlineStr">
        <is>
          <t>リレント　ラティーフ　チークカラー</t>
        </is>
      </c>
      <c r="C133" s="188" t="n"/>
      <c r="D133" s="189" t="n"/>
      <c r="E133" s="190" t="n"/>
    </row>
    <row r="134" ht="21" customHeight="1" s="1371">
      <c r="A134" s="187" t="n">
        <v>5802128</v>
      </c>
      <c r="B134" s="186" t="inlineStr">
        <is>
          <t>リレント　ラティーフ　チークカラー</t>
        </is>
      </c>
      <c r="C134" s="188" t="n"/>
      <c r="D134" s="189" t="n"/>
      <c r="E134" s="190" t="n"/>
    </row>
    <row r="135" ht="21" customHeight="1" s="1371">
      <c r="A135" s="187" t="n">
        <v>5802110</v>
      </c>
      <c r="B135" s="186" t="inlineStr">
        <is>
          <t>リレント　ラティーフ　ロングラッシュマスカラ</t>
        </is>
      </c>
      <c r="C135" s="188" t="n"/>
      <c r="D135" s="189" t="n"/>
      <c r="E135" s="190" t="n"/>
    </row>
    <row r="136" ht="21" customHeight="1" s="1371">
      <c r="A136" s="187" t="n">
        <v>5802111</v>
      </c>
      <c r="B136" s="186" t="inlineStr">
        <is>
          <t>リレント　アイラッシュトリートメント</t>
        </is>
      </c>
      <c r="C136" s="188" t="n"/>
      <c r="D136" s="189" t="n">
        <v>16</v>
      </c>
      <c r="E136" s="190" t="n"/>
    </row>
    <row r="137" ht="21" customHeight="1" s="1371">
      <c r="A137" s="187" t="n">
        <v>5802112</v>
      </c>
      <c r="B137" s="186" t="inlineStr">
        <is>
          <t>エッセンスアイライナー＜ブラック＞</t>
        </is>
      </c>
      <c r="C137" s="188" t="n"/>
      <c r="D137" s="189" t="n"/>
      <c r="E137" s="190" t="n"/>
    </row>
    <row r="138" ht="21" customHeight="1" s="1371">
      <c r="A138" s="187" t="n">
        <v>5802113</v>
      </c>
      <c r="B138" s="186" t="inlineStr">
        <is>
          <t>エッセンスアイブロウ＜ブラウン＞</t>
        </is>
      </c>
      <c r="C138" s="188" t="n"/>
      <c r="D138" s="189" t="n"/>
      <c r="E138" s="190" t="n"/>
    </row>
    <row r="139" ht="21" customHeight="1" s="1371">
      <c r="A139" s="187" t="n">
        <v>5802114</v>
      </c>
      <c r="B139" s="186" t="inlineStr">
        <is>
          <t>エッセンスアイブロウ＜アッシュグレー＞</t>
        </is>
      </c>
      <c r="C139" s="188" t="n"/>
      <c r="D139" s="189" t="n"/>
      <c r="E139" s="190" t="n"/>
    </row>
    <row r="140" ht="21" customHeight="1" s="1371">
      <c r="A140" s="187" t="n">
        <v>5802117</v>
      </c>
      <c r="B140" s="193" t="inlineStr">
        <is>
          <t>ウォーターヴェール　マーブ　０１</t>
        </is>
      </c>
      <c r="C140" s="188" t="n"/>
      <c r="D140" s="189" t="n"/>
      <c r="E140" s="190" t="n"/>
    </row>
    <row r="141" ht="21" customHeight="1" s="1371">
      <c r="A141" s="187" t="n">
        <v>5802118</v>
      </c>
      <c r="B141" s="193" t="inlineStr">
        <is>
          <t>ウォーターヴェール　マーブ　０２</t>
        </is>
      </c>
      <c r="C141" s="188" t="n"/>
      <c r="D141" s="189" t="n"/>
      <c r="E141" s="190" t="n"/>
    </row>
    <row r="142" ht="21" customHeight="1" s="1371">
      <c r="A142" s="187" t="n">
        <v>5802124</v>
      </c>
      <c r="B142" s="186" t="inlineStr">
        <is>
          <t>リレント　エッセンスルージュ　RS12</t>
        </is>
      </c>
      <c r="C142" s="188" t="n"/>
      <c r="D142" s="189" t="n"/>
      <c r="E142" s="190" t="n"/>
    </row>
    <row r="143" ht="21" customHeight="1" s="1371">
      <c r="A143" s="187" t="n">
        <v>5802125</v>
      </c>
      <c r="B143" s="186" t="inlineStr">
        <is>
          <t>リレント　エッセンスルージュ　BD21</t>
        </is>
      </c>
      <c r="C143" s="188" t="n"/>
      <c r="D143" s="189" t="n"/>
      <c r="E143" s="190" t="n"/>
    </row>
    <row r="144" ht="21" customHeight="1" s="1371">
      <c r="A144" s="187" t="n">
        <v>5802115</v>
      </c>
      <c r="B144" s="186" t="inlineStr">
        <is>
          <t>リレント　ホライズン</t>
        </is>
      </c>
      <c r="C144" s="188" t="n"/>
      <c r="D144" s="189" t="n"/>
      <c r="E144" s="190" t="n"/>
    </row>
    <row r="145" ht="21" customHeight="1" s="1371">
      <c r="A145" s="187" t="n">
        <v>5802130</v>
      </c>
      <c r="B145" s="186" t="inlineStr">
        <is>
          <t>リレント　プレスドパウダー</t>
        </is>
      </c>
      <c r="C145" s="188" t="n"/>
      <c r="D145" s="189" t="n"/>
      <c r="E145" s="190" t="n"/>
    </row>
    <row r="146" ht="21" customHeight="1" s="1371">
      <c r="A146" s="187" t="n">
        <v>5802156</v>
      </c>
      <c r="B146" s="186" t="inlineStr">
        <is>
          <t>プロフェッショナル　ブラシセット＜C＞</t>
        </is>
      </c>
      <c r="C146" s="188" t="n"/>
      <c r="D146" s="189" t="n"/>
      <c r="E146" s="190" t="n"/>
    </row>
    <row r="147" ht="21" customHeight="1" s="1371">
      <c r="A147" s="187" t="n">
        <v>5802150</v>
      </c>
      <c r="B147" s="186" t="inlineStr">
        <is>
          <t>トリートメントパウダーパフ</t>
        </is>
      </c>
      <c r="C147" s="188" t="n"/>
      <c r="D147" s="189" t="n"/>
      <c r="E147" s="190" t="n"/>
    </row>
    <row r="148" ht="21" customHeight="1" s="1371">
      <c r="A148" s="187" t="n">
        <v>5802149</v>
      </c>
      <c r="B148" s="186" t="inlineStr">
        <is>
          <t>UVパフ</t>
        </is>
      </c>
      <c r="C148" s="188" t="n"/>
      <c r="D148" s="189" t="n"/>
      <c r="E148" s="190" t="n"/>
    </row>
    <row r="149" ht="21" customHeight="1" s="1371">
      <c r="A149" s="187" t="n">
        <v>5802148</v>
      </c>
      <c r="B149" s="186" t="inlineStr">
        <is>
          <t>ファンデーションパフ＜ダイ＞</t>
        </is>
      </c>
      <c r="C149" s="188" t="n"/>
      <c r="D149" s="189" t="n"/>
      <c r="E149" s="190" t="n"/>
    </row>
    <row r="150" ht="21" customHeight="1" s="1371">
      <c r="A150" s="187" t="n">
        <v>5802151</v>
      </c>
      <c r="B150" s="186" t="inlineStr">
        <is>
          <t>フェイスパウダーパフ</t>
        </is>
      </c>
      <c r="C150" s="188" t="n"/>
      <c r="D150" s="189" t="n"/>
      <c r="E150" s="190" t="n"/>
    </row>
    <row r="151" ht="21" customHeight="1" s="1371">
      <c r="A151" s="187" t="n">
        <v>5802152</v>
      </c>
      <c r="B151" s="186" t="inlineStr">
        <is>
          <t>エッセンスパウダーパフ</t>
        </is>
      </c>
      <c r="C151" s="188" t="n"/>
      <c r="D151" s="189" t="n"/>
      <c r="E151" s="190" t="n"/>
    </row>
    <row r="152" ht="21" customHeight="1" s="1371">
      <c r="A152" s="187" t="n">
        <v>5802155</v>
      </c>
      <c r="B152" s="186" t="inlineStr">
        <is>
          <t>エッセンスパウダーパフ＜マル＞</t>
        </is>
      </c>
      <c r="C152" s="188" t="n"/>
      <c r="D152" s="189" t="n"/>
      <c r="E152" s="190" t="n"/>
    </row>
    <row r="153" ht="21" customHeight="1" s="1371">
      <c r="A153" s="187" t="n">
        <v>5802154</v>
      </c>
      <c r="B153" s="186" t="inlineStr">
        <is>
          <t>Pリキッドパフ</t>
        </is>
      </c>
      <c r="C153" s="188" t="n"/>
      <c r="D153" s="189" t="n"/>
      <c r="E153" s="190" t="n"/>
    </row>
    <row r="154" ht="21" customHeight="1" s="1371">
      <c r="A154" s="187" t="n">
        <v>5802153</v>
      </c>
      <c r="B154" s="186" t="inlineStr">
        <is>
          <t>Pパクトパフ</t>
        </is>
      </c>
      <c r="C154" s="188" t="n"/>
      <c r="D154" s="189" t="n"/>
      <c r="E154" s="190" t="n"/>
    </row>
    <row r="155" ht="21" customHeight="1" s="1371">
      <c r="A155" s="187" t="n">
        <v>5802244</v>
      </c>
      <c r="B155" s="186" t="inlineStr">
        <is>
          <t>リップブラシ　M</t>
        </is>
      </c>
      <c r="C155" s="188" t="n"/>
      <c r="D155" s="189" t="n"/>
      <c r="E155" s="190" t="n"/>
    </row>
    <row r="156" ht="21" customHeight="1" s="1371">
      <c r="A156" s="187" t="n">
        <v>5802139</v>
      </c>
      <c r="B156" s="186" t="inlineStr">
        <is>
          <t>リレント　ボディソープ</t>
        </is>
      </c>
      <c r="C156" s="188" t="n"/>
      <c r="D156" s="189" t="n">
        <v>602.0599999999999</v>
      </c>
      <c r="E156" s="190" t="n"/>
    </row>
    <row r="157" ht="21" customHeight="1" s="1371">
      <c r="A157" s="187" t="n">
        <v>5802140</v>
      </c>
      <c r="B157" s="186" t="inlineStr">
        <is>
          <t>リレント　ボディソープ＜ツメカエ＞</t>
        </is>
      </c>
      <c r="C157" s="188" t="n"/>
      <c r="D157" s="189" t="n"/>
      <c r="E157" s="190" t="n"/>
    </row>
    <row r="158" ht="21" customHeight="1" s="1371">
      <c r="A158" s="187" t="n">
        <v>5802131</v>
      </c>
      <c r="B158" s="193" t="inlineStr">
        <is>
          <t>ルミシェ　ヘアシャンプ</t>
        </is>
      </c>
      <c r="C158" s="188" t="n"/>
      <c r="D158" s="189" t="n">
        <v>612.42</v>
      </c>
      <c r="E158" s="190" t="n"/>
    </row>
    <row r="159" ht="21" customHeight="1" s="1371">
      <c r="A159" s="187" t="n">
        <v>5802132</v>
      </c>
      <c r="B159" s="186" t="inlineStr">
        <is>
          <t>ルミシェ　ヘアシャンプー＜ツメカエ＞</t>
        </is>
      </c>
      <c r="C159" s="188" t="n"/>
      <c r="D159" s="189" t="n"/>
      <c r="E159" s="190" t="n"/>
    </row>
    <row r="160" ht="21" customHeight="1" s="1371">
      <c r="A160" s="187" t="n">
        <v>5802133</v>
      </c>
      <c r="B160" s="186" t="inlineStr">
        <is>
          <t>ルミシェ　ヘアコンディショナー</t>
        </is>
      </c>
      <c r="C160" s="188" t="n"/>
      <c r="D160" s="189" t="n">
        <v>580.55</v>
      </c>
      <c r="E160" s="190" t="n"/>
    </row>
    <row r="161" ht="21" customHeight="1" s="1371">
      <c r="A161" s="187" t="n">
        <v>5802134</v>
      </c>
      <c r="B161" s="186" t="inlineStr">
        <is>
          <t>ルミシェ　ヘアコンディショナー＜ツメカエ＞</t>
        </is>
      </c>
      <c r="C161" s="188" t="n"/>
      <c r="D161" s="189" t="n"/>
      <c r="E161" s="190" t="n"/>
    </row>
    <row r="162" ht="21" customHeight="1" s="1371">
      <c r="A162" s="187" t="n">
        <v>5802135</v>
      </c>
      <c r="B162" s="193" t="inlineStr">
        <is>
          <t>ルミシェ　アウトバストリートメント</t>
        </is>
      </c>
      <c r="C162" s="188" t="n"/>
      <c r="D162" s="189" t="n"/>
      <c r="E162" s="190" t="n"/>
    </row>
    <row r="163" ht="21" customHeight="1" s="1371">
      <c r="A163" s="187" t="n">
        <v>5802136</v>
      </c>
      <c r="B163" s="186" t="inlineStr">
        <is>
          <t>ヨウキビ　エッセンスシャンプー</t>
        </is>
      </c>
      <c r="C163" s="188" t="n"/>
      <c r="D163" s="189" t="n">
        <v>340</v>
      </c>
      <c r="E163" s="190" t="n"/>
    </row>
    <row r="164" ht="21" customHeight="1" s="1371">
      <c r="A164" s="187" t="n">
        <v>5802137</v>
      </c>
      <c r="B164" s="186" t="inlineStr">
        <is>
          <t>ヨウキビ　エッセンストリートメント</t>
        </is>
      </c>
      <c r="C164" s="188" t="n"/>
      <c r="D164" s="189" t="n">
        <v>340</v>
      </c>
      <c r="E164" s="190" t="n"/>
    </row>
    <row r="165" ht="21" customHeight="1" s="1371" thickBot="1">
      <c r="A165" s="196" t="n">
        <v>5802138</v>
      </c>
      <c r="B165" s="216" t="inlineStr">
        <is>
          <t>リレント　ビューティヘアエッセンス</t>
        </is>
      </c>
      <c r="C165" s="217" t="n"/>
      <c r="D165" s="218" t="n"/>
      <c r="E165" s="197" t="n"/>
    </row>
    <row r="166" ht="21" customHeight="1" s="1371">
      <c r="A166" s="79" t="n">
        <v>5802299</v>
      </c>
      <c r="B166" s="78" t="inlineStr">
        <is>
          <t xml:space="preserve">YOKIBI ｴｯｾﾝｽｸﾚﾝｼﾞﾝｸﾞ(ｼｮｳ) </t>
        </is>
      </c>
      <c r="C166" s="78" t="n"/>
      <c r="D166" s="78" t="n"/>
      <c r="E166" s="77">
        <f>'ORDER SHEET'!O1003</f>
        <v/>
      </c>
      <c r="F166" s="63" t="inlineStr">
        <is>
          <t>ミニパウチ</t>
        </is>
      </c>
      <c r="G166" s="1677" t="n"/>
      <c r="H166" s="61" t="n"/>
    </row>
    <row r="167" ht="21" customHeight="1" s="1371">
      <c r="A167" s="198" t="n">
        <v>5802300</v>
      </c>
      <c r="B167" s="188" t="inlineStr">
        <is>
          <t xml:space="preserve">YOKIBI ｴｯｾﾝｽｺｰﾙﾄﾞ(ｼｮｳ)    </t>
        </is>
      </c>
      <c r="C167" s="188" t="n"/>
      <c r="D167" s="188" t="n"/>
      <c r="E167" s="199">
        <f>'ORDER SHEET'!O1004</f>
        <v/>
      </c>
      <c r="F167" s="63" t="inlineStr">
        <is>
          <t>ミニパウチ</t>
        </is>
      </c>
      <c r="G167" s="1677" t="n"/>
      <c r="H167" s="61" t="n"/>
    </row>
    <row r="168" ht="21" customHeight="1" s="1371">
      <c r="A168" s="200" t="n">
        <v>5802301</v>
      </c>
      <c r="B168" s="201" t="inlineStr">
        <is>
          <t xml:space="preserve">YOKIBI ｴｯｾﾝｽﾌﾚｯｼｭ(ｼｮｳ)    </t>
        </is>
      </c>
      <c r="C168" s="188" t="n"/>
      <c r="D168" s="188" t="n"/>
      <c r="E168" s="199">
        <f>'ORDER SHEET'!O1005</f>
        <v/>
      </c>
      <c r="F168" s="63" t="inlineStr">
        <is>
          <t>ミニパウチ</t>
        </is>
      </c>
      <c r="G168" s="1677" t="n"/>
      <c r="H168" s="61" t="n"/>
    </row>
    <row r="169" ht="21" customHeight="1" s="1371">
      <c r="A169" s="198" t="n">
        <v>5802302</v>
      </c>
      <c r="B169" s="188" t="inlineStr">
        <is>
          <t xml:space="preserve">YOKIBI ｴｯｾﾝｽﾛｰｼｮﾝ(ｼｮｳ)    </t>
        </is>
      </c>
      <c r="C169" s="188" t="n"/>
      <c r="D169" s="188" t="n"/>
      <c r="E169" s="199">
        <f>'ORDER SHEET'!O1006</f>
        <v/>
      </c>
      <c r="F169" s="63" t="inlineStr">
        <is>
          <t>ミニパウチ</t>
        </is>
      </c>
      <c r="G169" s="1677" t="n"/>
      <c r="H169" s="61" t="n"/>
    </row>
    <row r="170" ht="21" customHeight="1" s="1371">
      <c r="A170" s="198" t="n">
        <v>5802303</v>
      </c>
      <c r="B170" s="188" t="inlineStr">
        <is>
          <t xml:space="preserve">YOKIBI ｴｯｾﾝｽｼﾞｪﾙ(ｼｮｳ)     </t>
        </is>
      </c>
      <c r="C170" s="188" t="n"/>
      <c r="D170" s="188" t="n"/>
      <c r="E170" s="199">
        <f>'ORDER SHEET'!O1007</f>
        <v/>
      </c>
      <c r="F170" s="63" t="inlineStr">
        <is>
          <t>ミニパウチ</t>
        </is>
      </c>
      <c r="G170" s="1677" t="inlineStr">
        <is>
          <t>在庫なし</t>
        </is>
      </c>
      <c r="H170" s="61" t="n"/>
    </row>
    <row r="171" ht="21" customHeight="1" s="1371">
      <c r="A171" s="198" t="n">
        <v>5802304</v>
      </c>
      <c r="B171" s="188" t="inlineStr">
        <is>
          <t>YOKIBI ｴｯｾﾝｽｱｲﾄﾘｰﾄﾒﾝﾄ(ｼｮｳ)</t>
        </is>
      </c>
      <c r="C171" s="188" t="n"/>
      <c r="D171" s="188" t="n"/>
      <c r="E171" s="199">
        <f>'ORDER SHEET'!O1008</f>
        <v/>
      </c>
      <c r="F171" s="63" t="inlineStr">
        <is>
          <t>ミニパウチ</t>
        </is>
      </c>
      <c r="G171" s="1677" t="n"/>
      <c r="H171" s="61" t="n"/>
    </row>
    <row r="172" ht="21" customHeight="1" s="1371">
      <c r="A172" s="198" t="n">
        <v>5802305</v>
      </c>
      <c r="B172" s="188" t="inlineStr">
        <is>
          <t>YOKIBI ｴｯｾﾝｽｴﾏﾙｼｮﾝﾘｯﾁ(ｼｮｳ)</t>
        </is>
      </c>
      <c r="C172" s="188" t="n"/>
      <c r="D172" s="188" t="n"/>
      <c r="E172" s="199">
        <f>'ORDER SHEET'!O1009</f>
        <v/>
      </c>
      <c r="F172" s="63" t="inlineStr">
        <is>
          <t>ミニパウチ</t>
        </is>
      </c>
      <c r="G172" s="1677" t="n"/>
      <c r="H172" s="61" t="n"/>
    </row>
    <row r="173" ht="21" customHeight="1" s="1371">
      <c r="A173" s="198" t="n">
        <v>5802306</v>
      </c>
      <c r="B173" s="288" t="inlineStr">
        <is>
          <t xml:space="preserve">YOKIBI ｴｯｾﾝｽｸﾘｰﾑ(ｼｮｳ)     </t>
        </is>
      </c>
      <c r="C173" s="188" t="n"/>
      <c r="D173" s="188" t="n"/>
      <c r="E173" s="199">
        <f>'ORDER SHEET'!O1010</f>
        <v/>
      </c>
      <c r="F173" s="63" t="inlineStr">
        <is>
          <t>ミニパウチ</t>
        </is>
      </c>
      <c r="G173" s="1677" t="n"/>
      <c r="H173" s="61" t="n"/>
    </row>
    <row r="174" ht="21" customHeight="1" s="1371">
      <c r="A174" s="285" t="n"/>
      <c r="B174" s="288" t="inlineStr">
        <is>
          <t xml:space="preserve">YOKIBI　エッセンスパック(ｼｮｳ)     </t>
        </is>
      </c>
      <c r="C174" s="286" t="n"/>
      <c r="D174" s="286" t="n"/>
      <c r="E174" s="287">
        <f>'ORDER SHEET'!O1011</f>
        <v/>
      </c>
      <c r="F174" s="63" t="inlineStr">
        <is>
          <t>ミニパウチ</t>
        </is>
      </c>
      <c r="G174" s="1677" t="n"/>
      <c r="H174" s="61" t="n"/>
    </row>
    <row r="175" ht="21" customHeight="1" s="1371">
      <c r="A175" s="198" t="n"/>
      <c r="B175" s="202" t="inlineStr">
        <is>
          <t xml:space="preserve">YOKIBI ｴｯｾﾝｽシルキームース(ｼｮｳ)   </t>
        </is>
      </c>
      <c r="C175" s="188" t="n"/>
      <c r="D175" s="188" t="n"/>
      <c r="E175" s="203">
        <f>'ORDER SHEET'!O1012</f>
        <v/>
      </c>
      <c r="F175" s="63" t="inlineStr">
        <is>
          <t>ミニパウチ</t>
        </is>
      </c>
      <c r="G175" s="1677" t="n"/>
      <c r="H175" s="61" t="n"/>
    </row>
    <row r="176" ht="21" customHeight="1" s="1371">
      <c r="A176" s="683" t="n"/>
      <c r="B176" s="680" t="inlineStr">
        <is>
          <t xml:space="preserve">YOKIBI　エッセンスウォッシュ(ｼｮｳ)   </t>
        </is>
      </c>
      <c r="C176" s="685" t="n"/>
      <c r="D176" s="685" t="n"/>
      <c r="E176" s="682">
        <f>'ORDER SHEET'!O126</f>
        <v/>
      </c>
      <c r="F176" s="63" t="inlineStr">
        <is>
          <t>ミニパウチ</t>
        </is>
      </c>
      <c r="G176" s="1677" t="n"/>
      <c r="H176" s="61" t="n"/>
    </row>
    <row r="177" ht="21" customHeight="1" s="1371">
      <c r="A177" s="198" t="n">
        <v>5802315</v>
      </c>
      <c r="B177" s="188" t="inlineStr">
        <is>
          <t>ﾗ･ｾﾗｰﾙ ﾄﾞﾛｩﾜｰｸﾚﾝｼﾞﾝｸﾞ(ｼｮｳ)</t>
        </is>
      </c>
      <c r="C177" s="188" t="n"/>
      <c r="D177" s="188" t="n"/>
      <c r="E177" s="199">
        <f>'ORDER SHEET'!O990</f>
        <v/>
      </c>
      <c r="F177" s="63" t="inlineStr">
        <is>
          <t>ミニパウチ</t>
        </is>
      </c>
      <c r="G177" s="1677" t="n"/>
      <c r="H177" s="61" t="n"/>
    </row>
    <row r="178" ht="21" customHeight="1" s="1371">
      <c r="A178" s="198" t="n">
        <v>5802316</v>
      </c>
      <c r="B178" s="188" t="inlineStr">
        <is>
          <t xml:space="preserve">ﾗ･ｾﾗｰﾙ ﾄﾞﾛｩﾜｰｳｫｯｼｭ(ｼｮｳ)   </t>
        </is>
      </c>
      <c r="C178" s="188" t="n"/>
      <c r="D178" s="188" t="n"/>
      <c r="E178" s="199">
        <f>'ORDER SHEET'!O991</f>
        <v/>
      </c>
      <c r="F178" s="63" t="inlineStr">
        <is>
          <t>ミニパウチ</t>
        </is>
      </c>
      <c r="G178" s="1677" t="n"/>
      <c r="H178" s="61" t="n"/>
    </row>
    <row r="179" ht="21" customHeight="1" s="1371">
      <c r="A179" s="198" t="n">
        <v>5802324</v>
      </c>
      <c r="B179" s="188" t="inlineStr">
        <is>
          <t xml:space="preserve">ﾗ･ｾﾗｰﾙ ﾄﾞﾛｩﾜｰｺｰﾙﾄﾞ (ｼｮｳ)  </t>
        </is>
      </c>
      <c r="C179" s="188" t="n"/>
      <c r="D179" s="188" t="n"/>
      <c r="E179" s="190">
        <f>'ORDER SHEET'!O999</f>
        <v/>
      </c>
      <c r="F179" s="63" t="inlineStr">
        <is>
          <t>ミニパウチ</t>
        </is>
      </c>
      <c r="G179" s="1677" t="n"/>
      <c r="H179" s="61" t="n"/>
    </row>
    <row r="180" ht="21" customHeight="1" s="1371">
      <c r="A180" s="198" t="n">
        <v>5802325</v>
      </c>
      <c r="B180" s="188" t="inlineStr">
        <is>
          <t>ﾗ･ｾﾗｰﾙ ﾄﾞﾛｩﾜｰﾌﾚｯｼｭﾅｰ (ｼｮｳ)</t>
        </is>
      </c>
      <c r="C180" s="188" t="n"/>
      <c r="D180" s="188" t="n"/>
      <c r="E180" s="190">
        <f>'ORDER SHEET'!O1000</f>
        <v/>
      </c>
      <c r="F180" s="63" t="inlineStr">
        <is>
          <t>ミニパウチ</t>
        </is>
      </c>
      <c r="G180" s="1677" t="n"/>
      <c r="H180" s="61" t="n"/>
    </row>
    <row r="181" ht="21" customHeight="1" s="1371">
      <c r="A181" s="198" t="n">
        <v>5802317</v>
      </c>
      <c r="B181" s="188" t="inlineStr">
        <is>
          <t xml:space="preserve">ﾗ･ｾﾗｰﾙ VCﾗﾆｰ(ｼｮｳ)         </t>
        </is>
      </c>
      <c r="C181" s="188" t="n"/>
      <c r="D181" s="188" t="n"/>
      <c r="E181" s="190">
        <f>'ORDER SHEET'!O992</f>
        <v/>
      </c>
      <c r="F181" s="63" t="inlineStr">
        <is>
          <t>ミニパウチ</t>
        </is>
      </c>
      <c r="G181" s="1677" t="n"/>
      <c r="H181" s="61" t="n"/>
    </row>
    <row r="182" ht="21" customHeight="1" s="1371">
      <c r="A182" s="198" t="n">
        <v>5802318</v>
      </c>
      <c r="B182" s="188" t="inlineStr">
        <is>
          <t xml:space="preserve">ﾗ･ｾﾗｰﾙ ﾄﾞﾛｩﾜｰﾄﾞｰﾙ(ｼｮｳ)    </t>
        </is>
      </c>
      <c r="C182" s="188" t="n"/>
      <c r="D182" s="188" t="n"/>
      <c r="E182" s="190">
        <f>'ORDER SHEET'!O993</f>
        <v/>
      </c>
      <c r="F182" s="63" t="inlineStr">
        <is>
          <t>ミニパウチ</t>
        </is>
      </c>
      <c r="G182" s="1677" t="n"/>
      <c r="H182" s="61" t="n"/>
    </row>
    <row r="183" ht="21" customHeight="1" s="1371">
      <c r="A183" s="198" t="n">
        <v>5802319</v>
      </c>
      <c r="B183" s="188" t="inlineStr">
        <is>
          <t xml:space="preserve">ﾗ･ｾﾗｰﾙ ﾄﾞﾛｩﾜｰﾗﾆｰ(ｼｮｳ)     </t>
        </is>
      </c>
      <c r="C183" s="188" t="n"/>
      <c r="D183" s="188" t="n"/>
      <c r="E183" s="190">
        <f>'ORDER SHEET'!O994</f>
        <v/>
      </c>
      <c r="F183" s="63" t="inlineStr">
        <is>
          <t>ミニパウチ</t>
        </is>
      </c>
      <c r="G183" s="1677" t="n"/>
      <c r="H183" s="61" t="n"/>
    </row>
    <row r="184" ht="21" customHeight="1" s="1371">
      <c r="A184" s="198" t="n">
        <v>5802323</v>
      </c>
      <c r="B184" s="188" t="inlineStr">
        <is>
          <t xml:space="preserve">ﾗ･ｾﾗｰﾙ ﾄﾞﾛｩﾜｰｾﾗﾑ(ｼｮｳ)     </t>
        </is>
      </c>
      <c r="C184" s="188" t="n"/>
      <c r="D184" s="188" t="n"/>
      <c r="E184" s="219">
        <f>'ORDER SHEET'!O998</f>
        <v/>
      </c>
      <c r="F184" s="63" t="inlineStr">
        <is>
          <t>ミニパウチ</t>
        </is>
      </c>
      <c r="G184" s="1677" t="inlineStr">
        <is>
          <t>在庫なし</t>
        </is>
      </c>
      <c r="H184" s="61" t="n"/>
    </row>
    <row r="185" ht="21" customHeight="1" s="1371">
      <c r="A185" s="198" t="n">
        <v>5802320</v>
      </c>
      <c r="B185" s="188" t="inlineStr">
        <is>
          <t xml:space="preserve">ﾗ･ｾﾗｰﾙ ﾄﾞﾛｩﾜｰﾊﾟｯｸ(ｼｮｳ)    </t>
        </is>
      </c>
      <c r="C185" s="188" t="n"/>
      <c r="D185" s="188" t="n"/>
      <c r="E185" s="190">
        <f>'ORDER SHEET'!O995</f>
        <v/>
      </c>
      <c r="F185" s="63" t="inlineStr">
        <is>
          <t>ミニパウチ</t>
        </is>
      </c>
      <c r="G185" s="1677" t="n"/>
      <c r="H185" s="61" t="n"/>
    </row>
    <row r="186" ht="21" customHeight="1" s="1371">
      <c r="A186" s="198" t="n">
        <v>5802321</v>
      </c>
      <c r="B186" s="188" t="inlineStr">
        <is>
          <t xml:space="preserve">ﾗ･ｾﾗｰﾙ ﾄﾞﾛｩﾜｰﾐﾙｸ(ｼｮｳ)     </t>
        </is>
      </c>
      <c r="C186" s="188" t="n"/>
      <c r="D186" s="188" t="n"/>
      <c r="E186" s="190">
        <f>'ORDER SHEET'!O996</f>
        <v/>
      </c>
      <c r="F186" s="63" t="inlineStr">
        <is>
          <t>ミニパウチ</t>
        </is>
      </c>
      <c r="G186" s="1677" t="n"/>
      <c r="H186" s="61" t="n"/>
    </row>
    <row r="187" ht="21" customHeight="1" s="1371">
      <c r="A187" s="198" t="n">
        <v>5802322</v>
      </c>
      <c r="B187" s="188" t="inlineStr">
        <is>
          <t xml:space="preserve">ﾗ･ｾﾗｰﾙ ﾄﾞﾛｩﾜｰｸﾘｰﾑ(ｼｮｳ)    </t>
        </is>
      </c>
      <c r="C187" s="188" t="n"/>
      <c r="D187" s="188" t="n"/>
      <c r="E187" s="190">
        <f>'ORDER SHEET'!O997</f>
        <v/>
      </c>
      <c r="F187" s="63" t="inlineStr">
        <is>
          <t>ミニパウチ</t>
        </is>
      </c>
      <c r="G187" s="1677" t="n"/>
      <c r="H187" s="61" t="n"/>
    </row>
    <row r="188" ht="21" customHeight="1" s="1371">
      <c r="A188" s="198" t="n">
        <v>5802326</v>
      </c>
      <c r="B188" s="188" t="inlineStr">
        <is>
          <t xml:space="preserve">ﾘﾅﾚｽ ｽｷﾝﾛｰｼｮﾝ(ｼｮｳ)        </t>
        </is>
      </c>
      <c r="C188" s="188" t="n"/>
      <c r="D188" s="188" t="n"/>
      <c r="E188" s="190">
        <f>'ORDER SHEET'!O1022</f>
        <v/>
      </c>
      <c r="F188" s="63" t="inlineStr">
        <is>
          <t>ミニパウチ</t>
        </is>
      </c>
      <c r="G188" s="1677" t="n"/>
      <c r="H188" s="61" t="n"/>
    </row>
    <row r="189" ht="21" customHeight="1" s="1371">
      <c r="A189" s="198" t="n">
        <v>5802327</v>
      </c>
      <c r="B189" s="188" t="inlineStr">
        <is>
          <t xml:space="preserve">ﾘﾅﾚｽ ｴｯｾﾝｽｱﾙﾌｧ(ｼｮｳ)       </t>
        </is>
      </c>
      <c r="C189" s="188" t="n"/>
      <c r="D189" s="188" t="n"/>
      <c r="E189" s="190">
        <f>'ORDER SHEET'!O1023</f>
        <v/>
      </c>
      <c r="F189" s="63" t="inlineStr">
        <is>
          <t>ミニパウチ</t>
        </is>
      </c>
      <c r="G189" s="1677" t="n"/>
      <c r="H189" s="61" t="n"/>
    </row>
    <row r="190" ht="21" customHeight="1" s="1371">
      <c r="A190" s="198" t="n">
        <v>5802328</v>
      </c>
      <c r="B190" s="188" t="inlineStr">
        <is>
          <t xml:space="preserve">ﾘﾅﾚｽ ﾐﾙｸﾛｰｼｮﾝ(ｼｮｳ)        </t>
        </is>
      </c>
      <c r="C190" s="188" t="n"/>
      <c r="D190" s="188" t="n"/>
      <c r="E190" s="190">
        <f>'ORDER SHEET'!O1024</f>
        <v/>
      </c>
      <c r="F190" s="63" t="inlineStr">
        <is>
          <t>ミニパウチ</t>
        </is>
      </c>
      <c r="G190" s="1677" t="n"/>
      <c r="H190" s="61" t="n"/>
    </row>
    <row r="191" ht="21" customHeight="1" s="1371">
      <c r="A191" s="198" t="n">
        <v>5802329</v>
      </c>
      <c r="B191" s="188" t="inlineStr">
        <is>
          <t xml:space="preserve">ﾘﾅﾚｽ ﾓｲｽﾁｭｱｸﾘｰﾑ(ｼｮｳ)      </t>
        </is>
      </c>
      <c r="C191" s="188" t="n"/>
      <c r="D191" s="188" t="n"/>
      <c r="E191" s="190">
        <f>'ORDER SHEET'!O1025</f>
        <v/>
      </c>
      <c r="F191" s="63" t="inlineStr">
        <is>
          <t>ミニパウチ</t>
        </is>
      </c>
      <c r="G191" s="1677" t="n"/>
      <c r="H191" s="61" t="n"/>
    </row>
    <row r="192" ht="21" customHeight="1" s="1371">
      <c r="A192" s="198" t="n">
        <v>5802307</v>
      </c>
      <c r="B192" s="188" t="inlineStr">
        <is>
          <t xml:space="preserve">ｱｽﾃﾛｰﾍﾟ ｸﾚﾝｼﾞﾝｸﾞｸﾘｰﾑ(ｼｮｳ) </t>
        </is>
      </c>
      <c r="C192" s="188" t="n"/>
      <c r="D192" s="188" t="n"/>
      <c r="E192" s="219">
        <f>'ORDER SHEET'!O1014</f>
        <v/>
      </c>
      <c r="F192" s="63" t="inlineStr">
        <is>
          <t>ミニパウチ</t>
        </is>
      </c>
      <c r="G192" s="1677" t="n"/>
      <c r="H192" s="61" t="n"/>
    </row>
    <row r="193" ht="21" customHeight="1" s="1371">
      <c r="A193" s="198" t="n">
        <v>5802308</v>
      </c>
      <c r="B193" s="188" t="inlineStr">
        <is>
          <t xml:space="preserve">ｱｽﾃﾛｰﾍﾟ ｳｫｯｼﾝｸﾞｸﾘｰﾑ(ｼｮｳ)  </t>
        </is>
      </c>
      <c r="C193" s="188" t="n"/>
      <c r="D193" s="188" t="n"/>
      <c r="E193" s="219">
        <f>'ORDER SHEET'!O1015</f>
        <v/>
      </c>
      <c r="F193" s="63" t="inlineStr">
        <is>
          <t>ミニパウチ</t>
        </is>
      </c>
      <c r="G193" s="1677" t="n"/>
      <c r="H193" s="61" t="n"/>
    </row>
    <row r="194" ht="21" customHeight="1" s="1371">
      <c r="A194" s="198" t="n">
        <v>5802309</v>
      </c>
      <c r="B194" s="188" t="inlineStr">
        <is>
          <t xml:space="preserve">ｱｽﾃﾛｰﾍﾟ ｺｰﾙﾄﾞｸﾘｰﾑ(ｼｮｳ)    </t>
        </is>
      </c>
      <c r="C194" s="188" t="n"/>
      <c r="D194" s="188" t="n"/>
      <c r="E194" s="219">
        <f>'ORDER SHEET'!O1016</f>
        <v/>
      </c>
      <c r="F194" s="63" t="inlineStr">
        <is>
          <t>ミニパウチ</t>
        </is>
      </c>
      <c r="G194" s="1677" t="n"/>
      <c r="H194" s="61" t="n"/>
    </row>
    <row r="195" ht="21" customHeight="1" s="1371">
      <c r="A195" s="198" t="n">
        <v>5802310</v>
      </c>
      <c r="B195" s="188" t="inlineStr">
        <is>
          <t xml:space="preserve">ｱｽﾃﾛｰﾍﾟ ｽｷﾝﾌﾚｯｼｭﾅｰ(ｼｮｳ)   </t>
        </is>
      </c>
      <c r="C195" s="188" t="n"/>
      <c r="D195" s="188" t="n"/>
      <c r="E195" s="219">
        <f>'ORDER SHEET'!O1017</f>
        <v/>
      </c>
      <c r="F195" s="63" t="inlineStr">
        <is>
          <t>ミニパウチ</t>
        </is>
      </c>
      <c r="G195" s="1677" t="n"/>
      <c r="H195" s="61" t="n"/>
    </row>
    <row r="196" ht="21" customHeight="1" s="1371">
      <c r="A196" s="198" t="n">
        <v>5802311</v>
      </c>
      <c r="B196" s="188" t="inlineStr">
        <is>
          <t xml:space="preserve">ｱｽﾃﾛｰﾍﾟ ｽｷﾝﾛｰｼｮﾝ(ｼｮｳ)     </t>
        </is>
      </c>
      <c r="C196" s="188" t="n"/>
      <c r="D196" s="188" t="n"/>
      <c r="E196" s="219">
        <f>'ORDER SHEET'!O1018</f>
        <v/>
      </c>
      <c r="F196" s="63" t="inlineStr">
        <is>
          <t>ミニパウチ</t>
        </is>
      </c>
      <c r="G196" s="1677" t="n"/>
      <c r="H196" s="61" t="n"/>
    </row>
    <row r="197" ht="21" customHeight="1" s="1371">
      <c r="A197" s="198" t="n">
        <v>5802312</v>
      </c>
      <c r="B197" s="188" t="inlineStr">
        <is>
          <t xml:space="preserve">ｱｽﾃﾛｰﾍﾟ ﾓｲｽﾁｭｱﾛｰｼｮﾝ(ｼｮｳ)  </t>
        </is>
      </c>
      <c r="C197" s="188" t="n"/>
      <c r="D197" s="188" t="n"/>
      <c r="E197" s="219">
        <f>'ORDER SHEET'!O1019</f>
        <v/>
      </c>
      <c r="F197" s="63" t="inlineStr">
        <is>
          <t>ミニパウチ</t>
        </is>
      </c>
      <c r="G197" s="1677" t="n"/>
      <c r="H197" s="61" t="n"/>
    </row>
    <row r="198" ht="21" customHeight="1" s="1371">
      <c r="A198" s="220" t="n">
        <v>5802313</v>
      </c>
      <c r="B198" s="221" t="inlineStr">
        <is>
          <t xml:space="preserve">ｱｽﾃﾛｰﾍﾟ ﾐﾙｸﾛｰｼｮﾝ(ｼｮｳ)     </t>
        </is>
      </c>
      <c r="C198" s="221" t="n"/>
      <c r="D198" s="221" t="n"/>
      <c r="E198" s="219">
        <f>'ORDER SHEET'!O1020</f>
        <v/>
      </c>
      <c r="F198" s="63" t="inlineStr">
        <is>
          <t>ミニパウチ</t>
        </is>
      </c>
      <c r="G198" s="1677" t="n"/>
      <c r="H198" s="61" t="n"/>
    </row>
    <row r="199" ht="21" customHeight="1" s="1371" thickBot="1">
      <c r="A199" s="83" t="n">
        <v>5802314</v>
      </c>
      <c r="B199" s="84" t="inlineStr">
        <is>
          <t xml:space="preserve">ｱｽﾃﾛｰﾍﾟ ﾓｲｽﾁｭｱｸﾘｰﾑ(ｼｮｳ)   </t>
        </is>
      </c>
      <c r="C199" s="85" t="n"/>
      <c r="D199" s="85" t="n"/>
      <c r="E199" s="86">
        <f>'ORDER SHEET'!O1021</f>
        <v/>
      </c>
      <c r="F199" s="63" t="inlineStr">
        <is>
          <t>ミニパウチ</t>
        </is>
      </c>
      <c r="G199" s="1677" t="n"/>
      <c r="H199" s="61" t="n"/>
    </row>
    <row r="200" ht="19.5" customHeight="1" s="1371" thickBot="1">
      <c r="A200" s="1300"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507" min="1" max="1"/>
    <col width="34.75" customWidth="1" style="507" min="2" max="2"/>
    <col width="79.75" customWidth="1" style="507" min="3" max="3"/>
    <col width="10.875" customWidth="1" style="1678" min="4" max="4"/>
    <col width="10.875" customWidth="1" style="1679" min="5" max="5"/>
    <col width="10.875" customWidth="1" style="507" min="6" max="6"/>
    <col width="9" customWidth="1" style="507" min="7" max="7"/>
    <col width="15.375" customWidth="1" style="507" min="8" max="8"/>
    <col width="9" customWidth="1" style="507" min="9" max="16384"/>
  </cols>
  <sheetData>
    <row r="1" ht="32.25" customHeight="1" s="1371">
      <c r="A1" s="506" t="inlineStr">
        <is>
          <t>クオリティファースト　発注書</t>
        </is>
      </c>
      <c r="E1" s="1302" t="inlineStr">
        <is>
          <t>請求書No：250708KS</t>
        </is>
      </c>
      <c r="F1" s="1630" t="n"/>
      <c r="G1" s="1630" t="n"/>
      <c r="H1" s="1630" t="n"/>
    </row>
    <row r="3" ht="36.75" customHeight="1" s="1371">
      <c r="A3" s="509" t="inlineStr">
        <is>
          <t>画像</t>
        </is>
      </c>
      <c r="B3" s="510" t="inlineStr">
        <is>
          <t>JAN</t>
        </is>
      </c>
      <c r="C3" s="510" t="inlineStr">
        <is>
          <t>商品名</t>
        </is>
      </c>
      <c r="D3" s="1680" t="inlineStr">
        <is>
          <t>上代
（税抜）</t>
        </is>
      </c>
      <c r="E3" s="1681" t="inlineStr">
        <is>
          <t>納価
（税抜）</t>
        </is>
      </c>
      <c r="F3" s="509" t="inlineStr">
        <is>
          <t>規格</t>
        </is>
      </c>
      <c r="G3" s="513" t="inlineStr">
        <is>
          <t>ケース
入数</t>
        </is>
      </c>
      <c r="H3" s="509" t="inlineStr">
        <is>
          <t>発注数</t>
        </is>
      </c>
    </row>
    <row r="4" ht="49.5" customHeight="1" s="1371">
      <c r="A4" s="514" t="n"/>
      <c r="B4" s="1682" t="n">
        <v>4560401461573</v>
      </c>
      <c r="C4" s="516" t="inlineStr">
        <is>
          <t>ザ・ダーママスク　30枚</t>
        </is>
      </c>
      <c r="D4" s="517" t="n">
        <v>1550</v>
      </c>
      <c r="E4" s="1683">
        <f>D4*0.55</f>
        <v/>
      </c>
      <c r="F4" s="519" t="inlineStr">
        <is>
          <t>30枚</t>
        </is>
      </c>
      <c r="G4" s="520" t="n">
        <v>24</v>
      </c>
      <c r="H4" s="521">
        <f>I4/G4</f>
        <v/>
      </c>
      <c r="I4" s="507">
        <f>'ORDER SHEET'!O250</f>
        <v/>
      </c>
    </row>
    <row r="5" ht="49.5" customHeight="1" s="1371">
      <c r="A5" s="514" t="n"/>
      <c r="B5" s="1682" t="n">
        <v>4560401461627</v>
      </c>
      <c r="C5" s="516" t="inlineStr">
        <is>
          <t>ザ・ダーママスク　7枚</t>
        </is>
      </c>
      <c r="D5" s="517" t="n">
        <v>440</v>
      </c>
      <c r="E5" s="1683">
        <f>D5*0.57</f>
        <v/>
      </c>
      <c r="F5" s="519" t="inlineStr">
        <is>
          <t>７枚</t>
        </is>
      </c>
      <c r="G5" s="520" t="n">
        <v>90</v>
      </c>
      <c r="H5" s="521">
        <f>I5/G5</f>
        <v/>
      </c>
      <c r="I5" s="507">
        <f>'ORDER SHEET'!O251</f>
        <v/>
      </c>
    </row>
    <row r="6" ht="49.5" customHeight="1" s="1371">
      <c r="A6" s="514" t="n"/>
      <c r="B6" s="1682" t="n">
        <v>4560401461610</v>
      </c>
      <c r="C6" s="522" t="inlineStr">
        <is>
          <t>ザ・ダーマベストVC100プラスレチノール　20枚</t>
        </is>
      </c>
      <c r="D6" s="523" t="n">
        <v>2200</v>
      </c>
      <c r="E6" s="1683">
        <f>D6*0.55</f>
        <v/>
      </c>
      <c r="F6" s="524" t="inlineStr">
        <is>
          <t>20枚</t>
        </is>
      </c>
      <c r="G6" s="525" t="n">
        <v>24</v>
      </c>
      <c r="H6" s="521">
        <f>I6/G6</f>
        <v/>
      </c>
      <c r="I6" s="507">
        <f>'ORDER SHEET'!O252</f>
        <v/>
      </c>
    </row>
    <row r="7" ht="49.5" customHeight="1" s="1371">
      <c r="A7" s="514" t="n"/>
      <c r="B7" s="1682" t="n">
        <v>4560401461665</v>
      </c>
      <c r="C7" s="522" t="inlineStr">
        <is>
          <t>ザ・ダーマベストVC100プラスレチノール　5枚</t>
        </is>
      </c>
      <c r="D7" s="523" t="n">
        <v>600</v>
      </c>
      <c r="E7" s="1683">
        <f>D7*0.57</f>
        <v/>
      </c>
      <c r="F7" s="524" t="inlineStr">
        <is>
          <t>5枚</t>
        </is>
      </c>
      <c r="G7" s="525" t="n">
        <v>90</v>
      </c>
      <c r="H7" s="521">
        <f>I7/G7</f>
        <v/>
      </c>
      <c r="I7" s="507">
        <f>'ORDER SHEET'!O253</f>
        <v/>
      </c>
    </row>
    <row r="8" ht="49.5" customHeight="1" s="1371">
      <c r="A8" s="514" t="n"/>
      <c r="B8" s="1682" t="n">
        <v>4560401461580</v>
      </c>
      <c r="C8" s="516" t="inlineStr">
        <is>
          <t>ザ・ダーマセンシティブ　30枚</t>
        </is>
      </c>
      <c r="D8" s="517" t="n">
        <v>1650</v>
      </c>
      <c r="E8" s="1683">
        <f>D8*0.55</f>
        <v/>
      </c>
      <c r="F8" s="519" t="inlineStr">
        <is>
          <t>30枚</t>
        </is>
      </c>
      <c r="G8" s="520" t="n">
        <v>24</v>
      </c>
      <c r="H8" s="521">
        <f>I8/G8</f>
        <v/>
      </c>
      <c r="I8" s="507">
        <f>'ORDER SHEET'!O254</f>
        <v/>
      </c>
    </row>
    <row r="9" ht="49.5" customHeight="1" s="1371">
      <c r="A9" s="514" t="n"/>
      <c r="B9" s="1682" t="n">
        <v>4560401461634</v>
      </c>
      <c r="C9" s="516" t="inlineStr">
        <is>
          <t>ザ・ダーマセンシティブ　7枚</t>
        </is>
      </c>
      <c r="D9" s="517" t="n">
        <v>470</v>
      </c>
      <c r="E9" s="1683">
        <f>D9*0.57</f>
        <v/>
      </c>
      <c r="F9" s="519" t="inlineStr">
        <is>
          <t>７枚</t>
        </is>
      </c>
      <c r="G9" s="520" t="n">
        <v>90</v>
      </c>
      <c r="H9" s="521">
        <f>I9/G9</f>
        <v/>
      </c>
      <c r="I9" s="507">
        <f>'ORDER SHEET'!O255</f>
        <v/>
      </c>
    </row>
    <row r="10" ht="49.5" customHeight="1" s="1371">
      <c r="A10" s="514" t="n"/>
      <c r="B10" s="1682" t="n">
        <v>4560401461603</v>
      </c>
      <c r="C10" s="516" t="inlineStr">
        <is>
          <t>ザ・ダーマガラクトミセス　30枚</t>
        </is>
      </c>
      <c r="D10" s="517" t="n">
        <v>1650</v>
      </c>
      <c r="E10" s="1683">
        <f>D10*0.55</f>
        <v/>
      </c>
      <c r="F10" s="519" t="inlineStr">
        <is>
          <t>30枚</t>
        </is>
      </c>
      <c r="G10" s="520" t="n">
        <v>24</v>
      </c>
      <c r="H10" s="521">
        <f>I10/G10</f>
        <v/>
      </c>
      <c r="I10" s="507">
        <f>'ORDER SHEET'!O256</f>
        <v/>
      </c>
    </row>
    <row r="11" ht="49.5" customHeight="1" s="1371">
      <c r="A11" s="514" t="n"/>
      <c r="B11" s="1682" t="n">
        <v>4560401461658</v>
      </c>
      <c r="C11" s="516" t="inlineStr">
        <is>
          <t>ザ・ダーマガラクトミセス　7枚</t>
        </is>
      </c>
      <c r="D11" s="517" t="n">
        <v>470</v>
      </c>
      <c r="E11" s="1683">
        <f>D11*0.57</f>
        <v/>
      </c>
      <c r="F11" s="519" t="inlineStr">
        <is>
          <t>７枚</t>
        </is>
      </c>
      <c r="G11" s="520" t="n">
        <v>90</v>
      </c>
      <c r="H11" s="521">
        <f>I11/G11</f>
        <v/>
      </c>
      <c r="I11" s="507">
        <f>'ORDER SHEET'!O257</f>
        <v/>
      </c>
    </row>
    <row r="12" ht="49.5" customHeight="1" s="1371">
      <c r="A12" s="514" t="n"/>
      <c r="B12" s="1682" t="n">
        <v>4560401461597</v>
      </c>
      <c r="C12" s="516" t="inlineStr">
        <is>
          <t>ザ・ダーマVC100　30枚</t>
        </is>
      </c>
      <c r="D12" s="517" t="n">
        <v>1650</v>
      </c>
      <c r="E12" s="1683">
        <f>D12*0.55</f>
        <v/>
      </c>
      <c r="F12" s="519" t="inlineStr">
        <is>
          <t>30枚</t>
        </is>
      </c>
      <c r="G12" s="520" t="n">
        <v>24</v>
      </c>
      <c r="H12" s="521">
        <f>I12/G12</f>
        <v/>
      </c>
      <c r="I12" s="507">
        <f>'ORDER SHEET'!O258</f>
        <v/>
      </c>
    </row>
    <row r="13" ht="49.5" customHeight="1" s="1371">
      <c r="A13" s="514" t="n"/>
      <c r="B13" s="1682" t="n">
        <v>4560401461641</v>
      </c>
      <c r="C13" s="516" t="inlineStr">
        <is>
          <t>ザ・ダーマVC100　7枚</t>
        </is>
      </c>
      <c r="D13" s="517" t="n">
        <v>470</v>
      </c>
      <c r="E13" s="1683">
        <f>D13*0.57</f>
        <v/>
      </c>
      <c r="F13" s="526" t="inlineStr">
        <is>
          <t>7枚</t>
        </is>
      </c>
      <c r="G13" s="517" t="n">
        <v>90</v>
      </c>
      <c r="H13" s="521">
        <f>I13/G13</f>
        <v/>
      </c>
      <c r="I13" s="507">
        <f>'ORDER SHEET'!O259</f>
        <v/>
      </c>
    </row>
    <row r="14" ht="29.85" customHeight="1" s="1371">
      <c r="A14" s="527" t="n"/>
      <c r="B14" s="1684" t="n"/>
      <c r="C14" s="529" t="n"/>
      <c r="D14" s="1685" t="n"/>
      <c r="E14" s="1686" t="n"/>
      <c r="F14" s="532" t="n"/>
      <c r="G14" s="533" t="n"/>
      <c r="H14" s="529" t="n"/>
    </row>
    <row r="15" ht="49.5" customHeight="1" s="1371">
      <c r="A15" s="514" t="n"/>
      <c r="B15" s="1682" t="n">
        <v>4560401461436</v>
      </c>
      <c r="C15" s="516" t="inlineStr">
        <is>
          <t>ダーマレーザー　スーパーVC100マスク</t>
        </is>
      </c>
      <c r="D15" s="1687" t="n">
        <v>700</v>
      </c>
      <c r="E15" s="1683">
        <f>D15*0.57</f>
        <v/>
      </c>
      <c r="F15" s="526" t="inlineStr">
        <is>
          <t>7枚</t>
        </is>
      </c>
      <c r="G15" s="517" t="n">
        <v>80</v>
      </c>
      <c r="H15" s="560">
        <f>I15/G15</f>
        <v/>
      </c>
      <c r="I15" s="507">
        <f>'ORDER SHEET'!O260</f>
        <v/>
      </c>
    </row>
    <row r="16" ht="49.5" customHeight="1" s="1371">
      <c r="A16" s="514" t="n"/>
      <c r="B16" s="1682" t="n">
        <v>4560401461443</v>
      </c>
      <c r="C16" s="516" t="inlineStr">
        <is>
          <t>ダーマレーザー　スーパーTEATREE100マスク</t>
        </is>
      </c>
      <c r="D16" s="1687" t="n">
        <v>700</v>
      </c>
      <c r="E16" s="1683">
        <f>D16*0.57</f>
        <v/>
      </c>
      <c r="F16" s="526" t="inlineStr">
        <is>
          <t>7枚</t>
        </is>
      </c>
      <c r="G16" s="517" t="n">
        <v>80</v>
      </c>
      <c r="H16" s="560">
        <f>I16/G16</f>
        <v/>
      </c>
      <c r="I16" s="507">
        <f>'ORDER SHEET'!O261</f>
        <v/>
      </c>
    </row>
    <row r="17" ht="49.5" customHeight="1" s="1371">
      <c r="A17" s="514" t="n"/>
      <c r="B17" s="1682" t="n">
        <v>4560401461498</v>
      </c>
      <c r="C17" s="516" t="inlineStr">
        <is>
          <t>ダーマレーザー　スーパーNMN100マスク</t>
        </is>
      </c>
      <c r="D17" s="1687" t="n">
        <v>700</v>
      </c>
      <c r="E17" s="1683">
        <f>D17*0.57</f>
        <v/>
      </c>
      <c r="F17" s="526" t="inlineStr">
        <is>
          <t>7枚</t>
        </is>
      </c>
      <c r="G17" s="517" t="n">
        <v>80</v>
      </c>
      <c r="H17" s="560">
        <f>I17/G17</f>
        <v/>
      </c>
      <c r="I17" s="507">
        <f>'ORDER SHEET'!O262</f>
        <v/>
      </c>
    </row>
    <row r="18" ht="49.5" customHeight="1" s="1371">
      <c r="A18" s="514" t="n"/>
      <c r="B18" s="1682" t="n">
        <v>4560401461504</v>
      </c>
      <c r="C18" s="516" t="inlineStr">
        <is>
          <t>ダーマレーザー　スーパーセラミド100マスク</t>
        </is>
      </c>
      <c r="D18" s="1687" t="n">
        <v>700</v>
      </c>
      <c r="E18" s="1683">
        <f>D18*0.57</f>
        <v/>
      </c>
      <c r="F18" s="526" t="inlineStr">
        <is>
          <t>7枚</t>
        </is>
      </c>
      <c r="G18" s="517" t="n">
        <v>80</v>
      </c>
      <c r="H18" s="560">
        <f>I18/G18</f>
        <v/>
      </c>
      <c r="I18" s="507">
        <f>'ORDER SHEET'!O263</f>
        <v/>
      </c>
    </row>
    <row r="19" ht="49.5" customHeight="1" s="1371">
      <c r="A19" s="535" t="n"/>
      <c r="B19" s="1688" t="n">
        <v>4560401461481</v>
      </c>
      <c r="C19" s="537" t="inlineStr">
        <is>
          <t>ダーマレーザー　スーパーVC100ホワイトマスク</t>
        </is>
      </c>
      <c r="D19" s="1689" t="n">
        <v>700</v>
      </c>
      <c r="E19" s="1683">
        <f>D19*0.57</f>
        <v/>
      </c>
      <c r="F19" s="539" t="inlineStr">
        <is>
          <t>7枚</t>
        </is>
      </c>
      <c r="G19" s="540" t="n">
        <v>80</v>
      </c>
      <c r="H19" s="560">
        <f>I19/G19</f>
        <v/>
      </c>
      <c r="I19" s="507">
        <f>'ORDER SHEET'!O264</f>
        <v/>
      </c>
    </row>
    <row r="20" ht="49.5" customHeight="1" s="1371">
      <c r="A20" s="535" t="n"/>
      <c r="B20" s="1688" t="n">
        <v>4560401461672</v>
      </c>
      <c r="C20" s="537" t="inlineStr">
        <is>
          <t>ダーマレーザー　スーパーレチノール100マスク</t>
        </is>
      </c>
      <c r="D20" s="1687" t="n">
        <v>700</v>
      </c>
      <c r="E20" s="1683">
        <f>D20*0.57</f>
        <v/>
      </c>
      <c r="F20" s="526" t="inlineStr">
        <is>
          <t>7枚</t>
        </is>
      </c>
      <c r="G20" s="517" t="n">
        <v>80</v>
      </c>
      <c r="H20" s="560">
        <f>I20/G20</f>
        <v/>
      </c>
      <c r="I20" s="507">
        <f>'ORDER SHEET'!O265</f>
        <v/>
      </c>
    </row>
    <row r="21" ht="49.5" customHeight="1" s="1371">
      <c r="A21" s="535" t="n"/>
      <c r="B21" s="1688" t="n">
        <v>4560401461771</v>
      </c>
      <c r="C21" s="537" t="inlineStr">
        <is>
          <t>ダーマレーザー　スーパーAZ100マスク</t>
        </is>
      </c>
      <c r="D21" s="1689" t="n">
        <v>700</v>
      </c>
      <c r="E21" s="1683">
        <f>D21*0.57</f>
        <v/>
      </c>
      <c r="F21" s="539" t="inlineStr">
        <is>
          <t>7枚</t>
        </is>
      </c>
      <c r="G21" s="540" t="n">
        <v>80</v>
      </c>
      <c r="H21" s="560">
        <f>I21/G21</f>
        <v/>
      </c>
      <c r="I21" s="507">
        <f>'ORDER SHEET'!O266</f>
        <v/>
      </c>
    </row>
    <row r="22" ht="49.5" customHeight="1" s="1371">
      <c r="A22" s="535" t="n"/>
      <c r="B22" s="1688" t="n">
        <v>4560401461788</v>
      </c>
      <c r="C22" s="537" t="inlineStr">
        <is>
          <t>ダーマレーザーEX　スーパーVC100マスク</t>
        </is>
      </c>
      <c r="D22" s="1689" t="n">
        <v>700</v>
      </c>
      <c r="E22" s="1683">
        <f>D22*0.57</f>
        <v/>
      </c>
      <c r="F22" s="539" t="inlineStr">
        <is>
          <t>1枚×3</t>
        </is>
      </c>
      <c r="G22" s="540" t="n">
        <v>60</v>
      </c>
      <c r="H22" s="560">
        <f>I22/G22</f>
        <v/>
      </c>
      <c r="I22" s="507">
        <f>'ORDER SHEET'!O267</f>
        <v/>
      </c>
    </row>
    <row r="23" ht="49.5" customHeight="1" s="1371">
      <c r="A23" s="535" t="n"/>
      <c r="B23" s="1688" t="n">
        <v>4560401461801</v>
      </c>
      <c r="C23" s="537" t="inlineStr">
        <is>
          <t>ダーマレーザー スーパーエクソソーム100マスク</t>
        </is>
      </c>
      <c r="D23" s="1689" t="n">
        <v>700</v>
      </c>
      <c r="E23" s="1683">
        <f>D23*0.57</f>
        <v/>
      </c>
      <c r="F23" s="539" t="inlineStr">
        <is>
          <t>7枚</t>
        </is>
      </c>
      <c r="G23" s="517" t="n">
        <v>80</v>
      </c>
      <c r="H23" s="560">
        <f>I23/G23</f>
        <v/>
      </c>
      <c r="I23" s="507">
        <f>'ORDER SHEET'!O268</f>
        <v/>
      </c>
    </row>
    <row r="24" ht="49.5" customHeight="1" s="1371">
      <c r="A24" s="535" t="n"/>
      <c r="B24" s="1688" t="n">
        <v>4560401461818</v>
      </c>
      <c r="C24" s="537" t="inlineStr">
        <is>
          <t>ダーマレーザー スーパーグルタチオン100マスク</t>
        </is>
      </c>
      <c r="D24" s="1689" t="n">
        <v>700</v>
      </c>
      <c r="E24" s="1683">
        <f>D24*0.57</f>
        <v/>
      </c>
      <c r="F24" s="539" t="inlineStr">
        <is>
          <t>7枚</t>
        </is>
      </c>
      <c r="G24" s="517" t="n">
        <v>80</v>
      </c>
      <c r="H24" s="560">
        <f>I24/G24</f>
        <v/>
      </c>
      <c r="I24" s="507">
        <f>'ORDER SHEET'!O269</f>
        <v/>
      </c>
    </row>
    <row r="25" ht="49.5" customHeight="1" s="1371">
      <c r="A25" s="535" t="n"/>
      <c r="B25" s="1688" t="n">
        <v>4560401461832</v>
      </c>
      <c r="C25" s="537" t="inlineStr">
        <is>
          <t>ダーマレーザー スーパーブラックマスク</t>
        </is>
      </c>
      <c r="D25" s="1689" t="n">
        <v>1000</v>
      </c>
      <c r="E25" s="1683">
        <f>D25*0.57</f>
        <v/>
      </c>
      <c r="F25" s="539" t="inlineStr">
        <is>
          <t>7枚</t>
        </is>
      </c>
      <c r="G25" s="517" t="n">
        <v>64</v>
      </c>
      <c r="H25" s="560">
        <f>I25/G25</f>
        <v/>
      </c>
      <c r="I25" s="507">
        <f>'ORDER SHEET'!O270</f>
        <v/>
      </c>
    </row>
    <row r="26" ht="49.5" customHeight="1" s="1371">
      <c r="A26" s="535" t="n"/>
      <c r="B26" s="1688" t="n">
        <v>4560401461825</v>
      </c>
      <c r="C26" s="537" t="inlineStr">
        <is>
          <t>ダーマレーザー　アイシート スーパーVCR</t>
        </is>
      </c>
      <c r="D26" s="1689" t="n">
        <v>800</v>
      </c>
      <c r="E26" s="1683">
        <f>D26*0.57</f>
        <v/>
      </c>
      <c r="F26" s="541" t="inlineStr">
        <is>
          <t>10枚</t>
        </is>
      </c>
      <c r="G26" s="540" t="n">
        <v>120</v>
      </c>
      <c r="H26" s="560">
        <f>I26/G26</f>
        <v/>
      </c>
      <c r="I26" s="507">
        <f>'ORDER SHEET'!O271</f>
        <v/>
      </c>
    </row>
    <row r="27" ht="49.5" customHeight="1" s="1371">
      <c r="A27" s="514" t="n"/>
      <c r="B27" s="1682" t="n">
        <v>4560401461467</v>
      </c>
      <c r="C27" s="516" t="inlineStr">
        <is>
          <t>ダーマレーザー　スーパーVC100ローション（さっぱり）</t>
        </is>
      </c>
      <c r="D27" s="1687" t="n">
        <v>1500</v>
      </c>
      <c r="E27" s="1683">
        <f>D27*0.55</f>
        <v/>
      </c>
      <c r="F27" s="526" t="inlineStr">
        <is>
          <t>240mL</t>
        </is>
      </c>
      <c r="G27" s="517" t="n">
        <v>30</v>
      </c>
      <c r="H27" s="560">
        <f>I27/G27</f>
        <v/>
      </c>
      <c r="I27" s="507">
        <f>'ORDER SHEET'!O276</f>
        <v/>
      </c>
    </row>
    <row r="28" ht="49.5" customHeight="1" s="1371">
      <c r="A28" s="514" t="n"/>
      <c r="B28" s="1682" t="n">
        <v>4560401461474</v>
      </c>
      <c r="C28" s="516" t="inlineStr">
        <is>
          <t>ダーマレーザー　スーパーVC100ローション（しっとり）</t>
        </is>
      </c>
      <c r="D28" s="1687" t="n">
        <v>1500</v>
      </c>
      <c r="E28" s="1683">
        <f>D28*0.55</f>
        <v/>
      </c>
      <c r="F28" s="526" t="inlineStr">
        <is>
          <t>240mL</t>
        </is>
      </c>
      <c r="G28" s="517" t="n">
        <v>30</v>
      </c>
      <c r="H28" s="560">
        <f>I28/G28</f>
        <v/>
      </c>
      <c r="I28" s="507">
        <f>'ORDER SHEET'!O277</f>
        <v/>
      </c>
    </row>
    <row r="29" ht="49.5" customHeight="1" s="1371">
      <c r="A29" s="514" t="n"/>
      <c r="B29" s="1682" t="n">
        <v>4560401461511</v>
      </c>
      <c r="C29" s="516" t="inlineStr">
        <is>
          <t>ダーマレーザー　ウルセラＣ</t>
        </is>
      </c>
      <c r="D29" s="1687" t="n">
        <v>2000</v>
      </c>
      <c r="E29" s="1683">
        <f>D29*0.55</f>
        <v/>
      </c>
      <c r="F29" s="526" t="inlineStr">
        <is>
          <t>30mL</t>
        </is>
      </c>
      <c r="G29" s="517" t="n">
        <v>36</v>
      </c>
      <c r="H29" s="560">
        <f>I29/G29</f>
        <v/>
      </c>
      <c r="I29" s="507">
        <f>'ORDER SHEET'!O278</f>
        <v/>
      </c>
    </row>
    <row r="30" ht="49.5" customHeight="1" s="1371">
      <c r="A30" s="514" t="n"/>
      <c r="B30" s="1682" t="n">
        <v>4560401461528</v>
      </c>
      <c r="C30" s="516" t="inlineStr">
        <is>
          <t>ダーマレーザー　スーパーVC100ジェルクリーム</t>
        </is>
      </c>
      <c r="D30" s="1687" t="n">
        <v>2000</v>
      </c>
      <c r="E30" s="1683">
        <f>D30*0.55</f>
        <v/>
      </c>
      <c r="F30" s="526" t="inlineStr">
        <is>
          <t>80g</t>
        </is>
      </c>
      <c r="G30" s="517" t="n">
        <v>36</v>
      </c>
      <c r="H30" s="560">
        <f>I30/G30</f>
        <v/>
      </c>
      <c r="I30" s="507">
        <f>'ORDER SHEET'!O279</f>
        <v/>
      </c>
    </row>
    <row r="31" ht="49.5" customHeight="1" s="1371">
      <c r="A31" s="514" t="n"/>
      <c r="B31" s="1682" t="n">
        <v>4560401461535</v>
      </c>
      <c r="C31" s="516" t="inlineStr">
        <is>
          <t>ダーマレーザー　ウルセラR</t>
        </is>
      </c>
      <c r="D31" s="1687" t="n">
        <v>2000</v>
      </c>
      <c r="E31" s="1683">
        <f>D31*0.55</f>
        <v/>
      </c>
      <c r="F31" s="526" t="inlineStr">
        <is>
          <t>30mL</t>
        </is>
      </c>
      <c r="G31" s="517" t="n">
        <v>36</v>
      </c>
      <c r="H31" s="560">
        <f>I31/G31</f>
        <v/>
      </c>
      <c r="I31" s="507">
        <f>'ORDER SHEET'!O280</f>
        <v/>
      </c>
    </row>
    <row r="32" ht="49.5" customHeight="1" s="1371">
      <c r="A32" s="514" t="n"/>
      <c r="B32" s="1682" t="n">
        <v>4560401461542</v>
      </c>
      <c r="C32" s="516" t="inlineStr">
        <is>
          <t>ダーマレーザー　R100ジェルクリーム</t>
        </is>
      </c>
      <c r="D32" s="1687" t="n">
        <v>2000</v>
      </c>
      <c r="E32" s="1683">
        <f>D32*0.55</f>
        <v/>
      </c>
      <c r="F32" s="526" t="inlineStr">
        <is>
          <t>50g</t>
        </is>
      </c>
      <c r="G32" s="517" t="n">
        <v>36</v>
      </c>
      <c r="H32" s="560">
        <f>I32/G32</f>
        <v/>
      </c>
      <c r="I32" s="507">
        <f>'ORDER SHEET'!O281</f>
        <v/>
      </c>
    </row>
    <row r="33" ht="49.5" customHeight="1" s="1371">
      <c r="A33" s="514" t="n"/>
      <c r="B33" s="1682" t="n">
        <v>4560401461559</v>
      </c>
      <c r="C33" s="516" t="inlineStr">
        <is>
          <t>ダーマレーザー　スーパーVC100ホワイトローション</t>
        </is>
      </c>
      <c r="D33" s="1687" t="n">
        <v>1500</v>
      </c>
      <c r="E33" s="1683">
        <f>D33*0.55</f>
        <v/>
      </c>
      <c r="F33" s="526" t="inlineStr">
        <is>
          <t>240mL</t>
        </is>
      </c>
      <c r="G33" s="517" t="n">
        <v>30</v>
      </c>
      <c r="H33" s="560">
        <f>I33/G33</f>
        <v/>
      </c>
      <c r="I33" s="507">
        <f>'ORDER SHEET'!O282</f>
        <v/>
      </c>
    </row>
    <row r="34" ht="49.5" customHeight="1" s="1371">
      <c r="A34" s="514" t="n"/>
      <c r="B34" s="1682" t="n">
        <v>4560401461566</v>
      </c>
      <c r="C34" s="516" t="inlineStr">
        <is>
          <t>ダーマレーザー　ウルセラＣホワイト</t>
        </is>
      </c>
      <c r="D34" s="1687" t="n">
        <v>2000</v>
      </c>
      <c r="E34" s="1683">
        <f>D34*0.55</f>
        <v/>
      </c>
      <c r="F34" s="526" t="inlineStr">
        <is>
          <t>30mL</t>
        </is>
      </c>
      <c r="G34" s="517" t="n">
        <v>36</v>
      </c>
      <c r="H34" s="560">
        <f>I34/G34</f>
        <v/>
      </c>
      <c r="I34" s="507">
        <f>'ORDER SHEET'!O283</f>
        <v/>
      </c>
    </row>
    <row r="35" ht="49.5" customHeight="1" s="1371">
      <c r="A35" s="514" t="n"/>
      <c r="B35" s="1682" t="n">
        <v>4560401461764</v>
      </c>
      <c r="C35" s="516" t="inlineStr">
        <is>
          <t>ダーマレーザー　スーパーAZ100ローション</t>
        </is>
      </c>
      <c r="D35" s="1687" t="n">
        <v>1500</v>
      </c>
      <c r="E35" s="1683">
        <f>D35*0.55</f>
        <v/>
      </c>
      <c r="F35" s="526" t="inlineStr">
        <is>
          <t>240mL</t>
        </is>
      </c>
      <c r="G35" s="517" t="n">
        <v>30</v>
      </c>
      <c r="H35" s="560">
        <f>I35/G35</f>
        <v/>
      </c>
      <c r="I35" s="507">
        <f>'ORDER SHEET'!O284</f>
        <v/>
      </c>
    </row>
    <row r="36" ht="49.5" customHeight="1" s="1371">
      <c r="A36" s="514" t="n"/>
      <c r="B36" s="1682" t="n">
        <v>4560401461757</v>
      </c>
      <c r="C36" s="516" t="inlineStr">
        <is>
          <t>ダーマレーザー　ウルセラAZ</t>
        </is>
      </c>
      <c r="D36" s="1687" t="n">
        <v>2000</v>
      </c>
      <c r="E36" s="1683">
        <f>D36*0.55</f>
        <v/>
      </c>
      <c r="F36" s="526" t="inlineStr">
        <is>
          <t>30mL</t>
        </is>
      </c>
      <c r="G36" s="517" t="n">
        <v>36</v>
      </c>
      <c r="H36" s="560">
        <f>I36/G36</f>
        <v/>
      </c>
      <c r="I36" s="507">
        <f>'ORDER SHEET'!O285</f>
        <v/>
      </c>
    </row>
    <row r="38" ht="32.25" customHeight="1" s="1371">
      <c r="B38" s="514" t="n"/>
      <c r="C38" s="514" t="inlineStr">
        <is>
          <t xml:space="preserve">《Quality 1st》QUEEN'S PREMIUM MASK　RED </t>
        </is>
      </c>
      <c r="D38" s="1690" t="n"/>
      <c r="E38" s="1691" t="n"/>
      <c r="F38" s="514" t="n"/>
      <c r="G38" s="514" t="n">
        <v>48</v>
      </c>
      <c r="H38" s="514">
        <f>I38/G38</f>
        <v/>
      </c>
      <c r="I38" s="507">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545" min="1" max="1"/>
    <col width="63.625" customWidth="1" style="545" min="2" max="2"/>
    <col width="30.25" customWidth="1" style="545" min="3" max="3"/>
    <col width="20" customWidth="1" style="546" min="4" max="4"/>
    <col width="26.125" customWidth="1" style="1692" min="5" max="5"/>
    <col width="17.875" customWidth="1" style="545" min="6" max="6"/>
    <col width="9.125" customWidth="1" style="548" min="7" max="7"/>
    <col width="9.125" customWidth="1" style="545" min="8" max="16384"/>
  </cols>
  <sheetData>
    <row r="1" ht="24" customHeight="1" s="1371">
      <c r="A1" s="543" t="inlineStr">
        <is>
          <t>納品先情報</t>
        </is>
      </c>
      <c r="B1" s="544" t="n"/>
    </row>
    <row r="2">
      <c r="A2" s="509" t="inlineStr">
        <is>
          <t>郵便番号</t>
        </is>
      </c>
      <c r="B2" s="509" t="inlineStr">
        <is>
          <t>住所</t>
        </is>
      </c>
      <c r="C2" s="509" t="inlineStr">
        <is>
          <t>社名</t>
        </is>
      </c>
      <c r="D2" s="549" t="inlineStr">
        <is>
          <t>宛名</t>
        </is>
      </c>
      <c r="E2" s="1693" t="inlineStr">
        <is>
          <t>TEL</t>
        </is>
      </c>
      <c r="F2" s="1693" t="inlineStr">
        <is>
          <t>希望着日</t>
        </is>
      </c>
    </row>
    <row r="3" ht="49.5" customHeight="1" s="1371">
      <c r="A3" s="551" t="n"/>
      <c r="B3" s="558" t="inlineStr">
        <is>
          <t xml:space="preserve">京都府舞鶴市松陰１８－７
</t>
        </is>
      </c>
      <c r="C3" s="1694" t="inlineStr">
        <is>
          <t>飯野港運株式会社</t>
        </is>
      </c>
      <c r="D3" s="553" t="inlineStr">
        <is>
          <t>営業課　谷口様</t>
        </is>
      </c>
      <c r="E3" s="1695" t="inlineStr">
        <is>
          <t xml:space="preserve">
TEL: 0773-75-5371
FAX: 0773-75-5681</t>
        </is>
      </c>
      <c r="F3" s="555" t="inlineStr">
        <is>
          <t>5月16日</t>
        </is>
      </c>
    </row>
    <row r="6">
      <c r="A6" s="545" t="inlineStr">
        <is>
          <t>★海外向け卸様は下記も追記お願いします。</t>
        </is>
      </c>
    </row>
    <row r="7" ht="39" customHeight="1" s="1371">
      <c r="A7" s="556" t="inlineStr">
        <is>
          <t>現地卸先
代理店名</t>
        </is>
      </c>
      <c r="B7" s="557" t="inlineStr">
        <is>
          <t>ROYAL COSMETICS</t>
        </is>
      </c>
    </row>
    <row r="8" ht="58.5" customHeight="1" s="1371">
      <c r="A8" s="556" t="inlineStr">
        <is>
          <t>現地販売
店舗名（業態）</t>
        </is>
      </c>
      <c r="B8" s="557"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545" min="1" max="1"/>
    <col width="63.625" customWidth="1" style="545" min="2" max="2"/>
    <col width="30.25" customWidth="1" style="545" min="3" max="3"/>
    <col width="20" customWidth="1" style="546" min="4" max="4"/>
    <col width="26.125" customWidth="1" style="1692" min="5" max="5"/>
    <col width="9.125" customWidth="1" style="548" min="6" max="6"/>
    <col width="9.125" customWidth="1" style="545" min="7" max="16384"/>
  </cols>
  <sheetData>
    <row r="1" ht="24" customHeight="1" s="1371">
      <c r="A1" s="543" t="inlineStr">
        <is>
          <t>請求書送付先情報</t>
        </is>
      </c>
      <c r="B1" s="544" t="n"/>
    </row>
    <row r="2">
      <c r="A2" s="509" t="inlineStr">
        <is>
          <t>郵便番号</t>
        </is>
      </c>
      <c r="B2" s="509" t="inlineStr">
        <is>
          <t>住所</t>
        </is>
      </c>
      <c r="C2" s="509" t="inlineStr">
        <is>
          <t>社名</t>
        </is>
      </c>
      <c r="D2" s="549" t="inlineStr">
        <is>
          <t>宛名</t>
        </is>
      </c>
      <c r="E2" s="1693" t="inlineStr">
        <is>
          <t>TEL</t>
        </is>
      </c>
    </row>
    <row r="3" ht="35.25" customHeight="1" s="1371">
      <c r="A3" s="551" t="inlineStr">
        <is>
          <t>980-0065</t>
        </is>
      </c>
      <c r="B3" s="551" t="inlineStr">
        <is>
          <t>仙台市青葉区土樋1-1-5プレミスト1302号</t>
        </is>
      </c>
      <c r="C3" s="1694" t="inlineStr">
        <is>
          <t>KSユーラシア㈱</t>
        </is>
      </c>
      <c r="D3" s="553" t="inlineStr">
        <is>
          <t>アリニナ</t>
        </is>
      </c>
      <c r="E3" s="1696"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48.87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07.2025輸出</t>
        </is>
      </c>
      <c r="E1" s="3" t="n"/>
      <c r="F1" s="3" t="n"/>
      <c r="G1" s="4" t="n"/>
    </row>
    <row r="2" ht="12" customHeight="1" s="1371">
      <c r="A2" s="1216" t="inlineStr">
        <is>
          <t>納品日</t>
        </is>
      </c>
      <c r="C2" s="1303" t="n">
        <v>45856</v>
      </c>
      <c r="J2" s="1610" t="n"/>
      <c r="K2" s="1610" t="n"/>
    </row>
    <row r="3" ht="69.7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67" t="inlineStr">
        <is>
          <t>梱包情報提出期限</t>
        </is>
      </c>
      <c r="B4" s="1612" t="n"/>
      <c r="C4" s="1303" t="inlineStr">
        <is>
          <t>2025/7/16（午前中）</t>
        </is>
      </c>
      <c r="E4" s="1211" t="n"/>
      <c r="F4" s="1612" t="n"/>
      <c r="J4" s="1610" t="n"/>
      <c r="U4" s="1617" t="n"/>
    </row>
    <row r="5" customFormat="1" s="1266">
      <c r="A5" s="206" t="inlineStr">
        <is>
          <t>INV No.</t>
        </is>
      </c>
      <c r="B5" s="105" t="inlineStr">
        <is>
          <t>Jan code</t>
        </is>
      </c>
      <c r="C5" s="122" t="inlineStr">
        <is>
          <t>Brand name</t>
        </is>
      </c>
      <c r="D5" s="1229" t="inlineStr">
        <is>
          <t>Description of goods</t>
        </is>
      </c>
      <c r="E5" s="1229" t="inlineStr">
        <is>
          <t>Case Q'ty</t>
        </is>
      </c>
      <c r="F5" s="1229" t="inlineStr">
        <is>
          <t>LOT</t>
        </is>
      </c>
      <c r="G5" s="113" t="inlineStr">
        <is>
          <t>Q'ty</t>
        </is>
      </c>
      <c r="H5" s="168" t="inlineStr">
        <is>
          <t>仕入値</t>
        </is>
      </c>
      <c r="I5" s="1613" t="inlineStr">
        <is>
          <t>仕入値合計</t>
        </is>
      </c>
      <c r="J5" s="222" t="inlineStr">
        <is>
          <t>ケース容積</t>
        </is>
      </c>
      <c r="K5" s="222" t="inlineStr">
        <is>
          <t>ケース重量</t>
        </is>
      </c>
      <c r="L5" s="1697" t="inlineStr">
        <is>
          <t>ケース数量</t>
        </is>
      </c>
      <c r="M5" s="1697" t="inlineStr">
        <is>
          <t>合計容積</t>
        </is>
      </c>
      <c r="N5" s="1697" t="inlineStr">
        <is>
          <t>合計重量</t>
        </is>
      </c>
      <c r="O5" s="206" t="inlineStr">
        <is>
          <t>Unit N/W(kg)</t>
        </is>
      </c>
      <c r="P5" s="206" t="inlineStr">
        <is>
          <t>Total N/W(kg)</t>
        </is>
      </c>
      <c r="Q5" s="1229" t="inlineStr">
        <is>
          <t>成分</t>
        </is>
      </c>
      <c r="R5" s="1216" t="n"/>
    </row>
    <row r="6" ht="20.1" customFormat="1" customHeight="1" s="15">
      <c r="A6" s="1614" t="inlineStr">
        <is>
          <t>TOTAL</t>
        </is>
      </c>
      <c r="B6" s="1593" t="n"/>
      <c r="C6" s="1593" t="n"/>
      <c r="D6" s="1593" t="n"/>
      <c r="E6" s="1593" t="n"/>
      <c r="F6" s="1594" t="n"/>
      <c r="G6" s="123">
        <f>SUM(#REF!)</f>
        <v/>
      </c>
      <c r="H6" s="123" t="n"/>
      <c r="I6" s="1645">
        <f>SUM(#REF!)</f>
        <v/>
      </c>
      <c r="J6" s="1228" t="n"/>
      <c r="K6" s="1228" t="n"/>
      <c r="L6" s="1228">
        <f>SUM(#REF!)</f>
        <v/>
      </c>
      <c r="M6" s="1228">
        <f>SUM(#REF!)</f>
        <v/>
      </c>
      <c r="N6" s="1228">
        <f>SUM(#REF!)</f>
        <v/>
      </c>
      <c r="O6" s="1647">
        <f>SUM(#REF!)</f>
        <v/>
      </c>
      <c r="P6" s="1647">
        <f>SUM(#REF!)</f>
        <v/>
      </c>
      <c r="Q6" s="107" t="n"/>
      <c r="R6" s="13" t="n"/>
    </row>
    <row r="7" ht="20.1" customFormat="1" customHeight="1" s="15">
      <c r="B7" s="14" t="n"/>
      <c r="G7" s="17" t="n"/>
      <c r="H7" s="17" t="n"/>
      <c r="I7" s="1616" t="n"/>
      <c r="J7" s="19" t="n"/>
      <c r="K7" s="19" t="n"/>
      <c r="L7" s="1616" t="n"/>
      <c r="M7" s="1616" t="n"/>
      <c r="N7" s="1616" t="n"/>
      <c r="O7" s="14" t="n"/>
      <c r="P7" s="14" t="n"/>
      <c r="R7" s="13" t="n"/>
    </row>
    <row r="8" ht="20.1" customFormat="1" customHeight="1" s="15">
      <c r="A8" s="20" t="inlineStr">
        <is>
          <t>SAMPLE/TESTER ORDER</t>
        </is>
      </c>
      <c r="B8" s="14" t="n"/>
      <c r="G8" s="17" t="n"/>
      <c r="H8" s="17" t="n"/>
      <c r="I8" s="1616" t="n"/>
      <c r="J8" s="19" t="n"/>
      <c r="K8" s="19" t="n"/>
      <c r="L8" s="1616" t="n"/>
      <c r="M8" s="1616" t="n"/>
      <c r="N8" s="1616" t="n"/>
      <c r="O8" s="14" t="n"/>
      <c r="P8" s="14" t="n"/>
      <c r="R8" s="13" t="n"/>
    </row>
    <row r="9" ht="20.1" customFormat="1" customHeight="1" s="14">
      <c r="A9" s="207" t="inlineStr">
        <is>
          <t>INV No.</t>
        </is>
      </c>
      <c r="B9" s="106" t="inlineStr">
        <is>
          <t>Jan code</t>
        </is>
      </c>
      <c r="C9" s="107" t="inlineStr">
        <is>
          <t>Brand name</t>
        </is>
      </c>
      <c r="D9" s="1228" t="inlineStr">
        <is>
          <t>Description of goods</t>
        </is>
      </c>
      <c r="E9" s="1228" t="inlineStr">
        <is>
          <t>Case Q'ty</t>
        </is>
      </c>
      <c r="F9" s="1228" t="inlineStr">
        <is>
          <t>LOT</t>
        </is>
      </c>
      <c r="G9" s="125" t="inlineStr">
        <is>
          <t>Q'ty</t>
        </is>
      </c>
      <c r="H9" s="119" t="inlineStr">
        <is>
          <t>仕入値</t>
        </is>
      </c>
      <c r="I9" s="1626" t="inlineStr">
        <is>
          <t>仕入値合計</t>
        </is>
      </c>
      <c r="J9" s="224" t="inlineStr">
        <is>
          <t>ケース容積</t>
        </is>
      </c>
      <c r="K9" s="224" t="inlineStr">
        <is>
          <t>ケース重量</t>
        </is>
      </c>
      <c r="L9" s="1698" t="inlineStr">
        <is>
          <t>ケース数量</t>
        </is>
      </c>
      <c r="M9" s="1698" t="inlineStr">
        <is>
          <t>合計容積</t>
        </is>
      </c>
      <c r="N9" s="1698" t="inlineStr">
        <is>
          <t>合計重量</t>
        </is>
      </c>
      <c r="O9" s="207" t="inlineStr">
        <is>
          <t>Unit N/W(kg)</t>
        </is>
      </c>
      <c r="P9" s="207" t="inlineStr">
        <is>
          <t>Total N/W(kg)</t>
        </is>
      </c>
      <c r="Q9" s="1228" t="inlineStr">
        <is>
          <t>成分</t>
        </is>
      </c>
      <c r="R9" s="13" t="n"/>
    </row>
    <row r="10" ht="26.25" customHeight="1" s="1371">
      <c r="A10" s="1650" t="inlineStr">
        <is>
          <t>SAMPLE/TESTER TOTAL</t>
        </is>
      </c>
      <c r="B10" s="1593" t="n"/>
      <c r="C10" s="1593" t="n"/>
      <c r="D10" s="1593" t="n"/>
      <c r="E10" s="1593" t="n"/>
      <c r="F10" s="1594" t="n"/>
      <c r="G10" s="108">
        <f>SUM(#REF!)</f>
        <v/>
      </c>
      <c r="H10" s="113" t="n"/>
      <c r="I10" s="1651">
        <f>SUM(#REF!)</f>
        <v/>
      </c>
      <c r="J10" s="171" t="n"/>
      <c r="K10" s="171" t="n"/>
      <c r="L10" s="1646" t="n"/>
      <c r="M10" s="1646" t="n"/>
      <c r="N10" s="1646" t="n"/>
      <c r="O10" s="1229" t="n"/>
      <c r="P10" s="1229" t="n"/>
      <c r="Q10" s="120"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345" min="1" max="1"/>
    <col hidden="1" width="12.375" customWidth="1" style="1266" min="2" max="2"/>
    <col width="12.375" customWidth="1" style="345" min="3" max="3"/>
    <col width="63.375" customWidth="1" style="345" min="4" max="4"/>
    <col width="8.375" customWidth="1" style="345" min="5" max="6"/>
    <col width="7.875" customWidth="1" style="343" min="7" max="8"/>
    <col width="13.125" customWidth="1" style="1370" min="9" max="9"/>
    <col width="23.625" customWidth="1" style="345" min="10" max="10"/>
    <col width="5.125" bestFit="1" customWidth="1" style="345" min="11" max="11"/>
    <col width="3.875" customWidth="1" style="345" min="12" max="16384"/>
  </cols>
  <sheetData>
    <row r="1" ht="21" customHeight="1" s="1371">
      <c r="A1" s="1230" t="inlineStr">
        <is>
          <t>ROYAL COSMETICS 09.2025輸出</t>
        </is>
      </c>
      <c r="E1" s="339" t="n"/>
      <c r="F1" s="339" t="n"/>
      <c r="G1" s="340" t="n"/>
    </row>
    <row r="2" ht="12" customHeight="1" s="1371">
      <c r="A2" s="1313" t="inlineStr">
        <is>
          <t>納品日</t>
        </is>
      </c>
      <c r="C2" s="1314" t="n">
        <v>45905</v>
      </c>
    </row>
    <row r="3" ht="84" customHeight="1" s="1371">
      <c r="A3" s="1313" t="inlineStr">
        <is>
          <t>納品先</t>
        </is>
      </c>
      <c r="C3" s="1316" t="inlineStr">
        <is>
          <t>飯野港運株式会社
京都府舞鶴市松陰１８－７
営業課　谷口様
TEL: 0773-75-5371
FAX: 0773-75-5681</t>
        </is>
      </c>
      <c r="G3" s="1369" t="n"/>
    </row>
    <row r="4" ht="12" customHeight="1" s="1371">
      <c r="A4" s="1317" t="inlineStr">
        <is>
          <t>梱包情報提出期限</t>
        </is>
      </c>
      <c r="B4" s="1612" t="n"/>
      <c r="C4" s="1318" t="inlineStr">
        <is>
          <t>2025/9/3（午前中）</t>
        </is>
      </c>
      <c r="D4" s="1612" t="n"/>
      <c r="E4" s="1311" t="n"/>
      <c r="F4" s="1612" t="n"/>
    </row>
    <row r="5" ht="25.5" customFormat="1" customHeight="1" s="1357">
      <c r="A5" s="477" t="inlineStr">
        <is>
          <t>INV No.</t>
        </is>
      </c>
      <c r="B5" s="105" t="inlineStr">
        <is>
          <t>Jan code</t>
        </is>
      </c>
      <c r="C5" s="478" t="inlineStr">
        <is>
          <t>Brand name</t>
        </is>
      </c>
      <c r="D5" s="347" t="inlineStr">
        <is>
          <t>Description of goods</t>
        </is>
      </c>
      <c r="E5" s="347" t="inlineStr">
        <is>
          <t>Case Q'ty</t>
        </is>
      </c>
      <c r="F5" s="347" t="inlineStr">
        <is>
          <t>LOT</t>
        </is>
      </c>
      <c r="G5" s="479" t="inlineStr">
        <is>
          <t>Q'ty</t>
        </is>
      </c>
      <c r="H5" s="349" t="inlineStr">
        <is>
          <t>仕入値</t>
        </is>
      </c>
      <c r="I5" s="1699" t="inlineStr">
        <is>
          <t>仕入値合計</t>
        </is>
      </c>
    </row>
    <row r="6" ht="20.1" customFormat="1" customHeight="1" s="355">
      <c r="A6" s="1625" t="n"/>
      <c r="B6" s="1625" t="inlineStr">
        <is>
          <t>nan</t>
        </is>
      </c>
      <c r="C6" s="1625" t="inlineStr">
        <is>
          <t>CHANSON</t>
        </is>
      </c>
      <c r="D6" s="1625" t="inlineStr">
        <is>
          <t>《CHANSON》Victline 20g</t>
        </is>
      </c>
      <c r="E6" s="1625" t="inlineStr">
        <is>
          <t>nan</t>
        </is>
      </c>
      <c r="F6" s="1625" t="inlineStr">
        <is>
          <t>nan</t>
        </is>
      </c>
      <c r="G6" s="1625" t="inlineStr">
        <is>
          <t>24.0</t>
        </is>
      </c>
      <c r="H6" s="1625" t="inlineStr">
        <is>
          <t>3200.0</t>
        </is>
      </c>
      <c r="I6" s="1625" t="inlineStr">
        <is>
          <t>76800.0</t>
        </is>
      </c>
    </row>
    <row r="7" ht="20.1" customFormat="1" customHeight="1" s="355">
      <c r="A7" s="1625" t="n"/>
      <c r="B7" s="1625" t="inlineStr">
        <is>
          <t>22710000</t>
        </is>
      </c>
      <c r="C7" s="1625" t="inlineStr">
        <is>
          <t>CHANSON</t>
        </is>
      </c>
      <c r="D7" s="1625" t="inlineStr">
        <is>
          <t>《CHANSON》LIFTRISE  NOURISHING M</t>
        </is>
      </c>
      <c r="E7" s="1625" t="inlineStr">
        <is>
          <t>6.0</t>
        </is>
      </c>
      <c r="F7" s="1625" t="inlineStr">
        <is>
          <t>6</t>
        </is>
      </c>
      <c r="G7" s="1625" t="inlineStr">
        <is>
          <t>30.0</t>
        </is>
      </c>
      <c r="H7" s="1625" t="inlineStr">
        <is>
          <t>1920.0</t>
        </is>
      </c>
      <c r="I7" s="1625" t="inlineStr">
        <is>
          <t>57600.0</t>
        </is>
      </c>
    </row>
    <row r="8" ht="20.1" customFormat="1" customHeight="1" s="355">
      <c r="A8" s="1625" t="n"/>
      <c r="B8" s="1625" t="inlineStr">
        <is>
          <t>22700000</t>
        </is>
      </c>
      <c r="C8" s="1625" t="inlineStr">
        <is>
          <t>CHANSON</t>
        </is>
      </c>
      <c r="D8" s="1625" t="inlineStr">
        <is>
          <t>《CHANSON》 LIFTRISE  MILK 90ml</t>
        </is>
      </c>
      <c r="E8" s="1625" t="inlineStr">
        <is>
          <t>6.0</t>
        </is>
      </c>
      <c r="F8" s="1625" t="inlineStr">
        <is>
          <t>6</t>
        </is>
      </c>
      <c r="G8" s="1625" t="inlineStr">
        <is>
          <t>12.0</t>
        </is>
      </c>
      <c r="H8" s="1625" t="inlineStr">
        <is>
          <t>1664.0</t>
        </is>
      </c>
      <c r="I8" s="1625" t="inlineStr">
        <is>
          <t>19968.0</t>
        </is>
      </c>
    </row>
    <row r="9" ht="20.1" customFormat="1" customHeight="1" s="371">
      <c r="A9" s="1625" t="n"/>
      <c r="B9" s="1625" t="inlineStr">
        <is>
          <t>20500000</t>
        </is>
      </c>
      <c r="C9" s="1625" t="inlineStr">
        <is>
          <t>CHANSON</t>
        </is>
      </c>
      <c r="D9" s="1625" t="inlineStr">
        <is>
          <t>《CHANSON》LES MEDICATED CARE WASHING</t>
        </is>
      </c>
      <c r="E9" s="1625" t="inlineStr">
        <is>
          <t>6.0</t>
        </is>
      </c>
      <c r="F9" s="1625" t="inlineStr">
        <is>
          <t>6</t>
        </is>
      </c>
      <c r="G9" s="1625" t="inlineStr">
        <is>
          <t>120.0</t>
        </is>
      </c>
      <c r="H9" s="1625" t="inlineStr">
        <is>
          <t>990.0</t>
        </is>
      </c>
      <c r="I9" s="1625" t="inlineStr">
        <is>
          <t>118800.0</t>
        </is>
      </c>
    </row>
    <row r="10" ht="26.25" customFormat="1" customHeight="1" s="1313">
      <c r="A10" s="1625" t="n"/>
      <c r="B10" s="1625" t="inlineStr">
        <is>
          <t>22200000</t>
        </is>
      </c>
      <c r="C10" s="1625" t="inlineStr">
        <is>
          <t>CHANSON</t>
        </is>
      </c>
      <c r="D10" s="1625" t="inlineStr">
        <is>
          <t>《CHANSON》LES FOAM WASHING</t>
        </is>
      </c>
      <c r="E10" s="1625" t="inlineStr">
        <is>
          <t>6.0</t>
        </is>
      </c>
      <c r="F10" s="1625" t="inlineStr">
        <is>
          <t>6</t>
        </is>
      </c>
      <c r="G10" s="1625" t="inlineStr">
        <is>
          <t>36.0</t>
        </is>
      </c>
      <c r="H10" s="1625" t="inlineStr">
        <is>
          <t>990.0</t>
        </is>
      </c>
      <c r="I10" s="1625" t="inlineStr">
        <is>
          <t>35640.0</t>
        </is>
      </c>
    </row>
    <row r="11" ht="20.25" customFormat="1" customHeight="1" s="1313">
      <c r="A11" s="1625" t="n"/>
      <c r="B11" s="1625" t="inlineStr">
        <is>
          <t>nan</t>
        </is>
      </c>
      <c r="C11" s="1625" t="inlineStr">
        <is>
          <t>CHANSON</t>
        </is>
      </c>
      <c r="D11" s="1625" t="inlineStr">
        <is>
          <t>《CHANSON》LES CLEANSING CREAM</t>
        </is>
      </c>
      <c r="E11" s="1625" t="inlineStr">
        <is>
          <t>6.0</t>
        </is>
      </c>
      <c r="F11" s="1625" t="inlineStr">
        <is>
          <t>6</t>
        </is>
      </c>
      <c r="G11" s="1625" t="inlineStr">
        <is>
          <t>30.0</t>
        </is>
      </c>
      <c r="H11" s="1625" t="inlineStr">
        <is>
          <t>990.0</t>
        </is>
      </c>
      <c r="I11" s="1625" t="inlineStr">
        <is>
          <t>29700.0</t>
        </is>
      </c>
    </row>
    <row r="12" ht="20.1" customFormat="1" customHeight="1" s="1313">
      <c r="A12" s="1625" t="n"/>
      <c r="B12" s="1625" t="inlineStr">
        <is>
          <t>4937610123569</t>
        </is>
      </c>
      <c r="C12" s="1625" t="inlineStr">
        <is>
          <t>CHANSON</t>
        </is>
      </c>
      <c r="D12" s="1625" t="inlineStr">
        <is>
          <t>《CHANSON》CHANSONNIER NOURISHING NANO</t>
        </is>
      </c>
      <c r="E12" s="1625" t="inlineStr">
        <is>
          <t>nan</t>
        </is>
      </c>
      <c r="F12" s="1625" t="inlineStr">
        <is>
          <t>nan</t>
        </is>
      </c>
      <c r="G12" s="1625" t="inlineStr">
        <is>
          <t>36.0</t>
        </is>
      </c>
      <c r="H12" s="1625" t="inlineStr">
        <is>
          <t>3200.0</t>
        </is>
      </c>
      <c r="I12" s="1625" t="inlineStr">
        <is>
          <t>115200.0</t>
        </is>
      </c>
    </row>
    <row r="13" ht="20.1" customFormat="1" customHeight="1" s="1313">
      <c r="A13" s="1625" t="n"/>
      <c r="B13" s="1625" t="inlineStr">
        <is>
          <t>4937610123552</t>
        </is>
      </c>
      <c r="C13" s="1625" t="inlineStr">
        <is>
          <t>CHANSON</t>
        </is>
      </c>
      <c r="D13" s="1625" t="inlineStr">
        <is>
          <t xml:space="preserve">《CHANSON》CHANSONNIER MILK NANO </t>
        </is>
      </c>
      <c r="E13" s="1625" t="inlineStr">
        <is>
          <t>nan</t>
        </is>
      </c>
      <c r="F13" s="1625" t="inlineStr">
        <is>
          <t>nan</t>
        </is>
      </c>
      <c r="G13" s="1625" t="inlineStr">
        <is>
          <t>12.0</t>
        </is>
      </c>
      <c r="H13" s="1625" t="inlineStr">
        <is>
          <t>3200.0</t>
        </is>
      </c>
      <c r="I13" s="1625" t="inlineStr">
        <is>
          <t>38400.0</t>
        </is>
      </c>
    </row>
    <row r="14" ht="20.1" customFormat="1" customHeight="1" s="1313">
      <c r="A14" s="1625" t="n"/>
      <c r="B14" s="1625" t="inlineStr">
        <is>
          <t>4937610123576</t>
        </is>
      </c>
      <c r="C14" s="1625" t="inlineStr">
        <is>
          <t>CHANSON</t>
        </is>
      </c>
      <c r="D14" s="1625" t="inlineStr">
        <is>
          <t>《CHANSON》CHANSONNIER CONCENTRATE NANO 30 ml</t>
        </is>
      </c>
      <c r="E14" s="1625" t="inlineStr">
        <is>
          <t>nan</t>
        </is>
      </c>
      <c r="F14" s="1625" t="inlineStr">
        <is>
          <t>nan</t>
        </is>
      </c>
      <c r="G14" s="1625" t="inlineStr">
        <is>
          <t>12.0</t>
        </is>
      </c>
      <c r="H14" s="1625" t="inlineStr">
        <is>
          <t>4160.0</t>
        </is>
      </c>
      <c r="I14" s="1625" t="inlineStr">
        <is>
          <t>49920.0</t>
        </is>
      </c>
    </row>
    <row r="15">
      <c r="A15" s="1625" t="n"/>
      <c r="B15" s="1625" t="inlineStr">
        <is>
          <t>21310000</t>
        </is>
      </c>
      <c r="C15" s="1625" t="inlineStr">
        <is>
          <t>CHANSON</t>
        </is>
      </c>
      <c r="D15" s="1625" t="inlineStr">
        <is>
          <t>《CHANSON》CARING CREAM 30g</t>
        </is>
      </c>
      <c r="E15" s="1625" t="inlineStr">
        <is>
          <t>6.0</t>
        </is>
      </c>
      <c r="F15" s="1625" t="inlineStr">
        <is>
          <t>6</t>
        </is>
      </c>
      <c r="G15" s="1625" t="inlineStr">
        <is>
          <t>36.0</t>
        </is>
      </c>
      <c r="H15" s="1625" t="inlineStr">
        <is>
          <t>1600.0</t>
        </is>
      </c>
      <c r="I15" s="1625" t="inlineStr">
        <is>
          <t>57600.0</t>
        </is>
      </c>
    </row>
    <row r="16">
      <c r="A16" s="1625" t="n"/>
      <c r="B16" s="1625" t="inlineStr">
        <is>
          <t>21300000</t>
        </is>
      </c>
      <c r="C16" s="1625" t="inlineStr">
        <is>
          <t>CHANSON</t>
        </is>
      </c>
      <c r="D16" s="1625" t="inlineStr">
        <is>
          <t>《CHANSON》CARING MILK</t>
        </is>
      </c>
      <c r="E16" s="1625" t="inlineStr">
        <is>
          <t>6.0</t>
        </is>
      </c>
      <c r="F16" s="1625" t="inlineStr">
        <is>
          <t>6</t>
        </is>
      </c>
      <c r="G16" s="1625" t="inlineStr">
        <is>
          <t>36.0</t>
        </is>
      </c>
      <c r="H16" s="1625" t="inlineStr">
        <is>
          <t>1551.0</t>
        </is>
      </c>
      <c r="I16" s="1625" t="inlineStr">
        <is>
          <t>55836.0</t>
        </is>
      </c>
    </row>
    <row r="17">
      <c r="A17" s="1625" t="n"/>
      <c r="B17" s="1625" t="inlineStr">
        <is>
          <t>21290000</t>
        </is>
      </c>
      <c r="C17" s="1625" t="inlineStr">
        <is>
          <t>CHANSON</t>
        </is>
      </c>
      <c r="D17" s="1625" t="inlineStr">
        <is>
          <t>《CHANSON》CARING LOTION</t>
        </is>
      </c>
      <c r="E17" s="1625" t="inlineStr">
        <is>
          <t>6.0</t>
        </is>
      </c>
      <c r="F17" s="1625" t="inlineStr">
        <is>
          <t>6</t>
        </is>
      </c>
      <c r="G17" s="1625" t="inlineStr">
        <is>
          <t>36.0</t>
        </is>
      </c>
      <c r="H17" s="1625" t="inlineStr">
        <is>
          <t>1485.0</t>
        </is>
      </c>
      <c r="I17" s="1625" t="inlineStr">
        <is>
          <t>53460.0</t>
        </is>
      </c>
    </row>
    <row r="18">
      <c r="A18" s="1625" t="n"/>
      <c r="B18" s="1625" t="inlineStr">
        <is>
          <t>21680000</t>
        </is>
      </c>
      <c r="C18" s="1625" t="inlineStr">
        <is>
          <t>CHANSON</t>
        </is>
      </c>
      <c r="D18" s="1625" t="inlineStr">
        <is>
          <t>《CHANSON》SERKIS MILD FOAM</t>
        </is>
      </c>
      <c r="E18" s="1625" t="inlineStr">
        <is>
          <t>6.0</t>
        </is>
      </c>
      <c r="F18" s="1625" t="inlineStr">
        <is>
          <t>6</t>
        </is>
      </c>
      <c r="G18" s="1625" t="inlineStr">
        <is>
          <t>18.0</t>
        </is>
      </c>
      <c r="H18" s="1625" t="inlineStr">
        <is>
          <t>1600.0</t>
        </is>
      </c>
      <c r="I18" s="1625" t="inlineStr">
        <is>
          <t>28800.0</t>
        </is>
      </c>
    </row>
    <row r="19">
      <c r="A19" s="1700" t="inlineStr">
        <is>
          <t>TOTAL</t>
        </is>
      </c>
      <c r="B19" s="1593" t="n"/>
      <c r="C19" s="1593" t="n"/>
      <c r="D19" s="1593" t="n"/>
      <c r="E19" s="1593" t="n"/>
      <c r="F19" s="1594" t="n"/>
      <c r="G19" s="378">
        <f>SUM(#REF!)</f>
        <v/>
      </c>
      <c r="H19" s="378" t="n"/>
      <c r="I19" s="1701">
        <f>SUM(#REF!)</f>
        <v/>
      </c>
    </row>
    <row r="20">
      <c r="B20" s="14" t="n"/>
      <c r="G20" s="382" t="n"/>
      <c r="H20" s="382" t="n"/>
      <c r="I20" s="1558" t="n"/>
    </row>
    <row r="21">
      <c r="A21" s="433" t="inlineStr">
        <is>
          <t>SAMPLE/TESTER ORDER</t>
        </is>
      </c>
      <c r="B21" s="14" t="n"/>
      <c r="G21" s="382" t="n"/>
      <c r="H21" s="382" t="n"/>
      <c r="I21" s="1558" t="n"/>
    </row>
    <row r="22">
      <c r="A22" s="476" t="inlineStr">
        <is>
          <t>INV No.</t>
        </is>
      </c>
      <c r="B22" s="106" t="inlineStr">
        <is>
          <t>Jan code</t>
        </is>
      </c>
      <c r="C22" s="354" t="inlineStr">
        <is>
          <t>Brand name</t>
        </is>
      </c>
      <c r="D22" s="1352" t="inlineStr">
        <is>
          <t>Description of goods</t>
        </is>
      </c>
      <c r="E22" s="1352" t="inlineStr">
        <is>
          <t>Case Q'ty</t>
        </is>
      </c>
      <c r="F22" s="1352" t="inlineStr">
        <is>
          <t>LOT</t>
        </is>
      </c>
      <c r="G22" s="380" t="inlineStr">
        <is>
          <t>Q'ty</t>
        </is>
      </c>
      <c r="H22" s="356" t="inlineStr">
        <is>
          <t>仕入値</t>
        </is>
      </c>
      <c r="I22" s="1702" t="inlineStr">
        <is>
          <t>仕入値合計</t>
        </is>
      </c>
    </row>
    <row r="23">
      <c r="A23" s="1703" t="inlineStr">
        <is>
          <t>SAMPLE/TESTER TOTAL</t>
        </is>
      </c>
      <c r="B23" s="1630" t="n"/>
      <c r="C23" s="1630" t="n"/>
      <c r="D23" s="1630" t="n"/>
      <c r="E23" s="1630" t="n"/>
      <c r="F23" s="1607" t="n"/>
      <c r="G23" s="348">
        <f>SUM(#REF!)</f>
        <v/>
      </c>
      <c r="H23" s="479" t="n"/>
      <c r="I23" s="1704">
        <f>SUM(#REF!)</f>
        <v/>
      </c>
      <c r="J23" s="345" t="n"/>
      <c r="K23" s="345" t="n"/>
    </row>
    <row r="24">
      <c r="A24" s="1357" t="n"/>
      <c r="B24" s="1266" t="n"/>
      <c r="C24" s="1357" t="n"/>
      <c r="D24" s="1357" t="n"/>
      <c r="E24" s="1357" t="n"/>
      <c r="F24" s="1357" t="n"/>
      <c r="G24" s="343" t="n"/>
      <c r="H24" s="343" t="n"/>
      <c r="I24" s="343" t="n"/>
      <c r="J24" s="345" t="n"/>
      <c r="K24" s="345" t="n"/>
    </row>
    <row r="25">
      <c r="A25" s="345" t="n"/>
      <c r="B25" s="1266" t="n"/>
      <c r="C25" s="345" t="n"/>
      <c r="D25" s="345" t="n"/>
      <c r="E25" s="345" t="n"/>
      <c r="F25" s="345" t="n"/>
      <c r="G25" s="343" t="inlineStr">
        <is>
          <t>合計個数</t>
        </is>
      </c>
      <c r="H25" s="343" t="n"/>
      <c r="I25" s="1370" t="n"/>
      <c r="J25" s="345" t="n"/>
      <c r="K25" s="345" t="n"/>
    </row>
    <row r="26">
      <c r="A26" s="345" t="n"/>
      <c r="B26" s="1266" t="n"/>
      <c r="C26" s="345" t="n"/>
      <c r="D26" s="345" t="n"/>
      <c r="E26" s="345" t="n"/>
      <c r="F26" s="345" t="n"/>
      <c r="G26" s="348">
        <f>G6+G10</f>
        <v/>
      </c>
      <c r="H26" s="343" t="n"/>
      <c r="I26" s="343" t="n"/>
      <c r="J26" s="345" t="n"/>
      <c r="K26" s="345" t="n"/>
    </row>
    <row r="27">
      <c r="A27" s="345" t="n"/>
      <c r="B27" s="1266" t="n"/>
      <c r="C27" s="345" t="n"/>
      <c r="D27" s="345" t="n"/>
      <c r="E27" s="345" t="n"/>
      <c r="F27" s="345" t="n"/>
      <c r="G27" s="343" t="n"/>
      <c r="H27" s="343" t="n"/>
      <c r="I27" s="1370" t="n"/>
      <c r="J27" s="345" t="n"/>
      <c r="K27" s="345"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26" t="n"/>
      <c r="B1" s="126" t="n"/>
      <c r="C1" s="133" t="inlineStr">
        <is>
          <t>Q'ty</t>
        </is>
      </c>
      <c r="D1" s="127" t="inlineStr">
        <is>
          <t>Amount</t>
        </is>
      </c>
      <c r="E1" s="128" t="inlineStr">
        <is>
          <t>仕入値合計</t>
        </is>
      </c>
      <c r="F1" s="129" t="inlineStr">
        <is>
          <t>利益</t>
        </is>
      </c>
      <c r="G1" s="130" t="inlineStr">
        <is>
          <t>利益率</t>
        </is>
      </c>
      <c r="H1" s="126" t="inlineStr">
        <is>
          <t>KS→センコンへの支払額</t>
        </is>
      </c>
      <c r="I1" s="126" t="inlineStr">
        <is>
          <t>税込み支払額</t>
        </is>
      </c>
      <c r="J1" s="131" t="inlineStr">
        <is>
          <t>オーダー</t>
        </is>
      </c>
      <c r="K1" s="131" t="inlineStr">
        <is>
          <t>返信/請求</t>
        </is>
      </c>
      <c r="L1" s="408" t="inlineStr">
        <is>
          <t>支払い</t>
        </is>
      </c>
      <c r="M1" s="131" t="inlineStr">
        <is>
          <t>商品サイズ</t>
        </is>
      </c>
      <c r="N1" s="131" t="inlineStr">
        <is>
          <t>梱包情報</t>
        </is>
      </c>
    </row>
    <row r="2" hidden="1" ht="30" customHeight="1" s="1371">
      <c r="A2" s="132" t="inlineStr">
        <is>
          <t>FLOUVEIL</t>
        </is>
      </c>
      <c r="B2" s="126" t="n"/>
      <c r="C2" s="133">
        <f>SUM('ORDER SHEET'!O4:O27)</f>
        <v/>
      </c>
      <c r="D2" s="1564">
        <f>SUM('ORDER SHEET'!Q4:Q27)</f>
        <v/>
      </c>
      <c r="E2" s="1565">
        <f>SUM('ORDER SHEET'!S4:S27)</f>
        <v/>
      </c>
      <c r="F2" s="1566">
        <f>D2-E2</f>
        <v/>
      </c>
      <c r="G2" s="137">
        <f>F2/D2</f>
        <v/>
      </c>
      <c r="H2" s="1567">
        <f>(E2/0.95)</f>
        <v/>
      </c>
      <c r="I2" s="1568">
        <f>H2*1.1</f>
        <v/>
      </c>
      <c r="J2" s="411" t="n"/>
      <c r="K2" s="411" t="n"/>
      <c r="L2" s="276" t="n"/>
      <c r="M2" s="126" t="n"/>
      <c r="N2" s="126" t="n"/>
      <c r="O2" s="1569" t="n"/>
    </row>
    <row r="3" ht="30" customHeight="1" s="1371">
      <c r="A3" s="139" t="inlineStr">
        <is>
          <t>ＲＥＬＥＮＴ</t>
        </is>
      </c>
      <c r="B3" s="126" t="n"/>
      <c r="C3" s="133">
        <f>SUM('ORDER SHEET'!O28:O150)</f>
        <v/>
      </c>
      <c r="D3" s="1570">
        <f>SUBTOTAL(9,'ORDER SHEET'!Q28:Q150)</f>
        <v/>
      </c>
      <c r="E3" s="1565">
        <f>SUBTOTAL(9,'ORDER SHEET'!S28:S150)</f>
        <v/>
      </c>
      <c r="F3" s="1566">
        <f>D3-E3</f>
        <v/>
      </c>
      <c r="G3" s="137">
        <f>F3/D3</f>
        <v/>
      </c>
      <c r="H3" s="1567" t="n"/>
      <c r="I3" s="1564">
        <f>E3*1.1</f>
        <v/>
      </c>
      <c r="J3" s="410" t="n"/>
      <c r="K3" s="319" t="n"/>
      <c r="L3" s="276" t="n"/>
      <c r="M3" s="126" t="n"/>
      <c r="N3" s="126" t="n"/>
      <c r="Q3" s="1569">
        <f>H2+H4</f>
        <v/>
      </c>
    </row>
    <row r="4" ht="30" customHeight="1" s="1371">
      <c r="A4" s="145" t="inlineStr">
        <is>
          <t>C'BON</t>
        </is>
      </c>
      <c r="B4" s="126" t="n"/>
      <c r="C4" s="133">
        <f>SUM('ORDER SHEET'!O151:O229)</f>
        <v/>
      </c>
      <c r="D4" s="1564">
        <f>SUM('ORDER SHEET'!Q151:Q229)</f>
        <v/>
      </c>
      <c r="E4" s="1565">
        <f>SUM('ORDER SHEET'!S151:S229)</f>
        <v/>
      </c>
      <c r="F4" s="1566">
        <f>D4-E4</f>
        <v/>
      </c>
      <c r="G4" s="137">
        <f>F4/D4</f>
        <v/>
      </c>
      <c r="H4" s="1571">
        <f>E4/0.95</f>
        <v/>
      </c>
      <c r="I4" s="1564">
        <f>H4*1.1</f>
        <v/>
      </c>
      <c r="J4" s="410" t="inlineStr">
        <is>
          <t>ok</t>
        </is>
      </c>
      <c r="K4" s="319" t="inlineStr">
        <is>
          <t>ok</t>
        </is>
      </c>
      <c r="L4" s="276" t="n"/>
      <c r="M4" s="126" t="n"/>
      <c r="N4" s="126" t="n"/>
    </row>
    <row r="5" hidden="1" ht="30" customHeight="1" s="1371">
      <c r="A5" s="142" t="inlineStr">
        <is>
          <t>Q1st</t>
        </is>
      </c>
      <c r="B5" s="143" t="inlineStr">
        <is>
          <t>ПРЕДОПЛАТА/前払</t>
        </is>
      </c>
      <c r="C5" s="133">
        <f>SUM('ORDER SHEET'!O230:O267)</f>
        <v/>
      </c>
      <c r="D5" s="1572">
        <f>SUBTOTAL(9,'ORDER SHEET'!Q230:Q285)</f>
        <v/>
      </c>
      <c r="E5" s="1565">
        <f>SUBTOTAL(9,'ORDER SHEET'!S230:S285)</f>
        <v/>
      </c>
      <c r="F5" s="1566">
        <f>D5-E5</f>
        <v/>
      </c>
      <c r="G5" s="137">
        <f>F5/D5</f>
        <v/>
      </c>
      <c r="H5" s="1567" t="n"/>
      <c r="I5" s="1564">
        <f>E5*1.1</f>
        <v/>
      </c>
      <c r="J5" s="410" t="n"/>
      <c r="K5" s="319" t="n"/>
      <c r="L5" s="278" t="n"/>
      <c r="M5" s="126" t="n"/>
      <c r="N5" s="126" t="n"/>
    </row>
    <row r="6" ht="30" customHeight="1" s="1371">
      <c r="A6" s="142" t="inlineStr">
        <is>
          <t>CHANSON</t>
        </is>
      </c>
      <c r="B6" s="143" t="inlineStr">
        <is>
          <t>ПРЕДОПЛАТА/前払</t>
        </is>
      </c>
      <c r="C6" s="133">
        <f>SUM('ORDER SHEET'!O293:O363)</f>
        <v/>
      </c>
      <c r="D6" s="1564">
        <f>SUM('ORDER SHEET'!Q293:Q363)</f>
        <v/>
      </c>
      <c r="E6" s="1565">
        <f>SUM('ORDER SHEET'!S293:S363)</f>
        <v/>
      </c>
      <c r="F6" s="1566">
        <f>D6-E6</f>
        <v/>
      </c>
      <c r="G6" s="137">
        <f>F6/D6</f>
        <v/>
      </c>
      <c r="H6" s="1567" t="n"/>
      <c r="I6" s="1564">
        <f>E6*1.1</f>
        <v/>
      </c>
      <c r="J6" s="319" t="inlineStr">
        <is>
          <t>ok</t>
        </is>
      </c>
      <c r="K6" s="411" t="inlineStr">
        <is>
          <t>ok</t>
        </is>
      </c>
      <c r="L6" s="276" t="n"/>
      <c r="M6" s="126" t="n"/>
      <c r="N6" s="126" t="n"/>
    </row>
    <row r="7" ht="30" customHeight="1" s="1371">
      <c r="A7" s="144" t="inlineStr">
        <is>
          <t>HIMELABO</t>
        </is>
      </c>
      <c r="B7" s="126" t="n"/>
      <c r="C7" s="133">
        <f>SUM('ORDER SHEET'!O364:O374)</f>
        <v/>
      </c>
      <c r="D7" s="1564">
        <f>SUM('ORDER SHEET'!Q364:Q374)</f>
        <v/>
      </c>
      <c r="E7" s="1565">
        <f>SUM('ORDER SHEET'!S364:S374)</f>
        <v/>
      </c>
      <c r="F7" s="1566">
        <f>D7-E7</f>
        <v/>
      </c>
      <c r="G7" s="137">
        <f>F7/D7</f>
        <v/>
      </c>
      <c r="H7" s="126" t="n"/>
      <c r="I7" s="1564">
        <f>E7*1.1</f>
        <v/>
      </c>
      <c r="J7" s="410" t="inlineStr">
        <is>
          <t>ok</t>
        </is>
      </c>
      <c r="K7" s="277" t="n"/>
      <c r="L7" s="276" t="n"/>
      <c r="M7" s="126" t="n"/>
      <c r="N7" s="126" t="n"/>
    </row>
    <row r="8" hidden="1" ht="30" customHeight="1" s="1371">
      <c r="A8" s="139" t="inlineStr">
        <is>
          <t>SUNSORIT</t>
        </is>
      </c>
      <c r="B8" s="126" t="n"/>
      <c r="C8" s="133">
        <f>SUM('ORDER SHEET'!O375:O388)</f>
        <v/>
      </c>
      <c r="D8" s="1564">
        <f>SUBTOTAL(9,'ORDER SHEET'!Q375:Q388)</f>
        <v/>
      </c>
      <c r="E8" s="1565">
        <f>SUBTOTAL(9,'ORDER SHEET'!S375:S388)+600</f>
        <v/>
      </c>
      <c r="F8" s="1566">
        <f>D8-E8</f>
        <v/>
      </c>
      <c r="G8" s="137">
        <f>F8/D8</f>
        <v/>
      </c>
      <c r="H8" s="126" t="n"/>
      <c r="I8" s="1564">
        <f>E8*1.1</f>
        <v/>
      </c>
      <c r="J8" s="410" t="n"/>
      <c r="K8" s="410" t="n"/>
      <c r="L8" s="276" t="n"/>
      <c r="M8" s="126" t="n"/>
      <c r="N8" s="126" t="n"/>
    </row>
    <row r="9" hidden="1" ht="30" customHeight="1" s="1371">
      <c r="A9" s="144" t="inlineStr">
        <is>
          <t>KYOTOMO</t>
        </is>
      </c>
      <c r="B9" s="126" t="n"/>
      <c r="C9" s="133">
        <f>SUM('ORDER SHEET'!O389:O397)</f>
        <v/>
      </c>
      <c r="D9" s="1564">
        <f>SUM('ORDER SHEET'!Q389:Q397)</f>
        <v/>
      </c>
      <c r="E9" s="1566">
        <f>SUM('ORDER SHEET'!S389:S397)</f>
        <v/>
      </c>
      <c r="F9" s="1566">
        <f>D9-E9</f>
        <v/>
      </c>
      <c r="G9" s="137">
        <f>F9/D9</f>
        <v/>
      </c>
      <c r="H9" s="126" t="n"/>
      <c r="I9" s="1573">
        <f>E9*1.1</f>
        <v/>
      </c>
      <c r="J9" s="410" t="n"/>
      <c r="K9" s="411" t="n"/>
      <c r="L9" s="276" t="n"/>
      <c r="M9" s="126" t="n"/>
      <c r="N9" s="126" t="n"/>
    </row>
    <row r="10" ht="30" customHeight="1" s="1371">
      <c r="A10" s="142" t="inlineStr">
        <is>
          <t>ELEGADOLL</t>
        </is>
      </c>
      <c r="B10" s="143" t="inlineStr">
        <is>
          <t>ПРЕДОПЛАТА/前払</t>
        </is>
      </c>
      <c r="C10" s="133">
        <f>SUM('ORDER SHEET'!O398:O409)</f>
        <v/>
      </c>
      <c r="D10" s="1564">
        <f>SUM('ORDER SHEET'!Q398:Q409)</f>
        <v/>
      </c>
      <c r="E10" s="1565">
        <f>SUM('ORDER SHEET'!S398:S409)</f>
        <v/>
      </c>
      <c r="F10" s="1566">
        <f>D10-E10</f>
        <v/>
      </c>
      <c r="G10" s="137">
        <f>F10/D10</f>
        <v/>
      </c>
      <c r="H10" s="126" t="n"/>
      <c r="I10" s="1564">
        <f>E10*1.1</f>
        <v/>
      </c>
      <c r="J10" s="410" t="inlineStr">
        <is>
          <t>ok</t>
        </is>
      </c>
      <c r="K10" s="411" t="n"/>
      <c r="L10" s="276" t="n"/>
      <c r="M10" s="126" t="n"/>
      <c r="N10" s="126" t="n"/>
    </row>
    <row r="11" ht="30" customHeight="1" s="1371">
      <c r="A11" s="145" t="inlineStr">
        <is>
          <t>MAYURI</t>
        </is>
      </c>
      <c r="B11" s="126" t="n"/>
      <c r="C11" s="133">
        <f>SUM('ORDER SHEET'!O410)</f>
        <v/>
      </c>
      <c r="D11" s="1564">
        <f>'ORDER SHEET'!Q410</f>
        <v/>
      </c>
      <c r="E11" s="1565">
        <f>SUM('ORDER SHEET'!S410)</f>
        <v/>
      </c>
      <c r="F11" s="1566">
        <f>D11-E11</f>
        <v/>
      </c>
      <c r="G11" s="137">
        <f>F11/D11</f>
        <v/>
      </c>
      <c r="H11" s="126" t="n"/>
      <c r="I11" s="1564">
        <f>E11*1.08</f>
        <v/>
      </c>
      <c r="J11" s="410" t="inlineStr">
        <is>
          <t>ok</t>
        </is>
      </c>
      <c r="K11" s="126" t="n"/>
      <c r="L11" s="276" t="n"/>
      <c r="M11" s="126" t="n"/>
      <c r="N11" s="126" t="n"/>
      <c r="O11" s="23" t="inlineStr">
        <is>
          <t> </t>
        </is>
      </c>
    </row>
    <row r="12" hidden="1" ht="30" customHeight="1" s="1371">
      <c r="A12" s="139" t="inlineStr">
        <is>
          <t>ATMORE</t>
        </is>
      </c>
      <c r="B12" s="126" t="n"/>
      <c r="C12" s="133">
        <f>SUM('ORDER SHEET'!O411:O412)</f>
        <v/>
      </c>
      <c r="D12" s="1564">
        <f>SUM('ORDER SHEET'!Q411:Q412)</f>
        <v/>
      </c>
      <c r="E12" s="1565">
        <f>SUM('ORDER SHEET'!S411:S412)</f>
        <v/>
      </c>
      <c r="F12" s="1566">
        <f>D12-E12</f>
        <v/>
      </c>
      <c r="G12" s="137">
        <f>F12/D12</f>
        <v/>
      </c>
      <c r="H12" s="126" t="n"/>
      <c r="I12" s="1564">
        <f>E12*1.1</f>
        <v/>
      </c>
      <c r="J12" s="410" t="n"/>
      <c r="K12" s="277" t="n"/>
      <c r="L12" s="276" t="n"/>
      <c r="M12" s="126" t="n"/>
      <c r="N12" s="126" t="n"/>
    </row>
    <row r="13" hidden="1" ht="30" customHeight="1" s="1371">
      <c r="A13" s="143" t="inlineStr">
        <is>
          <t>OLUPONO</t>
        </is>
      </c>
      <c r="B13" s="143" t="inlineStr">
        <is>
          <t>ПРЕДОПЛАТА/前払</t>
        </is>
      </c>
      <c r="C13" s="133">
        <f>SUM('ORDER SHEET'!O413:O415)</f>
        <v/>
      </c>
      <c r="D13" s="1564">
        <f>SUM('ORDER SHEET'!Q413:Q415)</f>
        <v/>
      </c>
      <c r="E13" s="1566">
        <f>SUM('ORDER SHEET'!S413:S415)</f>
        <v/>
      </c>
      <c r="F13" s="1566">
        <f>D13-E13</f>
        <v/>
      </c>
      <c r="G13" s="137">
        <f>F13/D13</f>
        <v/>
      </c>
      <c r="H13" s="126" t="n"/>
      <c r="I13" s="1567">
        <f>E13*1.1</f>
        <v/>
      </c>
      <c r="J13" s="126" t="n"/>
      <c r="K13" s="126" t="n"/>
      <c r="L13" s="276" t="n"/>
      <c r="M13" s="126" t="n"/>
      <c r="N13" s="126" t="n"/>
    </row>
    <row r="14" ht="30" customHeight="1" s="1371">
      <c r="A14" s="126" t="inlineStr">
        <is>
          <t>DIME HEALTH CARE</t>
        </is>
      </c>
      <c r="B14" s="126" t="n"/>
      <c r="C14" s="133">
        <f>SUM('ORDER SHEET'!O416:O421)</f>
        <v/>
      </c>
      <c r="D14" s="1564">
        <f>SUM('ORDER SHEET'!Q416:Q421)</f>
        <v/>
      </c>
      <c r="E14" s="1565">
        <f>SUM('ORDER SHEET'!S416:S421)</f>
        <v/>
      </c>
      <c r="F14" s="1566">
        <f>D14-E14</f>
        <v/>
      </c>
      <c r="G14" s="137">
        <f>F14/D14</f>
        <v/>
      </c>
      <c r="H14" s="126" t="n"/>
      <c r="I14" s="1564">
        <f>E14*1.1</f>
        <v/>
      </c>
      <c r="J14" s="410" t="inlineStr">
        <is>
          <t>ok</t>
        </is>
      </c>
      <c r="K14" s="319" t="n"/>
      <c r="L14" s="276" t="n"/>
      <c r="M14" s="126" t="n"/>
      <c r="N14" s="126" t="n"/>
    </row>
    <row r="15" hidden="1" ht="30" customHeight="1" s="1371">
      <c r="A15" s="146" t="inlineStr">
        <is>
          <t>EMU</t>
        </is>
      </c>
      <c r="B15" s="143" t="inlineStr">
        <is>
          <t>ПРЕДОПЛАТА/前払</t>
        </is>
      </c>
      <c r="C15" s="133">
        <f>SUM('ORDER SHEET'!O422:O429)</f>
        <v/>
      </c>
      <c r="D15" s="1564">
        <f>SUM('ORDER SHEET'!Q422:Q429)</f>
        <v/>
      </c>
      <c r="E15" s="1565">
        <f>SUM('ORDER SHEET'!S422:S429)</f>
        <v/>
      </c>
      <c r="F15" s="1566">
        <f>D15-E15</f>
        <v/>
      </c>
      <c r="G15" s="137">
        <f>F15/D15</f>
        <v/>
      </c>
      <c r="H15" s="126" t="n"/>
      <c r="I15" s="1573">
        <f>E15*1.1</f>
        <v/>
      </c>
      <c r="J15" s="410" t="n"/>
      <c r="K15" s="319" t="n"/>
      <c r="L15" s="276" t="n"/>
      <c r="M15" s="126" t="n"/>
      <c r="N15" s="126" t="n"/>
    </row>
    <row r="16" hidden="1" ht="30" customHeight="1" s="1371">
      <c r="A16" s="145" t="inlineStr">
        <is>
          <t>CHIKUHODO</t>
        </is>
      </c>
      <c r="B16" s="126" t="n"/>
      <c r="C16" s="133">
        <f>SUM('ORDER SHEET'!O430:O465)</f>
        <v/>
      </c>
      <c r="D16" s="1564">
        <f>SUM('ORDER SHEET'!Q430:Q465)</f>
        <v/>
      </c>
      <c r="E16" s="1566">
        <f>SUM('ORDER SHEET'!S430:S465)</f>
        <v/>
      </c>
      <c r="F16" s="1566">
        <f>D16-E16</f>
        <v/>
      </c>
      <c r="G16" s="137">
        <f>F16/D16</f>
        <v/>
      </c>
      <c r="H16" s="126" t="n"/>
      <c r="I16" s="1567">
        <f>E16*1.1</f>
        <v/>
      </c>
      <c r="J16" s="411" t="n"/>
      <c r="K16" s="126" t="n"/>
      <c r="L16" s="276" t="n"/>
      <c r="M16" s="126" t="n"/>
      <c r="N16" s="126" t="n"/>
    </row>
    <row r="17" ht="30" customHeight="1" s="1371">
      <c r="A17" s="144" t="inlineStr">
        <is>
          <t>LAPIDEM</t>
        </is>
      </c>
      <c r="B17" s="126" t="n"/>
      <c r="C17" s="133">
        <f>SUM('ORDER SHEET'!O466:O514)</f>
        <v/>
      </c>
      <c r="D17" s="1570">
        <f>SUBTOTAL(9,'ORDER SHEET'!Q466:Q514)</f>
        <v/>
      </c>
      <c r="E17" s="1565">
        <f>SUBTOTAL(9,'ORDER SHEET'!S466:S514)</f>
        <v/>
      </c>
      <c r="F17" s="1566">
        <f>D17-E17</f>
        <v/>
      </c>
      <c r="G17" s="137">
        <f>F17/D17</f>
        <v/>
      </c>
      <c r="H17" s="126" t="n"/>
      <c r="I17" s="1564">
        <f>E17*1.1</f>
        <v/>
      </c>
      <c r="J17" s="277" t="inlineStr">
        <is>
          <t>ok</t>
        </is>
      </c>
      <c r="K17" s="411" t="inlineStr">
        <is>
          <t>ok</t>
        </is>
      </c>
      <c r="L17" s="276" t="n"/>
      <c r="M17" s="126" t="n"/>
      <c r="N17" s="126" t="n"/>
    </row>
    <row r="18" hidden="1" ht="30" customHeight="1" s="1371">
      <c r="A18" s="144" t="inlineStr">
        <is>
          <t>MARY PLATINUE</t>
        </is>
      </c>
      <c r="B18" s="126" t="n"/>
      <c r="C18" s="133">
        <f>SUM('ORDER SHEET'!O515:O517)</f>
        <v/>
      </c>
      <c r="D18" s="1564">
        <f>SUM('ORDER SHEET'!Q515:Q517)</f>
        <v/>
      </c>
      <c r="E18" s="1566">
        <f>SUM('ORDER SHEET'!S515:S517)</f>
        <v/>
      </c>
      <c r="F18" s="1566">
        <f>D18-E18</f>
        <v/>
      </c>
      <c r="G18" s="137">
        <f>F18/D18</f>
        <v/>
      </c>
      <c r="H18" s="126" t="n"/>
      <c r="I18" s="1564">
        <f>E18*1.1</f>
        <v/>
      </c>
      <c r="J18" s="410" t="n"/>
      <c r="K18" s="411" t="n"/>
      <c r="L18" s="276" t="n"/>
      <c r="M18" s="126" t="n"/>
      <c r="N18" s="126" t="n"/>
    </row>
    <row r="19" ht="30" customHeight="1" s="1371">
      <c r="A19" s="144" t="inlineStr">
        <is>
          <t>ROSY DROP</t>
        </is>
      </c>
      <c r="B19" s="126" t="n"/>
      <c r="C19" s="133">
        <f>SUM('ORDER SHEET'!O518:O523)</f>
        <v/>
      </c>
      <c r="D19" s="1564">
        <f>SUM('ORDER SHEET'!Q518:Q523)</f>
        <v/>
      </c>
      <c r="E19" s="1565">
        <f>SUM('ORDER SHEET'!S518:S523)</f>
        <v/>
      </c>
      <c r="F19" s="1566">
        <f>D19-E19</f>
        <v/>
      </c>
      <c r="G19" s="137">
        <f>F19/D19</f>
        <v/>
      </c>
      <c r="H19" s="126" t="n"/>
      <c r="I19" s="1564">
        <f>E19*1.1</f>
        <v/>
      </c>
      <c r="J19" s="411" t="inlineStr">
        <is>
          <t>ok</t>
        </is>
      </c>
      <c r="K19" s="319" t="inlineStr">
        <is>
          <t>ok</t>
        </is>
      </c>
      <c r="L19" s="276" t="n"/>
      <c r="M19" s="126" t="n"/>
      <c r="N19" s="126" t="n"/>
    </row>
    <row r="20" ht="30" customHeight="1" s="1371">
      <c r="A20" s="144" t="inlineStr">
        <is>
          <t>ESTLABO</t>
        </is>
      </c>
      <c r="B20" s="126" t="n"/>
      <c r="C20" s="133">
        <f>SUM('ORDER SHEET'!O524:'ORDER SHEET'!O598)</f>
        <v/>
      </c>
      <c r="D20" s="1564">
        <f>SUM('ORDER SHEET'!Q524:'ORDER SHEET'!Q598)</f>
        <v/>
      </c>
      <c r="E20" s="1565">
        <f>SUM('ORDER SHEET'!S524:'ORDER SHEET'!S598)</f>
        <v/>
      </c>
      <c r="F20" s="1566">
        <f>D20-E20</f>
        <v/>
      </c>
      <c r="G20" s="137">
        <f>F20/D20</f>
        <v/>
      </c>
      <c r="H20" s="126" t="n"/>
      <c r="I20" s="1564">
        <f>E20*1.1</f>
        <v/>
      </c>
      <c r="J20" s="411" t="inlineStr">
        <is>
          <t>ok</t>
        </is>
      </c>
      <c r="K20" s="411" t="n"/>
      <c r="L20" s="276" t="n"/>
      <c r="M20" s="126" t="n"/>
      <c r="N20" s="126" t="n"/>
      <c r="P20" s="1569">
        <f>E20+7800+66896</f>
        <v/>
      </c>
    </row>
    <row r="21" hidden="1" ht="30" customHeight="1" s="1371">
      <c r="A21" s="143">
        <f>[1]総シート!C488</f>
        <v/>
      </c>
      <c r="B21" s="143" t="inlineStr">
        <is>
          <t>ПРЕДОПЛАТА/前払</t>
        </is>
      </c>
      <c r="C21" s="133">
        <f>SUM('ORDER SHEET'!O599:O609)</f>
        <v/>
      </c>
      <c r="D21" s="1564">
        <f>SUM('ORDER SHEET'!Q599:Q609)</f>
        <v/>
      </c>
      <c r="E21" s="1566">
        <f>SUM('ORDER SHEET'!S599:S609)</f>
        <v/>
      </c>
      <c r="F21" s="1566">
        <f>D21-E21</f>
        <v/>
      </c>
      <c r="G21" s="137">
        <f>F21/D21</f>
        <v/>
      </c>
      <c r="H21" s="126" t="n"/>
      <c r="I21" s="1567">
        <f>E21*1.1</f>
        <v/>
      </c>
      <c r="J21" s="126" t="n"/>
      <c r="K21" s="126" t="n"/>
      <c r="L21" s="276" t="n"/>
      <c r="M21" s="126" t="n"/>
      <c r="N21" s="126" t="n"/>
      <c r="P21" s="1574">
        <f>P20*1.1</f>
        <v/>
      </c>
    </row>
    <row r="22" hidden="1" ht="30" customHeight="1" s="1371">
      <c r="A22" s="302" t="inlineStr">
        <is>
          <t>Istyle</t>
        </is>
      </c>
      <c r="B22" s="302" t="n"/>
      <c r="C22" s="133">
        <f>SUM('ORDER SHEET'!O610:O615)</f>
        <v/>
      </c>
      <c r="D22" s="1564">
        <f>SUM('ORDER SHEET'!Q610:Q615)</f>
        <v/>
      </c>
      <c r="E22" s="1566">
        <f>SUM('ORDER SHEET'!S610:S616)</f>
        <v/>
      </c>
      <c r="F22" s="1566">
        <f>D22-E22</f>
        <v/>
      </c>
      <c r="G22" s="137">
        <f>F22/D22</f>
        <v/>
      </c>
      <c r="H22" s="300" t="n"/>
      <c r="I22" s="1567">
        <f>E22*1.1</f>
        <v/>
      </c>
      <c r="J22" s="300" t="n"/>
      <c r="K22" s="300" t="n"/>
      <c r="L22" s="276" t="n"/>
      <c r="M22" s="300" t="n"/>
      <c r="N22" s="300" t="n"/>
    </row>
    <row r="23" hidden="1" ht="30" customHeight="1" s="1371">
      <c r="A23" s="126">
        <f>[1]総シート!C494</f>
        <v/>
      </c>
      <c r="B23" s="126" t="n"/>
      <c r="C23" s="133">
        <f>SUM('ORDER SHEET'!O617:O626)</f>
        <v/>
      </c>
      <c r="D23" s="1564">
        <f>SUM('ORDER SHEET'!Q617:Q626)</f>
        <v/>
      </c>
      <c r="E23" s="1565">
        <f>SUM('ORDER SHEET'!S617:S626)</f>
        <v/>
      </c>
      <c r="F23" s="1566">
        <f>D23-E23</f>
        <v/>
      </c>
      <c r="G23" s="137">
        <f>F23/D23</f>
        <v/>
      </c>
      <c r="H23" s="126" t="n"/>
      <c r="I23" s="1564">
        <f>E23*1.1</f>
        <v/>
      </c>
      <c r="J23" s="126" t="n"/>
      <c r="K23" s="126" t="n"/>
      <c r="L23" s="276" t="n"/>
      <c r="M23" s="126" t="n"/>
      <c r="N23" s="126" t="n"/>
    </row>
    <row r="24" hidden="1" ht="30" customHeight="1" s="1371">
      <c r="A24" s="126" t="inlineStr">
        <is>
          <t>STAR LAB</t>
        </is>
      </c>
      <c r="B24" s="126" t="n"/>
      <c r="C24" s="133">
        <f>'ORDER SHEET'!O627</f>
        <v/>
      </c>
      <c r="D24" s="1564">
        <f>'ORDER SHEET'!Q627</f>
        <v/>
      </c>
      <c r="E24" s="1566">
        <f>'ORDER SHEET'!S627</f>
        <v/>
      </c>
      <c r="F24" s="1566">
        <f>D24-E24</f>
        <v/>
      </c>
      <c r="G24" s="137">
        <f>F24/D24</f>
        <v/>
      </c>
      <c r="H24" s="126" t="n"/>
      <c r="I24" s="1567">
        <f>E24*1.1</f>
        <v/>
      </c>
      <c r="J24" s="277" t="n"/>
      <c r="K24" s="126" t="n"/>
      <c r="L24" s="276" t="n"/>
      <c r="M24" s="126" t="n"/>
      <c r="N24" s="126" t="n"/>
    </row>
    <row r="25" ht="30" customHeight="1" s="1371">
      <c r="A25" s="143" t="inlineStr">
        <is>
          <t>Beauty Conexion</t>
        </is>
      </c>
      <c r="B25" s="147" t="inlineStr">
        <is>
          <t>前払</t>
        </is>
      </c>
      <c r="C25" s="133">
        <f>SUM('ORDER SHEET'!O628:O629)</f>
        <v/>
      </c>
      <c r="D25" s="1564">
        <f>SUM('ORDER SHEET'!Q628:Q629)</f>
        <v/>
      </c>
      <c r="E25" s="1566">
        <f>SUM('ORDER SHEET'!S628:S629)</f>
        <v/>
      </c>
      <c r="F25" s="1566">
        <f>D25-E25</f>
        <v/>
      </c>
      <c r="G25" s="137">
        <f>F25/D25</f>
        <v/>
      </c>
      <c r="H25" s="126" t="n"/>
      <c r="I25" s="1564">
        <f>E25*1.1</f>
        <v/>
      </c>
      <c r="J25" s="410" t="inlineStr">
        <is>
          <t>ok</t>
        </is>
      </c>
      <c r="K25" s="410" t="inlineStr">
        <is>
          <t>ok</t>
        </is>
      </c>
      <c r="L25" s="413" t="n"/>
      <c r="M25" s="126" t="n"/>
      <c r="N25" s="126" t="n"/>
    </row>
    <row r="26" ht="30" customHeight="1" s="1371">
      <c r="A26" s="143" t="inlineStr">
        <is>
          <t>COSMEPRO</t>
        </is>
      </c>
      <c r="B26" s="147" t="inlineStr">
        <is>
          <t>前払</t>
        </is>
      </c>
      <c r="C26" s="133">
        <f>SUM('ORDER SHEET'!O630:O639)</f>
        <v/>
      </c>
      <c r="D26" s="1564">
        <f>SUM('ORDER SHEET'!Q630:Q639)</f>
        <v/>
      </c>
      <c r="E26" s="1566">
        <f>SUM('ORDER SHEET'!S630:S639)</f>
        <v/>
      </c>
      <c r="F26" s="1566">
        <f>D26-E26</f>
        <v/>
      </c>
      <c r="G26" s="137">
        <f>F26/D26</f>
        <v/>
      </c>
      <c r="H26" s="126" t="n"/>
      <c r="I26" s="1568">
        <f>E26*1.1</f>
        <v/>
      </c>
      <c r="J26" s="410" t="inlineStr">
        <is>
          <t>ok</t>
        </is>
      </c>
      <c r="K26" s="319" t="n"/>
      <c r="L26" s="278" t="n"/>
      <c r="M26" s="126" t="n"/>
      <c r="N26" s="126" t="n"/>
    </row>
    <row r="27" ht="30" customHeight="1" s="1371">
      <c r="A27" s="146" t="inlineStr">
        <is>
          <t>AFURA</t>
        </is>
      </c>
      <c r="B27" s="147" t="inlineStr">
        <is>
          <t>前払</t>
        </is>
      </c>
      <c r="C27" s="133">
        <f>SUBTOTAL(9,'ORDER SHEET'!O640:O648)</f>
        <v/>
      </c>
      <c r="D27" s="1564">
        <f>SUBTOTAL(9,'ORDER SHEET'!Q640:Q648)</f>
        <v/>
      </c>
      <c r="E27" s="1575">
        <f>SUBTOTAL(9,'ORDER SHEET'!S640:S648)</f>
        <v/>
      </c>
      <c r="F27" s="1566">
        <f>D27-E27</f>
        <v/>
      </c>
      <c r="G27" s="137">
        <f>F27/D27</f>
        <v/>
      </c>
      <c r="H27" s="126" t="n"/>
      <c r="I27" s="1564">
        <f>E27*1.1</f>
        <v/>
      </c>
      <c r="J27" s="411" t="inlineStr">
        <is>
          <t>ok</t>
        </is>
      </c>
      <c r="K27" s="410" t="inlineStr">
        <is>
          <t>ok</t>
        </is>
      </c>
      <c r="L27" s="563" t="n"/>
      <c r="M27" s="126" t="n"/>
      <c r="N27" s="126" t="n"/>
    </row>
    <row r="28" hidden="1" ht="30" customHeight="1" s="1371">
      <c r="A28" s="143" t="inlineStr">
        <is>
          <t>PECLIA</t>
        </is>
      </c>
      <c r="B28" s="147" t="inlineStr">
        <is>
          <t>前払</t>
        </is>
      </c>
      <c r="C28" s="133">
        <f>SUM('ORDER SHEET'!O649:O652)</f>
        <v/>
      </c>
      <c r="D28" s="1564">
        <f>SUM('ORDER SHEET'!Q649:Q652)</f>
        <v/>
      </c>
      <c r="E28" s="1566">
        <f>SUM('ORDER SHEET'!S649:S652)</f>
        <v/>
      </c>
      <c r="F28" s="1566">
        <f>D28-E28</f>
        <v/>
      </c>
      <c r="G28" s="137">
        <f>F28/D28</f>
        <v/>
      </c>
      <c r="H28" s="126" t="n"/>
      <c r="I28" s="1567">
        <f>E28*1.1</f>
        <v/>
      </c>
      <c r="J28" s="126" t="n"/>
      <c r="K28" s="126" t="n"/>
      <c r="L28" s="276" t="n"/>
      <c r="M28" s="126" t="n"/>
      <c r="N28" s="126" t="n"/>
    </row>
    <row r="29" hidden="1" ht="30" customHeight="1" s="1371">
      <c r="A29" s="126" t="inlineStr">
        <is>
          <t>OSATO</t>
        </is>
      </c>
      <c r="B29" s="126" t="n"/>
      <c r="C29" s="133">
        <f>SUM('ORDER SHEET'!O653:O655)</f>
        <v/>
      </c>
      <c r="D29" s="1564">
        <f>SUM('ORDER SHEET'!Q653:Q655)</f>
        <v/>
      </c>
      <c r="E29" s="1566">
        <f>SUM('ORDER SHEET'!S653:S655)</f>
        <v/>
      </c>
      <c r="F29" s="1566">
        <f>D29-E29</f>
        <v/>
      </c>
      <c r="G29" s="137">
        <f>F29/D29</f>
        <v/>
      </c>
      <c r="H29" s="126" t="n"/>
      <c r="I29" s="1567">
        <f>E29*1.1</f>
        <v/>
      </c>
      <c r="J29" s="126" t="n"/>
      <c r="K29" s="126" t="n"/>
      <c r="L29" s="276" t="n"/>
      <c r="M29" s="126" t="n"/>
      <c r="N29" s="126" t="n"/>
    </row>
    <row r="30" ht="30" customHeight="1" s="1371">
      <c r="A30" s="144" t="inlineStr">
        <is>
          <t>HANAKO</t>
        </is>
      </c>
      <c r="B30" s="148" t="n"/>
      <c r="C30" s="133">
        <f>SUM('ORDER SHEET'!O656:O667)</f>
        <v/>
      </c>
      <c r="D30" s="1564">
        <f>SUM('ORDER SHEET'!Q656:Q667)</f>
        <v/>
      </c>
      <c r="E30" s="1566">
        <f>SUM('ORDER SHEET'!S656:S667)</f>
        <v/>
      </c>
      <c r="F30" s="1566">
        <f>D30-E30</f>
        <v/>
      </c>
      <c r="G30" s="137">
        <f>F30/D30</f>
        <v/>
      </c>
      <c r="H30" s="126" t="n"/>
      <c r="I30" s="1564">
        <f>E30*1.1</f>
        <v/>
      </c>
      <c r="J30" s="277" t="inlineStr">
        <is>
          <t>ok</t>
        </is>
      </c>
      <c r="K30" s="319" t="n"/>
      <c r="L30" s="276" t="n"/>
      <c r="M30" s="126" t="n"/>
      <c r="N30" s="126" t="n"/>
    </row>
    <row r="31" ht="30" customHeight="1" s="1371">
      <c r="A31" s="149" t="inlineStr">
        <is>
          <t>LEJEU</t>
        </is>
      </c>
      <c r="B31" s="148" t="n"/>
      <c r="C31" s="133">
        <f>SUM('ORDER SHEET'!O668:O672)</f>
        <v/>
      </c>
      <c r="D31" s="1564">
        <f>SUM('ORDER SHEET'!Q668:Q672)</f>
        <v/>
      </c>
      <c r="E31" s="1566">
        <f>SUM('ORDER SHEET'!S668:S672)</f>
        <v/>
      </c>
      <c r="F31" s="1566">
        <f>D31-E31</f>
        <v/>
      </c>
      <c r="G31" s="137">
        <f>F31/D31</f>
        <v/>
      </c>
      <c r="H31" s="126" t="n"/>
      <c r="I31" s="1564">
        <f>E31*1.1</f>
        <v/>
      </c>
      <c r="J31" s="277" t="inlineStr">
        <is>
          <t>ok</t>
        </is>
      </c>
      <c r="K31" s="277" t="n"/>
      <c r="L31" s="278" t="n"/>
      <c r="M31" s="126" t="n"/>
      <c r="N31" s="126" t="n"/>
    </row>
    <row r="32" ht="30" customHeight="1" s="1371">
      <c r="A32" s="150" t="inlineStr">
        <is>
          <t>AISHODO</t>
        </is>
      </c>
      <c r="B32" s="147" t="inlineStr">
        <is>
          <t>前払</t>
        </is>
      </c>
      <c r="C32" s="133">
        <f>SUM('ORDER SHEET'!O673:O690)</f>
        <v/>
      </c>
      <c r="D32" s="1576">
        <f>SUBTOTAL(9,'ORDER SHEET'!Q673:Q690)</f>
        <v/>
      </c>
      <c r="E32" s="1566">
        <f>SUBTOTAL(9,'ORDER SHEET'!S673:S690)</f>
        <v/>
      </c>
      <c r="F32" s="1566">
        <f>D32-E32</f>
        <v/>
      </c>
      <c r="G32" s="137">
        <f>F32/D32</f>
        <v/>
      </c>
      <c r="H32" s="126" t="n"/>
      <c r="I32" s="1564">
        <f>E32*1.08</f>
        <v/>
      </c>
      <c r="J32" s="410" t="inlineStr">
        <is>
          <t>ok</t>
        </is>
      </c>
      <c r="K32" s="411" t="n"/>
      <c r="L32" s="278" t="n"/>
      <c r="M32" s="126" t="n"/>
      <c r="N32" s="126" t="n"/>
    </row>
    <row r="33" hidden="1" ht="30" customHeight="1" s="1371">
      <c r="A33" s="149" t="inlineStr">
        <is>
          <t>RUHAKU</t>
        </is>
      </c>
      <c r="B33" s="152" t="n"/>
      <c r="C33" s="133">
        <f>SUM('ORDER SHEET'!O691:'ORDER SHEET'!O700)</f>
        <v/>
      </c>
      <c r="D33" s="1564">
        <f>SUM('ORDER SHEET'!Q691:'ORDER SHEET'!Q700)</f>
        <v/>
      </c>
      <c r="E33" s="1566">
        <f>SUM('ORDER SHEET'!S691:'ORDER SHEET'!S700)</f>
        <v/>
      </c>
      <c r="F33" s="1566">
        <f>D33-E33</f>
        <v/>
      </c>
      <c r="G33" s="137">
        <f>F33/D33</f>
        <v/>
      </c>
      <c r="H33" s="126" t="n"/>
      <c r="I33" s="1564">
        <f>E33*1.1</f>
        <v/>
      </c>
      <c r="J33" s="126" t="n"/>
      <c r="K33" s="126" t="n"/>
      <c r="L33" s="276" t="n"/>
      <c r="M33" s="126" t="n"/>
      <c r="N33" s="126" t="n"/>
    </row>
    <row r="34" ht="30" customHeight="1" s="1371">
      <c r="A34" s="149" t="inlineStr">
        <is>
          <t>Dr.MEDION</t>
        </is>
      </c>
      <c r="B34" s="152" t="n"/>
      <c r="C34" s="153">
        <f>SUM('ORDER SHEET'!O701:O727)</f>
        <v/>
      </c>
      <c r="D34" s="1572">
        <f>SUM('ORDER SHEET'!Q701:Q727)</f>
        <v/>
      </c>
      <c r="E34" s="1577">
        <f>SUM('ORDER SHEET'!S701:S727)</f>
        <v/>
      </c>
      <c r="F34" s="1577">
        <f>D34-E34</f>
        <v/>
      </c>
      <c r="G34" s="137">
        <f>F34/D34</f>
        <v/>
      </c>
      <c r="H34" s="126" t="n"/>
      <c r="I34" s="1564">
        <f>E34*1.1</f>
        <v/>
      </c>
      <c r="J34" s="410" t="inlineStr">
        <is>
          <t>ok</t>
        </is>
      </c>
      <c r="K34" s="411" t="inlineStr">
        <is>
          <t>ok</t>
        </is>
      </c>
      <c r="L34" s="276" t="n"/>
      <c r="M34" s="126" t="n"/>
      <c r="N34" s="126" t="n"/>
    </row>
    <row r="35" ht="30" customHeight="1" s="1371">
      <c r="A35" s="150" t="inlineStr">
        <is>
          <t>McCoy</t>
        </is>
      </c>
      <c r="B35" s="147" t="inlineStr">
        <is>
          <t>前払</t>
        </is>
      </c>
      <c r="C35" s="153">
        <f>SUM('ORDER SHEET'!O728:O811)</f>
        <v/>
      </c>
      <c r="D35" s="1572">
        <f>SUM('ORDER SHEET'!Q728:Q811)</f>
        <v/>
      </c>
      <c r="E35" s="1577">
        <f>SUM('ORDER SHEET'!S728:S811)</f>
        <v/>
      </c>
      <c r="F35" s="1577">
        <f>D35-E35</f>
        <v/>
      </c>
      <c r="G35" s="137">
        <f>F35/D35</f>
        <v/>
      </c>
      <c r="H35" s="126" t="n"/>
      <c r="I35" s="1564">
        <f>(399000*1.08)+(1751070*1.1)</f>
        <v/>
      </c>
      <c r="J35" s="410" t="inlineStr">
        <is>
          <t>ok</t>
        </is>
      </c>
      <c r="K35" s="319" t="inlineStr">
        <is>
          <t>ok</t>
        </is>
      </c>
      <c r="L35" s="414" t="n"/>
      <c r="M35" s="126" t="n"/>
      <c r="N35" s="126" t="n"/>
    </row>
    <row r="36" hidden="1" ht="30" customHeight="1" s="1371">
      <c r="A36" s="156" t="inlineStr">
        <is>
          <t>URESHINO</t>
        </is>
      </c>
      <c r="B36" s="147" t="inlineStr">
        <is>
          <t>前払</t>
        </is>
      </c>
      <c r="C36" s="153">
        <f>SUM('ORDER SHEET'!O812:O813)</f>
        <v/>
      </c>
      <c r="D36" s="1572">
        <f>SUM('ORDER SHEET'!Q812:Q813)</f>
        <v/>
      </c>
      <c r="E36" s="1577">
        <f>SUM('ORDER SHEET'!S812:S813)</f>
        <v/>
      </c>
      <c r="F36" s="1577">
        <f>D36-E36</f>
        <v/>
      </c>
      <c r="G36" s="137">
        <f>F36/D36</f>
        <v/>
      </c>
      <c r="H36" s="126" t="n"/>
      <c r="I36" s="1567" t="n"/>
      <c r="J36" s="410" t="n"/>
      <c r="K36" s="410" t="n"/>
      <c r="L36" s="278" t="n"/>
      <c r="M36" s="126" t="n"/>
      <c r="N36" s="126" t="n"/>
    </row>
    <row r="37" ht="30" customHeight="1" s="1371">
      <c r="A37" s="405" t="inlineStr">
        <is>
          <t>Luxces</t>
        </is>
      </c>
      <c r="B37" s="131" t="n"/>
      <c r="C37" s="153">
        <f>SUM('ORDER SHEET'!O814:O820)</f>
        <v/>
      </c>
      <c r="D37" s="1572">
        <f>SUM('ORDER SHEET'!Q814:Q820)</f>
        <v/>
      </c>
      <c r="E37" s="1577">
        <f>SUM('ORDER SHEET'!S814:S820)</f>
        <v/>
      </c>
      <c r="F37" s="1577">
        <f>D37-E37</f>
        <v/>
      </c>
      <c r="G37" s="137">
        <f>F37/D37</f>
        <v/>
      </c>
      <c r="H37" s="126" t="n"/>
      <c r="I37" s="1567">
        <f>E37*1.08</f>
        <v/>
      </c>
      <c r="J37" s="411" t="inlineStr">
        <is>
          <t>ok</t>
        </is>
      </c>
      <c r="K37" s="411" t="n"/>
      <c r="L37" s="276" t="n"/>
      <c r="M37" s="126" t="n"/>
      <c r="N37" s="126" t="n"/>
    </row>
    <row r="38" ht="30" customHeight="1" s="1371">
      <c r="A38" s="304" t="inlineStr">
        <is>
          <t>Evliss</t>
        </is>
      </c>
      <c r="B38" s="305" t="n"/>
      <c r="C38" s="306">
        <f>SUBTOTAL(9,'ORDER SHEET'!O821:O833)</f>
        <v/>
      </c>
      <c r="D38" s="1578">
        <f>SUBTOTAL(9,'ORDER SHEET'!Q821:Q833)</f>
        <v/>
      </c>
      <c r="E38" s="1579">
        <f>SUBTOTAL(9,'ORDER SHEET'!S821:S833)</f>
        <v/>
      </c>
      <c r="F38" s="1577">
        <f>D38-E38</f>
        <v/>
      </c>
      <c r="G38" s="137">
        <f>F38/D38</f>
        <v/>
      </c>
      <c r="H38" s="300" t="n"/>
      <c r="I38" s="1567">
        <f>E38*1.1</f>
        <v/>
      </c>
      <c r="J38" s="410" t="inlineStr">
        <is>
          <t>ok</t>
        </is>
      </c>
      <c r="K38" s="319" t="n"/>
      <c r="L38" s="414" t="n"/>
      <c r="M38" s="126" t="n"/>
      <c r="N38" s="300" t="n"/>
    </row>
    <row r="39" hidden="1" ht="30" customHeight="1" s="1371">
      <c r="A39" s="304" t="inlineStr">
        <is>
          <t>Esthe Pro Labo</t>
        </is>
      </c>
      <c r="B39" s="305" t="n"/>
      <c r="C39" s="306">
        <f>SUBTOTAL(9,'ORDER SHEET'!O834:'ORDER SHEET'!O842)</f>
        <v/>
      </c>
      <c r="D39" s="1578">
        <f>SUBTOTAL(9,'ORDER SHEET'!Q834:'ORDER SHEET'!Q842)</f>
        <v/>
      </c>
      <c r="E39" s="1579">
        <f>SUBTOTAL(9,'ORDER SHEET'!S834:'ORDER SHEET'!S842)</f>
        <v/>
      </c>
      <c r="F39" s="1577">
        <f>D39-E39</f>
        <v/>
      </c>
      <c r="G39" s="137">
        <f>F39/D39</f>
        <v/>
      </c>
      <c r="H39" s="300" t="n"/>
      <c r="I39" s="1567">
        <f>E39*1.1</f>
        <v/>
      </c>
      <c r="J39" s="427" t="n"/>
      <c r="K39" s="320" t="n"/>
      <c r="L39" s="414" t="n"/>
      <c r="M39" s="300" t="n"/>
      <c r="N39" s="300" t="n"/>
    </row>
    <row r="40" hidden="1" ht="30" customHeight="1" s="1371">
      <c r="A40" s="337" t="inlineStr">
        <is>
          <t>Rey Beauty Studio.</t>
        </is>
      </c>
      <c r="B40" s="338" t="n"/>
      <c r="C40" s="153">
        <f>SUM('ORDER SHEET'!O843:'ORDER SHEET'!O848)</f>
        <v/>
      </c>
      <c r="D40" s="1572">
        <f>SUM('ORDER SHEET'!Q843:'ORDER SHEET'!Q848)</f>
        <v/>
      </c>
      <c r="E40" s="1577">
        <f>SUM('ORDER SHEET'!S843:'ORDER SHEET'!S848)</f>
        <v/>
      </c>
      <c r="F40" s="1577">
        <f>D40-E40</f>
        <v/>
      </c>
      <c r="G40" s="137">
        <f>F40/D40</f>
        <v/>
      </c>
      <c r="H40" s="300" t="n"/>
      <c r="I40" s="1567">
        <f>E40*1.1</f>
        <v/>
      </c>
      <c r="J40" s="300" t="n"/>
      <c r="K40" s="300" t="n"/>
      <c r="L40" s="276" t="n"/>
      <c r="M40" s="300" t="n"/>
      <c r="N40" s="300" t="n"/>
    </row>
    <row r="41" ht="30" customHeight="1" s="1371">
      <c r="A41" s="337" t="inlineStr">
        <is>
          <t>COCOCHI</t>
        </is>
      </c>
      <c r="B41" s="338" t="n"/>
      <c r="C41" s="323">
        <f>SUM('ORDER SHEET'!O849:'ORDER SHEET'!O870)</f>
        <v/>
      </c>
      <c r="D41" s="1580">
        <f>SUM('ORDER SHEET'!Q849:'ORDER SHEET'!Q870)</f>
        <v/>
      </c>
      <c r="E41" s="1581">
        <f>SUM('ORDER SHEET'!S849:'ORDER SHEET'!S870)</f>
        <v/>
      </c>
      <c r="F41" s="1566">
        <f>D41-E41</f>
        <v/>
      </c>
      <c r="G41" s="137">
        <f>F41/D41</f>
        <v/>
      </c>
      <c r="H41" s="300" t="n"/>
      <c r="I41" s="1567">
        <f>E41*1.1</f>
        <v/>
      </c>
      <c r="J41" s="427" t="inlineStr">
        <is>
          <t>ok</t>
        </is>
      </c>
      <c r="K41" s="320" t="n"/>
      <c r="L41" s="278" t="n"/>
      <c r="M41" s="300" t="n"/>
      <c r="N41" s="300" t="n"/>
    </row>
    <row r="42" hidden="1" ht="30" customHeight="1" s="1371">
      <c r="A42" s="407" t="inlineStr">
        <is>
          <t>PURE BIO</t>
        </is>
      </c>
      <c r="B42" s="408" t="n"/>
      <c r="C42" s="323">
        <f>'ORDER SHEET'!O871</f>
        <v/>
      </c>
      <c r="D42" s="1580">
        <f>'ORDER SHEET'!Q871</f>
        <v/>
      </c>
      <c r="E42" s="1581">
        <f>'ORDER SHEET'!S871</f>
        <v/>
      </c>
      <c r="F42" s="1566">
        <f>D42-E42</f>
        <v/>
      </c>
      <c r="G42" s="137">
        <f>F42/D42</f>
        <v/>
      </c>
      <c r="H42" s="276" t="n"/>
      <c r="I42" s="1567">
        <f>E42*1.1</f>
        <v/>
      </c>
      <c r="J42" s="276" t="n"/>
      <c r="K42" s="276" t="n"/>
      <c r="L42" s="276" t="n"/>
      <c r="M42" s="276" t="n"/>
      <c r="N42" s="276" t="n"/>
    </row>
    <row r="43" ht="30" customHeight="1" s="1371">
      <c r="A43" s="271" t="inlineStr">
        <is>
          <t>Diaasjapan</t>
        </is>
      </c>
      <c r="B43" s="272" t="n"/>
      <c r="C43" s="273">
        <f>SUM('ORDER SHEET'!O873:O882)</f>
        <v/>
      </c>
      <c r="D43" s="1580">
        <f>SUM('ORDER SHEET'!Q873:Q882)</f>
        <v/>
      </c>
      <c r="E43" s="1581">
        <f>SUM('ORDER SHEET'!S873:S882)</f>
        <v/>
      </c>
      <c r="F43" s="1566">
        <f>D43-E43</f>
        <v/>
      </c>
      <c r="G43" s="137">
        <f>F43/D43</f>
        <v/>
      </c>
      <c r="H43" s="276" t="n"/>
      <c r="I43" s="1567">
        <f>E43*1.1</f>
        <v/>
      </c>
      <c r="J43" s="278" t="inlineStr">
        <is>
          <t>ok</t>
        </is>
      </c>
      <c r="K43" s="276" t="n"/>
      <c r="L43" s="276" t="n"/>
      <c r="M43" s="276" t="n"/>
      <c r="N43" s="276" t="n"/>
    </row>
    <row r="44" hidden="1" ht="30" customHeight="1" s="1371">
      <c r="A44" s="481" t="inlineStr">
        <is>
          <t>SUNTREG</t>
        </is>
      </c>
      <c r="B44" s="482" t="n"/>
      <c r="C44" s="483">
        <f>'ORDER SHEET'!O883</f>
        <v/>
      </c>
      <c r="D44" s="1582">
        <f>'ORDER SHEET'!Q883</f>
        <v/>
      </c>
      <c r="E44" s="1583">
        <f>'ORDER SHEET'!S883</f>
        <v/>
      </c>
      <c r="F44" s="1566">
        <f>D44-E44</f>
        <v/>
      </c>
      <c r="G44" s="137">
        <f>F44/D44</f>
        <v/>
      </c>
      <c r="H44" s="486" t="n"/>
      <c r="I44" s="1567">
        <f>E44*1.1</f>
        <v/>
      </c>
      <c r="J44" s="487" t="n"/>
      <c r="K44" s="488" t="n"/>
      <c r="L44" s="486" t="n"/>
      <c r="M44" s="486" t="n"/>
      <c r="N44" s="486" t="n"/>
    </row>
    <row r="45" ht="30" customHeight="1" s="1371">
      <c r="A45" s="481" t="inlineStr">
        <is>
          <t>BEAUTY GARAGE</t>
        </is>
      </c>
      <c r="B45" s="482" t="n"/>
      <c r="C45" s="496">
        <f>SUM('ORDER SHEET'!O884:O894)</f>
        <v/>
      </c>
      <c r="D45" s="1584">
        <f>SUM('ORDER SHEET'!Q884:Q894)</f>
        <v/>
      </c>
      <c r="E45" s="1585">
        <f>SUM('ORDER SHEET'!S884:'ORDER SHEET'!S894)</f>
        <v/>
      </c>
      <c r="F45" s="1566">
        <f>D45-E45</f>
        <v/>
      </c>
      <c r="G45" s="137">
        <f>F45/D45</f>
        <v/>
      </c>
      <c r="H45" s="486" t="n"/>
      <c r="I45" s="1567">
        <f>E45*1.1</f>
        <v/>
      </c>
      <c r="J45" s="487" t="inlineStr">
        <is>
          <t>ok</t>
        </is>
      </c>
      <c r="K45" s="488" t="n"/>
      <c r="L45" s="487" t="n"/>
      <c r="M45" s="486" t="n"/>
      <c r="N45" s="486" t="n"/>
    </row>
    <row r="46" ht="30" customHeight="1" s="1371">
      <c r="A46" s="498" t="inlineStr">
        <is>
          <t>Healing Relax</t>
        </is>
      </c>
      <c r="B46" s="499" t="n"/>
      <c r="C46" s="500">
        <f>'ORDER SHEET'!O903</f>
        <v/>
      </c>
      <c r="D46" s="1586">
        <f>'ORDER SHEET'!Q903</f>
        <v/>
      </c>
      <c r="E46" s="1587">
        <f>'ORDER SHEET'!S903</f>
        <v/>
      </c>
      <c r="F46" s="1566">
        <f>D46-E46</f>
        <v/>
      </c>
      <c r="G46" s="137">
        <f>F46/D46</f>
        <v/>
      </c>
      <c r="H46" s="503" t="n"/>
      <c r="I46" s="1567">
        <f>E46*1.1</f>
        <v/>
      </c>
      <c r="J46" s="504" t="n"/>
      <c r="K46" s="505" t="n"/>
      <c r="L46" s="504" t="n"/>
      <c r="M46" s="503" t="n"/>
      <c r="N46" s="503" t="n"/>
    </row>
    <row r="47" ht="30" customHeight="1" s="1371">
      <c r="A47" s="132" t="inlineStr">
        <is>
          <t>DIAMANTE</t>
        </is>
      </c>
      <c r="B47" s="126" t="n"/>
      <c r="C47" s="133">
        <f>SUM('ORDER SHEET'!O904:O935)</f>
        <v/>
      </c>
      <c r="D47" s="1588">
        <f>SUM('ORDER SHEET'!Q904:Q935)</f>
        <v/>
      </c>
      <c r="E47" s="1565">
        <f>SUM('ORDER SHEET'!S904:S935)</f>
        <v/>
      </c>
      <c r="F47" s="1566">
        <f>D47-E47</f>
        <v/>
      </c>
      <c r="G47" s="137">
        <f>F47/D47</f>
        <v/>
      </c>
      <c r="H47" s="126" t="n"/>
      <c r="I47" s="1564">
        <f>E47*1.1</f>
        <v/>
      </c>
      <c r="J47" s="410" t="inlineStr">
        <is>
          <t>ok</t>
        </is>
      </c>
      <c r="K47" s="319" t="n"/>
      <c r="L47" s="414" t="n"/>
      <c r="M47" s="126" t="n"/>
      <c r="N47" s="126" t="n"/>
      <c r="O47" s="1569">
        <f>I47-769120</f>
        <v/>
      </c>
    </row>
    <row r="48" hidden="1" ht="30" customHeight="1" s="1371">
      <c r="A48" s="126" t="inlineStr">
        <is>
          <t>FAJ</t>
        </is>
      </c>
      <c r="B48" s="126" t="n"/>
      <c r="C48" s="133">
        <f>'ORDER SHEET'!O936</f>
        <v/>
      </c>
      <c r="D48" s="1564">
        <f>'ORDER SHEET'!Q936</f>
        <v/>
      </c>
      <c r="E48" s="1566">
        <f>'ORDER SHEET'!S936</f>
        <v/>
      </c>
      <c r="F48" s="1566">
        <f>D48-E48</f>
        <v/>
      </c>
      <c r="G48" s="137">
        <f>F48/D48</f>
        <v/>
      </c>
      <c r="H48" s="126" t="n"/>
      <c r="I48" s="1567">
        <f>E48*1.08</f>
        <v/>
      </c>
      <c r="J48" s="126" t="n"/>
      <c r="K48" s="126" t="n"/>
      <c r="L48" s="276" t="n"/>
      <c r="M48" s="126" t="n"/>
      <c r="N48" s="126" t="n"/>
      <c r="P48" s="1589" t="n"/>
    </row>
    <row r="49" ht="30" customHeight="1" s="1371">
      <c r="A49" s="157" t="inlineStr">
        <is>
          <t>TOTAL</t>
        </is>
      </c>
      <c r="B49" s="157" t="n"/>
      <c r="C49" s="158">
        <f>SUM(C2:C48)</f>
        <v/>
      </c>
      <c r="D49" s="1590">
        <f>SUM(D2:D48)</f>
        <v/>
      </c>
      <c r="E49" s="1591">
        <f>SUM(E2:E48)</f>
        <v/>
      </c>
      <c r="F49" s="1566">
        <f>D49-E49</f>
        <v/>
      </c>
      <c r="G49" s="137">
        <f>F49/D49</f>
        <v/>
      </c>
      <c r="H49" s="1567">
        <f>D49-E49</f>
        <v/>
      </c>
      <c r="I49" s="1564">
        <f>SUBTOTAL(9,I2:I48)</f>
        <v/>
      </c>
      <c r="J49" s="126" t="n"/>
      <c r="K49" s="126" t="n"/>
      <c r="L49" s="276" t="n"/>
      <c r="M49" s="126" t="n"/>
      <c r="N49" s="126" t="n"/>
      <c r="R49" s="310" t="n"/>
    </row>
    <row r="50" ht="30" customHeight="1" s="1371">
      <c r="A50" s="1592" t="inlineStr">
        <is>
          <t>Сумма предоплаты</t>
        </is>
      </c>
      <c r="B50" s="1593" t="n"/>
      <c r="C50" s="1594" t="n"/>
      <c r="D50" s="1595">
        <f>D49/2</f>
        <v/>
      </c>
      <c r="E50" s="1596">
        <f>E5+E6+E10+E13+E15+E21+E25+E26+E27+E28+E32+E35+E36+E37+E43+E38+E39+E40+E41</f>
        <v/>
      </c>
      <c r="F50" s="1596" t="n"/>
      <c r="G50" s="1596" t="n"/>
      <c r="H50" s="1597" t="n"/>
      <c r="I50" s="1597">
        <f>I5+I6+I10+I13+I15+I21+I25+I26+I27+I28+I32+I35+I36+I37+I43+I38+I39+I40</f>
        <v/>
      </c>
    </row>
    <row r="51" ht="30" customHeight="1" s="1371">
      <c r="A51" s="24" t="n"/>
      <c r="B51" s="24" t="n"/>
      <c r="C51" s="1598" t="n"/>
      <c r="D51" s="1599" t="n"/>
      <c r="E51" s="1600" t="n"/>
      <c r="F51" s="1599" t="n"/>
      <c r="G51" s="1601" t="n"/>
      <c r="H51" s="1569" t="n"/>
      <c r="I51" s="1569">
        <f>I5+I6+I10+I25+I27+I32+I35+I38+I44</f>
        <v/>
      </c>
      <c r="J51" s="1569" t="n"/>
    </row>
    <row r="52" ht="30" customHeight="1" s="1371">
      <c r="A52" s="26" t="inlineStr">
        <is>
          <t>SAMPLE/TESTER</t>
        </is>
      </c>
      <c r="D52" s="1599" t="n"/>
      <c r="E52" s="1599" t="n"/>
      <c r="G52" s="1569" t="n"/>
      <c r="I52" s="1569">
        <f>D49-I51</f>
        <v/>
      </c>
    </row>
    <row r="53" hidden="1" ht="30" customHeight="1" s="1371">
      <c r="A53" s="126" t="inlineStr">
        <is>
          <t>FLOUVEIL</t>
        </is>
      </c>
      <c r="B53" s="126" t="n"/>
      <c r="C53" s="133">
        <f>SUM('ORDER SHEET'!O937:O942)</f>
        <v/>
      </c>
      <c r="D53" s="1564">
        <f>SUM('ORDER SHEET'!Q937:Q942)</f>
        <v/>
      </c>
      <c r="E53" s="1566">
        <f>SUM('ORDER SHEET'!S937:S942)</f>
        <v/>
      </c>
      <c r="F53" s="1566">
        <f>D53-E53</f>
        <v/>
      </c>
      <c r="G53" s="137">
        <f>F53/D53</f>
        <v/>
      </c>
      <c r="H53" s="1567" t="n"/>
      <c r="I53" s="1567" t="n"/>
    </row>
    <row r="54" hidden="1" ht="30" customHeight="1" s="1371">
      <c r="A54" s="162" t="inlineStr">
        <is>
          <t>ＲＥＬＥＮＴ</t>
        </is>
      </c>
      <c r="B54" s="126" t="n"/>
      <c r="C54" s="133">
        <f>SUM('ORDER SHEET'!O943:O1025)</f>
        <v/>
      </c>
      <c r="D54" s="1564">
        <f>SUM('ORDER SHEET'!Q943:Q1025)</f>
        <v/>
      </c>
      <c r="E54" s="1566">
        <f>SUM('ORDER SHEET'!S949:S1025)</f>
        <v/>
      </c>
      <c r="F54" s="1566">
        <f>D54-E54</f>
        <v/>
      </c>
      <c r="G54" s="137">
        <f>F54/D54</f>
        <v/>
      </c>
      <c r="H54" s="1567" t="n"/>
      <c r="I54" s="1567" t="n"/>
      <c r="K54" s="1569" t="n"/>
      <c r="L54" s="1569" t="n"/>
    </row>
    <row r="55" hidden="1" ht="14.1" customHeight="1" s="1371">
      <c r="A55" s="162" t="inlineStr">
        <is>
          <t>CHANSON</t>
        </is>
      </c>
      <c r="B55" s="126" t="n"/>
      <c r="C55" s="133">
        <f>'ORDER SHEET'!O1026</f>
        <v/>
      </c>
      <c r="D55" s="1564">
        <f>SUM('ORDER SHEET'!Q1026)</f>
        <v/>
      </c>
      <c r="E55" s="1566">
        <f>'ORDER SHEET'!S1026</f>
        <v/>
      </c>
      <c r="F55" s="1566">
        <f>D55-E55</f>
        <v/>
      </c>
      <c r="G55" s="137">
        <f>F55/D55</f>
        <v/>
      </c>
      <c r="H55" s="1567" t="n"/>
      <c r="I55" s="1567" t="n"/>
    </row>
    <row r="56" hidden="1" ht="30" customHeight="1" s="1371">
      <c r="A56" s="126" t="inlineStr">
        <is>
          <t xml:space="preserve">C'BON </t>
        </is>
      </c>
      <c r="B56" s="126" t="n"/>
      <c r="C56" s="133">
        <f>SUM('ORDER SHEET'!O1027:O1062)</f>
        <v/>
      </c>
      <c r="D56" s="1564">
        <f>SUM('ORDER SHEET'!Q1027:Q1062)</f>
        <v/>
      </c>
      <c r="E56" s="1566">
        <f>SUM('ORDER SHEET'!S1027:S1062)</f>
        <v/>
      </c>
      <c r="F56" s="1566">
        <f>D56-E56</f>
        <v/>
      </c>
      <c r="G56" s="137">
        <f>F56/D56</f>
        <v/>
      </c>
      <c r="H56" s="1567" t="n"/>
      <c r="I56" s="126" t="n"/>
      <c r="K56" s="1602" t="n"/>
      <c r="L56" s="1602" t="n"/>
    </row>
    <row r="57" hidden="1" ht="30" customHeight="1" s="1371">
      <c r="A57" s="126" t="inlineStr">
        <is>
          <t>Q1</t>
        </is>
      </c>
      <c r="B57" s="126" t="n"/>
      <c r="C57" s="133">
        <f>SUM('ORDER SHEET'!O1072:O1093)</f>
        <v/>
      </c>
      <c r="D57" s="1564">
        <f>SUM('ORDER SHEET'!Q1072:Q1093)</f>
        <v/>
      </c>
      <c r="E57" s="1566">
        <f>SUM('ORDER SHEET'!S1072:S1093)</f>
        <v/>
      </c>
      <c r="F57" s="1566">
        <f>D57-E57</f>
        <v/>
      </c>
      <c r="G57" s="137">
        <f>F57/D57</f>
        <v/>
      </c>
      <c r="H57" s="1567" t="n"/>
      <c r="I57" s="126" t="n"/>
      <c r="J57" s="310" t="inlineStr">
        <is>
          <t>粗利</t>
        </is>
      </c>
    </row>
    <row r="58" hidden="1" ht="30" customHeight="1" s="1371">
      <c r="A58" s="126" t="inlineStr">
        <is>
          <t>SUNSORIT</t>
        </is>
      </c>
      <c r="B58" s="126" t="n"/>
      <c r="C58" s="133">
        <f>SUM('ORDER SHEET'!O1122:O1129)</f>
        <v/>
      </c>
      <c r="D58" s="1564">
        <f>SUM('ORDER SHEET'!Q1122:Q1129)</f>
        <v/>
      </c>
      <c r="E58" s="1566">
        <f>SUM('ORDER SHEET'!S1122:S1129)</f>
        <v/>
      </c>
      <c r="F58" s="1566">
        <f>D58-E58</f>
        <v/>
      </c>
      <c r="G58" s="137">
        <f>F58/D58</f>
        <v/>
      </c>
      <c r="H58" s="1567" t="n"/>
      <c r="I58" s="126" t="n"/>
    </row>
    <row r="59" hidden="1" ht="30" customHeight="1" s="1371">
      <c r="A59" s="126" t="inlineStr">
        <is>
          <t>LAPIDEM</t>
        </is>
      </c>
      <c r="B59" s="126" t="n"/>
      <c r="C59" s="133">
        <f>SUM('ORDER SHEET'!O1130:O1160)</f>
        <v/>
      </c>
      <c r="D59" s="1564">
        <f>SUM('ORDER SHEET'!Q1130:Q1160)</f>
        <v/>
      </c>
      <c r="E59" s="1566">
        <f>SUM('ORDER SHEET'!S1130:S1160)</f>
        <v/>
      </c>
      <c r="F59" s="1566">
        <f>D59-E59</f>
        <v/>
      </c>
      <c r="G59" s="137">
        <f>F59/D59</f>
        <v/>
      </c>
      <c r="H59" s="126" t="n"/>
      <c r="I59" s="1567">
        <f>E59*1.1</f>
        <v/>
      </c>
    </row>
    <row r="60" hidden="1" ht="30" customHeight="1" s="1371">
      <c r="A60" s="126" t="inlineStr">
        <is>
          <t xml:space="preserve">ROSY DROP </t>
        </is>
      </c>
      <c r="B60" s="126" t="n"/>
      <c r="C60" s="133">
        <f>SUM('ORDER SHEET'!O1163:'ORDER SHEET'!O1167)</f>
        <v/>
      </c>
      <c r="D60" s="1567">
        <f>SUM('ORDER SHEET'!Q1163:'ORDER SHEET'!Q1167)</f>
        <v/>
      </c>
      <c r="E60" s="1565">
        <f>SUM('ORDER SHEET'!S1163:S1166)</f>
        <v/>
      </c>
      <c r="F60" s="1566">
        <f>D60-E60</f>
        <v/>
      </c>
      <c r="G60" s="137">
        <f>F60/D60</f>
        <v/>
      </c>
      <c r="H60" s="126" t="n"/>
      <c r="I60" s="1567" t="n"/>
    </row>
    <row r="61" hidden="1" ht="30" customHeight="1" s="1371">
      <c r="A61" s="126" t="inlineStr">
        <is>
          <t>ESTLABO</t>
        </is>
      </c>
      <c r="B61" s="126" t="n"/>
      <c r="C61" s="133">
        <f>SUM('ORDER SHEET'!O1168:O1213)</f>
        <v/>
      </c>
      <c r="D61" s="1564">
        <f>SUM('ORDER SHEET'!Q1168:Q1213)</f>
        <v/>
      </c>
      <c r="E61" s="1566">
        <f>SUM('ORDER SHEET'!S1168:S1199)</f>
        <v/>
      </c>
      <c r="F61" s="1566">
        <f>D61-E61</f>
        <v/>
      </c>
      <c r="G61" s="137">
        <f>F61/D61</f>
        <v/>
      </c>
      <c r="H61" s="126" t="n"/>
      <c r="I61" s="126" t="n"/>
    </row>
    <row r="62" hidden="1" ht="30" customHeight="1" s="1371">
      <c r="A62" s="126" t="inlineStr">
        <is>
          <t>ELEGADOLL</t>
        </is>
      </c>
      <c r="B62" s="126" t="n"/>
      <c r="C62" s="133">
        <f>SUM('ORDER SHEET'!O1238:O1243)</f>
        <v/>
      </c>
      <c r="D62" s="1564">
        <f>SUM('ORDER SHEET'!Q1238:Q1243)</f>
        <v/>
      </c>
      <c r="E62" s="1566">
        <f>SUM('ORDER SHEET'!S1238:S1243)</f>
        <v/>
      </c>
      <c r="F62" s="1566">
        <f>D62-E62</f>
        <v/>
      </c>
      <c r="G62" s="137">
        <f>F62/D62</f>
        <v/>
      </c>
      <c r="H62" s="126" t="n"/>
      <c r="I62" s="126" t="n"/>
    </row>
    <row r="63" hidden="1" ht="30" customHeight="1" s="1371">
      <c r="A63" s="126" t="inlineStr">
        <is>
          <t>MEROS</t>
        </is>
      </c>
      <c r="B63" s="126" t="n"/>
      <c r="C63" s="133">
        <f>SUM('ORDER SHEET'!O1215:O1215)</f>
        <v/>
      </c>
      <c r="D63" s="1564">
        <f>SUM('ORDER SHEET'!Q1215:Q1215)</f>
        <v/>
      </c>
      <c r="E63" s="1566">
        <f>SUM('ORDER SHEET'!S1215:S1215)</f>
        <v/>
      </c>
      <c r="F63" s="1566">
        <f>D63-E63</f>
        <v/>
      </c>
      <c r="G63" s="137">
        <f>F63/D63</f>
        <v/>
      </c>
      <c r="H63" s="126" t="n"/>
      <c r="I63" s="126" t="n"/>
    </row>
    <row r="64" hidden="1" ht="30" customHeight="1" s="1371">
      <c r="A64" s="163" t="inlineStr">
        <is>
          <t>Beauty Conexion</t>
        </is>
      </c>
      <c r="B64" s="163" t="n"/>
      <c r="C64" s="133">
        <f>SUM('ORDER SHEET'!O1217:O1219)</f>
        <v/>
      </c>
      <c r="D64" s="1564">
        <f>SUM('ORDER SHEET'!Q1217:Q1219)</f>
        <v/>
      </c>
      <c r="E64" s="1566">
        <f>SUM('ORDER SHEET'!S1217:S1219)</f>
        <v/>
      </c>
      <c r="F64" s="1566">
        <f>D64-E64</f>
        <v/>
      </c>
      <c r="G64" s="137">
        <f>F64/D64</f>
        <v/>
      </c>
      <c r="H64" s="126" t="n"/>
      <c r="I64" s="126" t="n"/>
    </row>
    <row r="65" hidden="1" ht="30" customHeight="1" s="1371">
      <c r="A65" s="163" t="inlineStr">
        <is>
          <t>COSMEPRO</t>
        </is>
      </c>
      <c r="B65" s="163" t="n"/>
      <c r="C65" s="133">
        <f>SUM('ORDER SHEET'!O1220:O1228)</f>
        <v/>
      </c>
      <c r="D65" s="1564">
        <f>SUM('ORDER SHEET'!Q1220:Q1228)</f>
        <v/>
      </c>
      <c r="E65" s="1566">
        <f>SUM('ORDER SHEET'!S1220:S1228)</f>
        <v/>
      </c>
      <c r="F65" s="1566">
        <f>D65-E65</f>
        <v/>
      </c>
      <c r="G65" s="137">
        <f>F65/D65</f>
        <v/>
      </c>
      <c r="H65" s="126" t="n"/>
      <c r="I65" s="126" t="n"/>
    </row>
    <row r="66" hidden="1" ht="30" customHeight="1" s="1371">
      <c r="A66" s="163" t="inlineStr">
        <is>
          <t>AFURA</t>
        </is>
      </c>
      <c r="B66" s="163" t="n"/>
      <c r="C66" s="133">
        <f>SUM('ORDER SHEET'!O1229:'ORDER SHEET'!O1237)</f>
        <v/>
      </c>
      <c r="D66" s="1564">
        <f>SUM('ORDER SHEET'!Q1229:'ORDER SHEET'!Q1237)</f>
        <v/>
      </c>
      <c r="E66" s="1566">
        <f>SUM('ORDER SHEET'!S1229:'ORDER SHEET'!S1237)</f>
        <v/>
      </c>
      <c r="F66" s="1566">
        <f>D66-E66</f>
        <v/>
      </c>
      <c r="G66" s="137">
        <f>F66/D66</f>
        <v/>
      </c>
      <c r="H66" s="126" t="n"/>
      <c r="I66" s="126" t="n"/>
    </row>
    <row r="67" hidden="1" ht="30" customHeight="1" s="1371">
      <c r="A67" s="163" t="inlineStr">
        <is>
          <t>HANAKO</t>
        </is>
      </c>
      <c r="B67" s="163" t="n"/>
      <c r="C67" s="133">
        <f>SUM('ORDER SHEET'!O1244:O1247)</f>
        <v/>
      </c>
      <c r="D67" s="1564">
        <f>SUM('ORDER SHEET'!Q1244:Q1247)</f>
        <v/>
      </c>
      <c r="E67" s="1566">
        <f>SUM('ORDER SHEET'!S1244:S1247)</f>
        <v/>
      </c>
      <c r="F67" s="1566">
        <f>D67-E67</f>
        <v/>
      </c>
      <c r="G67" s="137">
        <f>F67/D67</f>
        <v/>
      </c>
      <c r="H67" s="126" t="n"/>
      <c r="I67" s="126" t="n"/>
    </row>
    <row r="68" hidden="1" ht="30" customHeight="1" s="1371">
      <c r="A68" s="163" t="inlineStr">
        <is>
          <t>MAYURI</t>
        </is>
      </c>
      <c r="B68" s="163" t="n"/>
      <c r="C68" s="133">
        <f>SUM('ORDER SHEET'!O1248)</f>
        <v/>
      </c>
      <c r="D68" s="1564">
        <f>SUM('ORDER SHEET'!Q1248)</f>
        <v/>
      </c>
      <c r="E68" s="1566">
        <f>SUM('ORDER SHEET'!S1248)</f>
        <v/>
      </c>
      <c r="F68" s="1566">
        <f>D68-E68</f>
        <v/>
      </c>
      <c r="G68" s="137">
        <f>F68/D68</f>
        <v/>
      </c>
      <c r="H68" s="126" t="n"/>
      <c r="I68" s="126" t="n"/>
    </row>
    <row r="69" hidden="1" ht="30" customHeight="1" s="1371">
      <c r="A69" s="163" t="inlineStr">
        <is>
          <t>Lejeu</t>
        </is>
      </c>
      <c r="B69" s="163" t="n"/>
      <c r="C69" s="133">
        <f>SUM('ORDER SHEET'!O1249:O1253)</f>
        <v/>
      </c>
      <c r="D69" s="1564">
        <f>SUM('ORDER SHEET'!Q1249:Q1253)</f>
        <v/>
      </c>
      <c r="E69" s="1566">
        <f>SUM('ORDER SHEET'!S1249:S1253)</f>
        <v/>
      </c>
      <c r="F69" s="1566">
        <f>D69-E69</f>
        <v/>
      </c>
      <c r="G69" s="137">
        <f>F69/D69</f>
        <v/>
      </c>
      <c r="H69" s="126" t="n"/>
      <c r="I69" s="126" t="n"/>
    </row>
    <row r="70" hidden="1" ht="30" customHeight="1" s="1371">
      <c r="A70" s="163" t="inlineStr">
        <is>
          <t>AISHODO</t>
        </is>
      </c>
      <c r="B70" s="163" t="n"/>
      <c r="C70" s="293">
        <f>SUM('ORDER SHEET'!O1254:O1267)</f>
        <v/>
      </c>
      <c r="D70" s="1603">
        <f>SUM('ORDER SHEET'!Q1254:Q1267)</f>
        <v/>
      </c>
      <c r="E70" s="1566">
        <f>SUM('ORDER SHEET'!S1254:S1267)</f>
        <v/>
      </c>
      <c r="F70" s="1566">
        <f>D70-E70</f>
        <v/>
      </c>
      <c r="G70" s="137">
        <f>F70/D70</f>
        <v/>
      </c>
      <c r="H70" s="126" t="n"/>
      <c r="I70" s="126" t="n"/>
    </row>
    <row r="71" hidden="1" ht="30" customHeight="1" s="1371">
      <c r="A71" s="163" t="inlineStr">
        <is>
          <t>RUHAKU</t>
        </is>
      </c>
      <c r="B71" s="163" t="n"/>
      <c r="C71" s="164">
        <f>SUM('ORDER SHEET'!O1268:O1282)</f>
        <v/>
      </c>
      <c r="D71" s="1564">
        <f>SUM('ORDER SHEET'!Q1268:Q1282)</f>
        <v/>
      </c>
      <c r="E71" s="1566">
        <f>SUM('ORDER SHEET'!S1268:S1282)</f>
        <v/>
      </c>
      <c r="F71" s="1566">
        <f>D71-E71</f>
        <v/>
      </c>
      <c r="G71" s="137">
        <f>F71/D71</f>
        <v/>
      </c>
      <c r="H71" s="126" t="n"/>
      <c r="I71" s="126" t="n"/>
    </row>
    <row r="72" ht="30" customHeight="1" s="1371">
      <c r="A72" s="163" t="inlineStr">
        <is>
          <t>Dr.Medion</t>
        </is>
      </c>
      <c r="B72" s="163" t="n"/>
      <c r="C72" s="293">
        <f>SUM('ORDER SHEET'!O701:O727)</f>
        <v/>
      </c>
      <c r="D72" s="1603">
        <f>SUM('ORDER SHEET'!Q701:Q727)</f>
        <v/>
      </c>
      <c r="E72" s="1566">
        <f>SUM('ORDER SHEET'!S701:S727)</f>
        <v/>
      </c>
      <c r="F72" s="1566">
        <f>D72-E72</f>
        <v/>
      </c>
      <c r="G72" s="137">
        <f>F72/D72</f>
        <v/>
      </c>
      <c r="H72" s="126" t="n"/>
      <c r="I72" s="126" t="n"/>
    </row>
    <row r="73" hidden="1" ht="30" customHeight="1" s="1371">
      <c r="A73" s="163" t="inlineStr">
        <is>
          <t>McCoy</t>
        </is>
      </c>
      <c r="B73" s="163" t="n"/>
      <c r="C73" s="293">
        <f>SUM('ORDER SHEET'!O1307:O1368)</f>
        <v/>
      </c>
      <c r="D73" s="1603">
        <f>SUM('ORDER SHEET'!Q1307:Q1368)</f>
        <v/>
      </c>
      <c r="E73" s="1566">
        <f>SUM('ORDER SHEET'!S1307:S1368)</f>
        <v/>
      </c>
      <c r="F73" s="1566">
        <f>D73-E73</f>
        <v/>
      </c>
      <c r="G73" s="137">
        <f>F73/D73</f>
        <v/>
      </c>
      <c r="H73" s="126" t="n"/>
      <c r="I73" s="126" t="n"/>
    </row>
    <row r="74" hidden="1" ht="30" customHeight="1" s="1371">
      <c r="A74" s="163" t="inlineStr">
        <is>
          <t>URESHINO</t>
        </is>
      </c>
      <c r="B74" s="163" t="n"/>
      <c r="C74" s="293">
        <f>SUM('ORDER SHEET'!O1369)</f>
        <v/>
      </c>
      <c r="D74" s="1603">
        <f>SUM('ORDER SHEET'!Q1369)</f>
        <v/>
      </c>
      <c r="E74" s="1566">
        <f>SUM('ORDER SHEET'!S1369)</f>
        <v/>
      </c>
      <c r="F74" s="1566">
        <f>D74-E74</f>
        <v/>
      </c>
      <c r="G74" s="137">
        <f>F74/D74</f>
        <v/>
      </c>
      <c r="H74" s="126" t="n"/>
      <c r="I74" s="126" t="n"/>
    </row>
    <row r="75" hidden="1" ht="30" customHeight="1" s="1371">
      <c r="A75" s="71" t="inlineStr">
        <is>
          <t>Luxces</t>
        </is>
      </c>
      <c r="B75" s="163" t="n"/>
      <c r="C75" s="295">
        <f>SUM('ORDER SHEET'!O1370:O1375)</f>
        <v/>
      </c>
      <c r="D75" s="1604">
        <f>SUM('ORDER SHEET'!Q1370:Q1375)</f>
        <v/>
      </c>
      <c r="E75" s="1605">
        <f>SUM('ORDER SHEET'!S1370:S1375)</f>
        <v/>
      </c>
      <c r="F75" s="1566">
        <f>D75-E75</f>
        <v/>
      </c>
      <c r="G75" s="137">
        <f>F75/D75</f>
        <v/>
      </c>
      <c r="H75" s="126" t="n"/>
      <c r="I75" s="126" t="n"/>
      <c r="L75" s="1569">
        <f>D49+500000</f>
        <v/>
      </c>
    </row>
    <row r="76" hidden="1" ht="30" customHeight="1" s="1371">
      <c r="A76" s="298" t="inlineStr">
        <is>
          <t>EVLISS</t>
        </is>
      </c>
      <c r="B76" s="299" t="n"/>
      <c r="C76" s="295">
        <f>SUM('ORDER SHEET'!O1376:O1387)</f>
        <v/>
      </c>
      <c r="D76" s="1604">
        <f>SUM('ORDER SHEET'!Q1376:Q1387)</f>
        <v/>
      </c>
      <c r="E76" s="1605">
        <f>SUM('ORDER SHEET'!S1376:S1387)</f>
        <v/>
      </c>
      <c r="F76" s="1566">
        <f>D76-E76</f>
        <v/>
      </c>
      <c r="G76" s="137">
        <f>F76/D76</f>
        <v/>
      </c>
      <c r="H76" s="126" t="n"/>
      <c r="I76" s="300" t="n"/>
    </row>
    <row r="77" hidden="1" ht="30" customHeight="1" s="1371">
      <c r="A77" s="298" t="inlineStr">
        <is>
          <t>Esthe Pro Labo</t>
        </is>
      </c>
      <c r="B77" s="299" t="n"/>
      <c r="C77" s="295">
        <f>SUM('ORDER SHEET'!O1389:O1393)</f>
        <v/>
      </c>
      <c r="D77" s="1604">
        <f>SUM('ORDER SHEET'!Q1389:Q1393)</f>
        <v/>
      </c>
      <c r="E77" s="1605">
        <f>SUM('ORDER SHEET'!S1389:S1393)</f>
        <v/>
      </c>
      <c r="F77" s="1566">
        <f>D77-E77</f>
        <v/>
      </c>
      <c r="G77" s="137">
        <f>F77/D77</f>
        <v/>
      </c>
      <c r="H77" s="300" t="n"/>
      <c r="I77" s="300" t="n"/>
    </row>
    <row r="78" hidden="1" ht="30" customHeight="1" s="1371">
      <c r="A78" s="298" t="inlineStr">
        <is>
          <t>Rey Beauty Studio.</t>
        </is>
      </c>
      <c r="B78" s="299" t="n"/>
      <c r="C78" s="295">
        <f>SUM('ORDER SHEET'!O1394:O1396)</f>
        <v/>
      </c>
      <c r="D78" s="1604">
        <f>SUM('ORDER SHEET'!Q1394:Q1396)</f>
        <v/>
      </c>
      <c r="E78" s="1605">
        <f>SUM('ORDER SHEET'!S1394:S1396)</f>
        <v/>
      </c>
      <c r="F78" s="1566">
        <f>D78-E78</f>
        <v/>
      </c>
      <c r="G78" s="137">
        <f>F78/D78</f>
        <v/>
      </c>
      <c r="H78" s="300" t="n"/>
      <c r="I78" s="300" t="n"/>
    </row>
    <row r="79" hidden="1" ht="30" customHeight="1" s="1371">
      <c r="A79" s="298" t="inlineStr">
        <is>
          <t>COCOCHI</t>
        </is>
      </c>
      <c r="B79" s="321" t="n"/>
      <c r="C79" s="295">
        <f>SUM('ORDER SHEET'!O1398:O1412)</f>
        <v/>
      </c>
      <c r="D79" s="1604">
        <f>SUM('ORDER SHEET'!Q1398:Q1412)</f>
        <v/>
      </c>
      <c r="E79" s="1605">
        <f>SUM('ORDER SHEET'!S1398:S1412)</f>
        <v/>
      </c>
      <c r="F79" s="1566">
        <f>D79-E79</f>
        <v/>
      </c>
      <c r="G79" s="137">
        <f>F79/D79</f>
        <v/>
      </c>
      <c r="H79" s="276" t="n"/>
      <c r="I79" s="276" t="n"/>
    </row>
    <row r="80" hidden="1" ht="30" customHeight="1" s="1371">
      <c r="A80" s="71" t="inlineStr">
        <is>
          <t>Diaasjapan</t>
        </is>
      </c>
      <c r="B80" s="163" t="n"/>
      <c r="C80" s="165">
        <f>SUM('ORDER SHEET'!O1421:O1422)</f>
        <v/>
      </c>
      <c r="D80" s="1576">
        <f>SUM('ORDER SHEET'!Q1421:Q1422)</f>
        <v/>
      </c>
      <c r="E80" s="1605">
        <f>SUM('ORDER SHEET'!S1421:S1422)</f>
        <v/>
      </c>
      <c r="F80" s="1566">
        <f>D80-E80</f>
        <v/>
      </c>
      <c r="G80" s="137">
        <f>F80/D80</f>
        <v/>
      </c>
      <c r="H80" s="126" t="n"/>
      <c r="I80" s="126" t="n"/>
    </row>
    <row r="81" hidden="1" ht="30" customHeight="1" s="1371">
      <c r="A81" s="163" t="inlineStr">
        <is>
          <t xml:space="preserve">DIAMANTE </t>
        </is>
      </c>
      <c r="B81" s="163" t="n"/>
      <c r="C81" s="293">
        <f>SUBTOTAL(9,'ORDER SHEET'!O1423:O1451)</f>
        <v/>
      </c>
      <c r="D81" s="1603">
        <f>SUBTOTAL(9,'ORDER SHEET'!Q1423:Q1451)</f>
        <v/>
      </c>
      <c r="E81" s="1566">
        <f>SUM('ORDER SHEET'!S1423:S1451)</f>
        <v/>
      </c>
      <c r="F81" s="1566">
        <f>D81-E81</f>
        <v/>
      </c>
      <c r="G81" s="137">
        <f>F81/D81</f>
        <v/>
      </c>
      <c r="H81" s="126" t="n"/>
      <c r="I81" s="126" t="n"/>
    </row>
    <row r="82">
      <c r="A82" s="1606" t="inlineStr">
        <is>
          <t>TOTAL</t>
        </is>
      </c>
      <c r="B82" s="1607" t="n"/>
      <c r="C82" s="72">
        <f>SUM(C53:C81)</f>
        <v/>
      </c>
      <c r="D82" s="1608">
        <f>SUM(D53:D81)</f>
        <v/>
      </c>
      <c r="E82" s="1609">
        <f>SUM(E53:E81)</f>
        <v/>
      </c>
      <c r="F82" s="1609">
        <f>SUM(F53:F81)</f>
        <v/>
      </c>
    </row>
    <row r="83">
      <c r="D83" s="1599">
        <f>D49/2</f>
        <v/>
      </c>
    </row>
    <row r="84">
      <c r="C84" s="133">
        <f>C49+C82</f>
        <v/>
      </c>
      <c r="D84" s="1564">
        <f>D49+D82</f>
        <v/>
      </c>
      <c r="E84" s="1566">
        <f>E49+E82</f>
        <v/>
      </c>
      <c r="F84" s="1566">
        <f>F49+F82</f>
        <v/>
      </c>
    </row>
    <row r="87">
      <c r="B87" s="1569">
        <f>D5+D6+D10+D26+D27+D30</f>
        <v/>
      </c>
    </row>
    <row r="88">
      <c r="B88" s="23" t="n">
        <v>811008</v>
      </c>
    </row>
    <row r="89">
      <c r="B89" s="1569">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6"/>
    </sheetView>
  </sheetViews>
  <sheetFormatPr baseColWidth="8" defaultColWidth="3.875" defaultRowHeight="11.25"/>
  <cols>
    <col hidden="1" width="9.125" customWidth="1" style="2" min="1" max="1"/>
    <col width="19.25" customWidth="1" style="1266" min="2" max="2"/>
    <col width="10.875" customWidth="1" style="2" min="3" max="3"/>
    <col width="68.12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2.5" customHeight="1" s="1371">
      <c r="A1" s="1225" t="inlineStr">
        <is>
          <t xml:space="preserve">ROYAL COSMETICS 09.2025輸出	</t>
        </is>
      </c>
      <c r="E1" s="3" t="n"/>
      <c r="F1" s="3" t="n"/>
      <c r="G1" s="4" t="n"/>
    </row>
    <row r="2" ht="18" customHeight="1" s="1371">
      <c r="A2" s="1216" t="inlineStr">
        <is>
          <t>納品日</t>
        </is>
      </c>
      <c r="C2" s="1320" t="n">
        <v>45905</v>
      </c>
      <c r="D2" s="1612" t="n"/>
    </row>
    <row r="3" ht="59.25" customHeight="1" s="1371">
      <c r="A3" s="1216" t="inlineStr">
        <is>
          <t>納品先</t>
        </is>
      </c>
      <c r="C3" s="1219" t="inlineStr">
        <is>
          <t>飯野港運株式会社
京都府舞鶴市松陰１８－７
営業課　谷口様
TEL: 0773-75-5371
FAX: 0773-75-5681</t>
        </is>
      </c>
      <c r="G3" s="1611" t="n"/>
    </row>
    <row r="4" ht="22.5" customHeight="1" s="1371">
      <c r="A4" s="1221" t="inlineStr">
        <is>
          <t>梱包情報提出期限</t>
        </is>
      </c>
      <c r="B4" s="1612" t="n"/>
      <c r="C4" s="1322" t="inlineStr">
        <is>
          <t>2025/9/3（午前中）</t>
        </is>
      </c>
      <c r="D4" s="1612" t="n"/>
      <c r="E4" s="1211" t="n"/>
      <c r="F4" s="1612" t="n"/>
    </row>
    <row r="5" customFormat="1" s="1266">
      <c r="A5" s="206" t="inlineStr">
        <is>
          <t>INV No.</t>
        </is>
      </c>
      <c r="B5" s="105" t="inlineStr">
        <is>
          <t>Jan code</t>
        </is>
      </c>
      <c r="C5" s="122" t="inlineStr">
        <is>
          <t>Brand name</t>
        </is>
      </c>
      <c r="D5" s="1229" t="inlineStr">
        <is>
          <t>Description of goods</t>
        </is>
      </c>
      <c r="E5" s="1229" t="inlineStr">
        <is>
          <t>Case Q'ty</t>
        </is>
      </c>
      <c r="F5" s="1229" t="inlineStr">
        <is>
          <t>LOT</t>
        </is>
      </c>
      <c r="G5" s="113" t="inlineStr">
        <is>
          <t>Q'ty</t>
        </is>
      </c>
      <c r="H5" s="168" t="inlineStr">
        <is>
          <t>仕入値</t>
        </is>
      </c>
      <c r="I5" s="1613" t="inlineStr">
        <is>
          <t>仕入値合計</t>
        </is>
      </c>
    </row>
    <row r="6" ht="15.75" customFormat="1" customHeight="1" s="15">
      <c r="A6" s="1625" t="n"/>
      <c r="B6" s="1625" t="inlineStr">
        <is>
          <t>4571342190019</t>
        </is>
      </c>
      <c r="C6" s="1625" t="inlineStr">
        <is>
          <t>Hime Labo</t>
        </is>
      </c>
      <c r="D6" s="1625" t="inlineStr">
        <is>
          <t>《Hime Labo》Washing Soap</t>
        </is>
      </c>
      <c r="E6" s="1625" t="inlineStr">
        <is>
          <t>104.0</t>
        </is>
      </c>
      <c r="F6" s="1625" t="inlineStr">
        <is>
          <t>104</t>
        </is>
      </c>
      <c r="G6" s="1625" t="inlineStr">
        <is>
          <t>30.0</t>
        </is>
      </c>
      <c r="H6" s="1625" t="inlineStr">
        <is>
          <t>1122.0</t>
        </is>
      </c>
      <c r="I6" s="1625" t="inlineStr">
        <is>
          <t>33660.0</t>
        </is>
      </c>
    </row>
    <row r="7" ht="15" customFormat="1" customHeight="1" s="15">
      <c r="A7" s="1614" t="inlineStr">
        <is>
          <t>TOTAL</t>
        </is>
      </c>
      <c r="B7" s="1593" t="n"/>
      <c r="C7" s="1593" t="n"/>
      <c r="D7" s="1593" t="n"/>
      <c r="E7" s="1593" t="n"/>
      <c r="F7" s="1594" t="n"/>
      <c r="G7" s="123">
        <f>SUM(#REF!)</f>
        <v/>
      </c>
      <c r="H7" s="123" t="n"/>
      <c r="I7" s="1645">
        <f>SUM(#REF!)</f>
        <v/>
      </c>
    </row>
    <row r="8">
      <c r="B8" s="14" t="n"/>
      <c r="G8" s="17" t="n"/>
      <c r="H8" s="17" t="n"/>
      <c r="I8" s="1616"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topLeftCell="A3" zoomScale="140" zoomScaleNormal="100" zoomScaleSheetLayoutView="14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09.2025輸出</t>
        </is>
      </c>
      <c r="E1" s="3" t="n"/>
      <c r="F1" s="3" t="n"/>
      <c r="G1" s="4" t="n"/>
    </row>
    <row r="2" ht="12" customHeight="1" s="1371">
      <c r="A2" s="1216" t="inlineStr">
        <is>
          <t>納品日</t>
        </is>
      </c>
      <c r="C2" s="1323" t="inlineStr">
        <is>
          <t>OSAKA 9/5, TOKYO 完成次第決定</t>
        </is>
      </c>
      <c r="J2" s="1610" t="n"/>
      <c r="K2" s="1610" t="n"/>
    </row>
    <row r="3" ht="69"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67" t="inlineStr">
        <is>
          <t>梱包情報提出期限</t>
        </is>
      </c>
      <c r="B4" s="1612" t="n"/>
      <c r="C4" s="1324" t="inlineStr">
        <is>
          <t>9/3 (午前)</t>
        </is>
      </c>
      <c r="D4" s="1612" t="n"/>
      <c r="E4" s="1211" t="n"/>
      <c r="F4" s="1612" t="n"/>
      <c r="J4" s="1610" t="n"/>
      <c r="U4" s="1617" t="n"/>
    </row>
    <row r="5" customFormat="1" s="1266">
      <c r="A5" s="256" t="inlineStr">
        <is>
          <t>INV No.</t>
        </is>
      </c>
      <c r="B5" s="105"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5" t="n"/>
      <c r="B6" s="1625" t="inlineStr">
        <is>
          <t>4580551840110</t>
        </is>
      </c>
      <c r="C6" s="1625" t="inlineStr">
        <is>
          <t>Beaty Conexion</t>
        </is>
      </c>
      <c r="D6" s="1625" t="inlineStr">
        <is>
          <t>OSAKA MATSUGE Mascara</t>
        </is>
      </c>
      <c r="E6" s="1625" t="inlineStr">
        <is>
          <t>96.0</t>
        </is>
      </c>
      <c r="F6" s="1625" t="inlineStr">
        <is>
          <t>96</t>
        </is>
      </c>
      <c r="G6" s="1625" t="inlineStr">
        <is>
          <t>350.0</t>
        </is>
      </c>
      <c r="H6" s="1625" t="inlineStr">
        <is>
          <t>990.0</t>
        </is>
      </c>
      <c r="I6" s="1625" t="inlineStr">
        <is>
          <t>346500.0</t>
        </is>
      </c>
      <c r="J6" s="1625" t="inlineStr">
        <is>
          <t>0.017</t>
        </is>
      </c>
      <c r="K6" s="1625" t="inlineStr">
        <is>
          <t>3.45</t>
        </is>
      </c>
      <c r="L6" s="1625" t="inlineStr">
        <is>
          <t>96.0</t>
        </is>
      </c>
      <c r="M6" s="1625" t="inlineStr">
        <is>
          <t>4x1.8x12</t>
        </is>
      </c>
      <c r="N6" s="1625" t="inlineStr">
        <is>
          <t>0.027</t>
        </is>
      </c>
      <c r="O6" s="1625" t="inlineStr">
        <is>
          <t>0.027</t>
        </is>
      </c>
      <c r="P6" s="1625" t="inlineStr">
        <is>
          <t>9.45</t>
        </is>
      </c>
      <c r="Q6" s="1625" t="inlineStr">
        <is>
          <t>Mascara</t>
        </is>
      </c>
    </row>
    <row r="7" ht="20.1" customFormat="1" customHeight="1" s="15">
      <c r="A7" s="1625" t="n"/>
      <c r="B7" s="1625" t="inlineStr">
        <is>
          <t>4580330761193</t>
        </is>
      </c>
      <c r="C7" s="1625" t="inlineStr">
        <is>
          <t>Beaty Conexion</t>
        </is>
      </c>
      <c r="D7" s="1625" t="inlineStr">
        <is>
          <t>TOKYO MATSUGE Mascara</t>
        </is>
      </c>
      <c r="E7" s="1625" t="inlineStr">
        <is>
          <t>96.0</t>
        </is>
      </c>
      <c r="F7" s="1625" t="inlineStr">
        <is>
          <t>96</t>
        </is>
      </c>
      <c r="G7" s="1625" t="inlineStr">
        <is>
          <t>650.0</t>
        </is>
      </c>
      <c r="H7" s="1625" t="inlineStr">
        <is>
          <t>990.0</t>
        </is>
      </c>
      <c r="I7" s="1625" t="inlineStr">
        <is>
          <t>643500.0</t>
        </is>
      </c>
      <c r="J7" s="1625" t="inlineStr">
        <is>
          <t>0.017</t>
        </is>
      </c>
      <c r="K7" s="1625" t="inlineStr">
        <is>
          <t>3.45</t>
        </is>
      </c>
      <c r="L7" s="1625" t="inlineStr">
        <is>
          <t>96.0</t>
        </is>
      </c>
      <c r="M7" s="1625" t="inlineStr">
        <is>
          <t>4x1.8x12</t>
        </is>
      </c>
      <c r="N7" s="1625" t="inlineStr">
        <is>
          <t>0.027</t>
        </is>
      </c>
      <c r="O7" s="1625" t="inlineStr">
        <is>
          <t>0.027</t>
        </is>
      </c>
      <c r="P7" s="1625" t="inlineStr">
        <is>
          <t>17.55</t>
        </is>
      </c>
      <c r="Q7" s="1625" t="inlineStr">
        <is>
          <t>Mascara</t>
        </is>
      </c>
    </row>
    <row r="8" ht="26.25" customHeight="1" s="1371">
      <c r="A8" s="1620" t="inlineStr">
        <is>
          <t>TOTAL</t>
        </is>
      </c>
      <c r="B8" s="1621" t="n"/>
      <c r="C8" s="1621" t="n"/>
      <c r="D8" s="1621" t="n"/>
      <c r="E8" s="1621" t="n"/>
      <c r="F8" s="1622" t="n"/>
      <c r="G8" s="229">
        <f>SUM(#REF!)</f>
        <v/>
      </c>
      <c r="H8" s="229" t="n"/>
      <c r="I8" s="1615">
        <f>SUM(#REF!)</f>
        <v/>
      </c>
      <c r="J8" s="1224" t="n"/>
      <c r="K8" s="1224" t="n"/>
      <c r="L8" s="1224" t="n"/>
      <c r="M8" s="1224" t="n"/>
      <c r="N8" s="1224" t="n"/>
      <c r="O8" s="1224" t="n"/>
      <c r="P8" s="1623" t="n"/>
      <c r="Q8" s="236" t="n"/>
      <c r="R8" s="13" t="n"/>
    </row>
    <row r="9">
      <c r="B9" s="14" t="n"/>
      <c r="G9" s="17" t="n"/>
      <c r="H9" s="17" t="n"/>
      <c r="I9" s="1616" t="n"/>
      <c r="J9" s="19" t="n"/>
      <c r="K9" s="19" t="n"/>
      <c r="L9" s="1616" t="n"/>
      <c r="M9" s="1616" t="n"/>
      <c r="N9" s="1616" t="n"/>
      <c r="O9" s="14" t="n"/>
      <c r="P9" s="14" t="n"/>
      <c r="R9" s="13" t="n"/>
    </row>
    <row r="10" ht="21" customHeight="1" s="1371">
      <c r="A10" s="20" t="inlineStr">
        <is>
          <t>SAMPLE/TESTER ORDER</t>
        </is>
      </c>
      <c r="B10" s="14" t="n"/>
      <c r="C10" s="15" t="n"/>
      <c r="D10" s="15" t="n"/>
      <c r="E10" s="15" t="n"/>
      <c r="F10" s="15" t="n"/>
      <c r="G10" s="17" t="n"/>
      <c r="H10" s="17" t="n"/>
      <c r="I10" s="1616" t="n"/>
    </row>
    <row r="11">
      <c r="A11" s="256" t="inlineStr">
        <is>
          <t>INV No.</t>
        </is>
      </c>
      <c r="B11" s="105" t="inlineStr">
        <is>
          <t>Jan code</t>
        </is>
      </c>
      <c r="C11" s="262" t="inlineStr">
        <is>
          <t>Brand name</t>
        </is>
      </c>
      <c r="D11" s="256" t="inlineStr">
        <is>
          <t>Description of goods</t>
        </is>
      </c>
      <c r="E11" s="256" t="inlineStr">
        <is>
          <t>Case Q'ty</t>
        </is>
      </c>
      <c r="F11" s="256" t="inlineStr">
        <is>
          <t>LOT</t>
        </is>
      </c>
      <c r="G11" s="263" t="inlineStr">
        <is>
          <t>Q'ty</t>
        </is>
      </c>
      <c r="H11" s="264" t="inlineStr">
        <is>
          <t>仕入値</t>
        </is>
      </c>
      <c r="I11" s="1705" t="inlineStr">
        <is>
          <t>仕入値合計</t>
        </is>
      </c>
    </row>
    <row r="12" ht="24" customHeight="1" s="1371">
      <c r="A12" s="261" t="inlineStr">
        <is>
          <t>SAMPLE/TESTER TOTAL</t>
        </is>
      </c>
      <c r="B12" s="1706" t="n"/>
      <c r="C12" s="236" t="n"/>
      <c r="D12" s="237" t="n"/>
      <c r="E12" s="1224" t="n"/>
      <c r="F12" s="1224" t="n"/>
      <c r="G12" s="404">
        <f>SUM(#REF!)</f>
        <v/>
      </c>
      <c r="H12" s="252" t="n"/>
      <c r="I12" s="1707">
        <f>SUM(#REF!)</f>
        <v/>
      </c>
    </row>
    <row r="13" ht="24" customHeight="1" s="1371"/>
    <row r="14">
      <c r="G14" s="233" t="inlineStr">
        <is>
          <t>合計個数</t>
        </is>
      </c>
    </row>
    <row r="15">
      <c r="G15" s="253">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48.37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30" t="inlineStr">
        <is>
          <t>ROYAL COSMETICS 12.2024輸出</t>
        </is>
      </c>
      <c r="E1" s="3" t="n"/>
      <c r="F1" s="3" t="n"/>
      <c r="G1" s="4" t="n"/>
    </row>
    <row r="2" ht="12" customHeight="1" s="1371">
      <c r="A2" s="1216" t="inlineStr">
        <is>
          <t>納品日</t>
        </is>
      </c>
      <c r="C2" s="1217" t="n">
        <v>45644</v>
      </c>
    </row>
    <row r="3" ht="69"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2024/12/16（午前中）</t>
        </is>
      </c>
      <c r="D4" s="1612" t="n"/>
      <c r="E4" s="1211" t="n"/>
      <c r="F4" s="1612" t="n"/>
    </row>
    <row r="5" customFormat="1" s="1266">
      <c r="A5" s="167"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12.2024輸出</t>
        </is>
      </c>
      <c r="E1" s="3" t="n"/>
      <c r="F1" s="3" t="n"/>
      <c r="G1" s="4" t="n"/>
    </row>
    <row r="2" ht="12" customHeight="1" s="1371">
      <c r="A2" s="1216" t="inlineStr">
        <is>
          <t>納品日</t>
        </is>
      </c>
      <c r="C2" s="1217" t="n">
        <v>45644</v>
      </c>
    </row>
    <row r="3" ht="66.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12/16(午前)</t>
        </is>
      </c>
      <c r="D4" s="1612" t="n"/>
      <c r="E4" s="1211" t="n"/>
      <c r="F4" s="1612" t="n"/>
      <c r="L4" s="1617"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266" min="2" max="2"/>
    <col width="13"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F1" s="3" t="n"/>
      <c r="G1" s="4" t="n"/>
    </row>
    <row r="2" ht="12" customHeight="1" s="1371">
      <c r="A2" s="1216" t="inlineStr">
        <is>
          <t>納品日</t>
        </is>
      </c>
      <c r="C2" s="1329" t="n">
        <v>45905</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inlineStr">
        <is>
          <t>2025/9/3（午前中）</t>
        </is>
      </c>
      <c r="D4" s="1612" t="n"/>
      <c r="E4" s="1211" t="n"/>
      <c r="F4" s="1612" t="n"/>
      <c r="J4" s="1610" t="n"/>
      <c r="U4" s="1617" t="n"/>
    </row>
    <row r="5" customFormat="1" s="1266">
      <c r="A5" s="241" t="inlineStr">
        <is>
          <t>INV No.</t>
        </is>
      </c>
      <c r="B5" s="105" t="inlineStr">
        <is>
          <t>Jan code</t>
        </is>
      </c>
      <c r="C5" s="242" t="inlineStr">
        <is>
          <t>Brand name</t>
        </is>
      </c>
      <c r="D5" s="241" t="inlineStr">
        <is>
          <t>Description of goods</t>
        </is>
      </c>
      <c r="E5" s="241" t="inlineStr">
        <is>
          <t>Case Q'ty</t>
        </is>
      </c>
      <c r="F5" s="241" t="inlineStr">
        <is>
          <t>LOT</t>
        </is>
      </c>
      <c r="G5" s="243" t="inlineStr">
        <is>
          <t>Q'ty</t>
        </is>
      </c>
      <c r="H5" s="244" t="inlineStr">
        <is>
          <t>仕入値</t>
        </is>
      </c>
      <c r="I5" s="1709" t="inlineStr">
        <is>
          <t>仕入値合計</t>
        </is>
      </c>
      <c r="J5" s="246" t="inlineStr">
        <is>
          <t>ケース容積</t>
        </is>
      </c>
      <c r="K5" s="246" t="inlineStr">
        <is>
          <t>ケース重量</t>
        </is>
      </c>
      <c r="L5" s="1710" t="inlineStr">
        <is>
          <t>ケース数量</t>
        </is>
      </c>
      <c r="M5" s="1710" t="inlineStr">
        <is>
          <t>合計容積</t>
        </is>
      </c>
      <c r="N5" s="1710" t="inlineStr">
        <is>
          <t>合計重量</t>
        </is>
      </c>
      <c r="O5" s="241" t="inlineStr">
        <is>
          <t>Unit N/W(kg)</t>
        </is>
      </c>
      <c r="P5" s="241" t="inlineStr">
        <is>
          <t>Total N/W(kg)</t>
        </is>
      </c>
      <c r="Q5" s="241" t="inlineStr">
        <is>
          <t>成分</t>
        </is>
      </c>
      <c r="R5" s="1216" t="n"/>
    </row>
    <row r="6" ht="20.1" customFormat="1" customHeight="1" s="15">
      <c r="A6" s="1625" t="n"/>
      <c r="B6" s="1625" t="inlineStr">
        <is>
          <t>4582490490296</t>
        </is>
      </c>
      <c r="C6" s="1625" t="inlineStr">
        <is>
          <t>Elega Doll</t>
        </is>
      </c>
      <c r="D6" s="1625" t="inlineStr">
        <is>
          <t>《Elega Doll》NMN Fresh Fiber Booster</t>
        </is>
      </c>
      <c r="E6" s="1625" t="inlineStr">
        <is>
          <t>40.0</t>
        </is>
      </c>
      <c r="F6" s="1625" t="inlineStr">
        <is>
          <t>40</t>
        </is>
      </c>
      <c r="G6" s="1625" t="inlineStr">
        <is>
          <t>30.0</t>
        </is>
      </c>
      <c r="H6" s="1625" t="inlineStr">
        <is>
          <t>1960.0</t>
        </is>
      </c>
      <c r="I6" s="1625" t="inlineStr">
        <is>
          <t>58800.0</t>
        </is>
      </c>
      <c r="J6" s="1625" t="inlineStr">
        <is>
          <t>0.024</t>
        </is>
      </c>
      <c r="K6" s="1625" t="inlineStr">
        <is>
          <t>7.0</t>
        </is>
      </c>
      <c r="L6" s="1625" t="inlineStr">
        <is>
          <t>40.0</t>
        </is>
      </c>
      <c r="M6" s="1625" t="inlineStr">
        <is>
          <t>nan</t>
        </is>
      </c>
      <c r="N6" s="1625" t="inlineStr">
        <is>
          <t>0.174</t>
        </is>
      </c>
      <c r="O6" s="1625" t="inlineStr">
        <is>
          <t>0.174</t>
        </is>
      </c>
      <c r="P6" s="1625" t="inlineStr">
        <is>
          <t>5.22</t>
        </is>
      </c>
      <c r="Q6" s="1625" t="inlineStr">
        <is>
          <t>face serum</t>
        </is>
      </c>
    </row>
    <row r="7" ht="20.1" customFormat="1" customHeight="1" s="15">
      <c r="A7" s="1620" t="inlineStr">
        <is>
          <t>TOTAL</t>
        </is>
      </c>
      <c r="B7" s="1621" t="n"/>
      <c r="C7" s="1621" t="n"/>
      <c r="D7" s="1621" t="n"/>
      <c r="E7" s="1621" t="n"/>
      <c r="F7" s="1622" t="n"/>
      <c r="G7" s="229">
        <f>SUM(#REF!)</f>
        <v/>
      </c>
      <c r="H7" s="229" t="n"/>
      <c r="I7" s="1615">
        <f>SUM(#REF!)</f>
        <v/>
      </c>
      <c r="J7" s="1224" t="n"/>
      <c r="K7" s="1224" t="n"/>
      <c r="L7" s="1224" t="n"/>
      <c r="M7" s="1224" t="n"/>
      <c r="N7" s="1224" t="n"/>
      <c r="O7" s="1224" t="n"/>
      <c r="P7" s="1623" t="n"/>
      <c r="Q7" s="236" t="n"/>
      <c r="R7" s="13" t="n"/>
    </row>
    <row r="8" ht="30" customHeight="1" s="1371">
      <c r="B8" s="14" t="n"/>
      <c r="G8" s="17" t="n"/>
      <c r="H8" s="17" t="n"/>
      <c r="I8" s="1616" t="n"/>
      <c r="J8" s="19" t="n"/>
      <c r="K8" s="19" t="n"/>
      <c r="L8" s="1616" t="n"/>
      <c r="M8" s="1616" t="n"/>
      <c r="N8" s="1616" t="n"/>
      <c r="O8" s="14" t="n"/>
      <c r="P8" s="14" t="n"/>
      <c r="R8" s="13" t="n"/>
    </row>
    <row r="9" ht="15" customHeight="1" s="1371">
      <c r="A9" s="20" t="inlineStr">
        <is>
          <t>SAMPLE/TESTER ORDER</t>
        </is>
      </c>
      <c r="B9" s="14" t="n"/>
      <c r="C9" s="15" t="n"/>
      <c r="D9" s="15" t="n"/>
      <c r="E9" s="15" t="n"/>
      <c r="F9" s="15" t="n"/>
      <c r="G9" s="17" t="n"/>
      <c r="H9" s="17" t="n"/>
      <c r="I9" s="1616" t="n"/>
    </row>
    <row r="10" ht="30" customHeight="1" s="1371">
      <c r="A10" s="284" t="n"/>
      <c r="B10" s="106" t="inlineStr">
        <is>
          <t>Jan code</t>
        </is>
      </c>
      <c r="C10" s="289" t="inlineStr">
        <is>
          <t>Brand name</t>
        </is>
      </c>
      <c r="D10" s="284" t="inlineStr">
        <is>
          <t>Description of goods</t>
        </is>
      </c>
      <c r="E10" s="284" t="inlineStr">
        <is>
          <t>Case Q'ty</t>
        </is>
      </c>
      <c r="F10" s="284" t="inlineStr">
        <is>
          <t>LOT</t>
        </is>
      </c>
      <c r="G10" s="290" t="inlineStr">
        <is>
          <t>Q'ty</t>
        </is>
      </c>
      <c r="H10" s="291" t="inlineStr">
        <is>
          <t>仕入値</t>
        </is>
      </c>
      <c r="I10" s="1707" t="inlineStr">
        <is>
          <t>仕入値合計</t>
        </is>
      </c>
    </row>
    <row r="11" ht="30" customHeight="1" s="1371">
      <c r="A11" s="1643" t="inlineStr">
        <is>
          <t>SAMPLE/TESTER TOTAL</t>
        </is>
      </c>
      <c r="B11" s="1630" t="n"/>
      <c r="C11" s="1630" t="n"/>
      <c r="D11" s="1630" t="n"/>
      <c r="E11" s="1630" t="n"/>
      <c r="F11" s="1607" t="n"/>
      <c r="G11" s="318">
        <f>SUM(#REF!)</f>
        <v/>
      </c>
      <c r="H11" s="292" t="n"/>
      <c r="I11" s="1711">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7.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07.2025輸出</t>
        </is>
      </c>
      <c r="E1" s="3" t="n"/>
      <c r="F1" s="3" t="n"/>
      <c r="G1" s="4" t="n"/>
    </row>
    <row r="2" ht="12" customHeight="1" s="1371">
      <c r="A2" s="1216" t="inlineStr">
        <is>
          <t>納品日</t>
        </is>
      </c>
      <c r="C2" s="1217" t="n">
        <v>45856</v>
      </c>
    </row>
    <row r="3" ht="78.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2025/07/16(午前)</t>
        </is>
      </c>
      <c r="D4" s="1612" t="n"/>
      <c r="E4" s="1211" t="n"/>
      <c r="F4" s="1612" t="n"/>
      <c r="L4" s="1617"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03.2025輸出</t>
        </is>
      </c>
      <c r="E1" s="3" t="n"/>
      <c r="F1" s="3" t="n"/>
      <c r="G1" s="4" t="n"/>
    </row>
    <row r="2" ht="12" customHeight="1" s="1371">
      <c r="A2" s="1216" t="inlineStr">
        <is>
          <t>納品日</t>
        </is>
      </c>
      <c r="C2" s="1217" t="n">
        <v>45715</v>
      </c>
    </row>
    <row r="3" ht="80.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2" t="inlineStr">
        <is>
          <t>2025/2/26（午前中）</t>
        </is>
      </c>
      <c r="D4" s="1612" t="n"/>
      <c r="E4" s="1211" t="n"/>
      <c r="F4" s="1612" t="n"/>
      <c r="L4" s="1617" t="n"/>
    </row>
    <row r="5" customFormat="1" s="1266">
      <c r="A5" s="241" t="inlineStr">
        <is>
          <t>INV No.</t>
        </is>
      </c>
      <c r="B5" s="105" t="inlineStr">
        <is>
          <t>Jan code</t>
        </is>
      </c>
      <c r="C5" s="231" t="inlineStr">
        <is>
          <t>Brand name</t>
        </is>
      </c>
      <c r="D5" s="1331" t="inlineStr">
        <is>
          <t>Description of goods</t>
        </is>
      </c>
      <c r="E5" s="241" t="inlineStr">
        <is>
          <t>Case Q'ty</t>
        </is>
      </c>
      <c r="F5" s="241" t="inlineStr">
        <is>
          <t>LOT</t>
        </is>
      </c>
      <c r="G5" s="233" t="inlineStr">
        <is>
          <t>Q'ty</t>
        </is>
      </c>
      <c r="H5" s="234" t="inlineStr">
        <is>
          <t>仕入値</t>
        </is>
      </c>
      <c r="I5" s="1708" t="inlineStr">
        <is>
          <t>仕入値合計</t>
        </is>
      </c>
    </row>
    <row r="6" ht="20.1" customFormat="1" customHeight="1" s="15">
      <c r="A6" s="1712" t="inlineStr">
        <is>
          <t>TOTAL</t>
        </is>
      </c>
      <c r="B6" s="1593" t="n"/>
      <c r="C6" s="1593" t="n"/>
      <c r="D6" s="1593" t="n"/>
      <c r="E6" s="1593" t="n"/>
      <c r="F6" s="1713" t="n"/>
      <c r="G6" s="229">
        <f>SUM(#REF!)</f>
        <v/>
      </c>
      <c r="H6" s="229" t="n"/>
      <c r="I6" s="1615">
        <f>SUM(#REF!)</f>
        <v/>
      </c>
    </row>
    <row r="7" ht="20.1" customFormat="1" customHeight="1" s="15">
      <c r="B7" s="14" t="n"/>
      <c r="G7" s="17" t="n"/>
      <c r="H7" s="17" t="n"/>
      <c r="I7" s="1616"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0"/>
    </sheetView>
  </sheetViews>
  <sheetFormatPr baseColWidth="8" defaultColWidth="3.875" defaultRowHeight="11.25"/>
  <cols>
    <col width="6" customWidth="1" style="2" min="1" max="1"/>
    <col hidden="1" width="12.375" customWidth="1" style="1266" min="2" max="2"/>
    <col width="14.375" customWidth="1" style="2" min="3" max="3"/>
    <col width="53.875" customWidth="1" style="2" min="4" max="4"/>
    <col hidden="1" width="29.125" customWidth="1" style="2" min="5" max="5"/>
    <col width="8.375" customWidth="1" style="2" min="6" max="7"/>
    <col width="7.875" customWidth="1" style="5" min="8" max="9"/>
    <col width="13.125" customWidth="1" style="1610"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371">
      <c r="A1" s="1225" t="inlineStr">
        <is>
          <t>ROYAL COSMETICS 09.2025輸出</t>
        </is>
      </c>
      <c r="E1" s="1261" t="n"/>
      <c r="F1" s="3" t="n"/>
      <c r="G1" s="3" t="n"/>
      <c r="H1" s="4" t="n"/>
    </row>
    <row r="2" ht="12" customHeight="1" s="1371">
      <c r="A2" s="1216" t="inlineStr">
        <is>
          <t>納品日</t>
        </is>
      </c>
      <c r="C2" s="1332" t="inlineStr">
        <is>
          <t>9/5 (予定）</t>
        </is>
      </c>
      <c r="E2" s="10" t="n"/>
    </row>
    <row r="3" ht="66" customHeight="1" s="1371">
      <c r="A3" s="1216" t="inlineStr">
        <is>
          <t>納品先</t>
        </is>
      </c>
      <c r="C3" s="1219" t="inlineStr">
        <is>
          <t>飯野港運株式会社
京都府舞鶴市松陰１８－７
営業課　谷口様
TEL: 0773-75-5371
FAX: 0773-75-5681</t>
        </is>
      </c>
      <c r="E3" s="10" t="n"/>
      <c r="H3" s="1611" t="n"/>
    </row>
    <row r="4" ht="12" customHeight="1" s="1371">
      <c r="A4" s="1221" t="inlineStr">
        <is>
          <t>梱包情報提出期限</t>
        </is>
      </c>
      <c r="B4" s="1612" t="n"/>
      <c r="C4" s="1332" t="inlineStr">
        <is>
          <t>9/3(午前)</t>
        </is>
      </c>
      <c r="E4" s="10" t="n"/>
      <c r="F4" s="1211" t="n"/>
      <c r="G4" s="1612" t="n"/>
      <c r="M4" s="1617" t="n"/>
    </row>
    <row r="5" customFormat="1" s="1266">
      <c r="A5" s="241" t="inlineStr">
        <is>
          <t>INV No.</t>
        </is>
      </c>
      <c r="B5" s="105" t="inlineStr">
        <is>
          <t>Jan code</t>
        </is>
      </c>
      <c r="C5" s="231" t="inlineStr">
        <is>
          <t>Brand name</t>
        </is>
      </c>
      <c r="D5" s="1331" t="inlineStr">
        <is>
          <t>Description of goods</t>
        </is>
      </c>
      <c r="E5" s="1331" t="inlineStr">
        <is>
          <t>НАМИМЕНОВАНИЕ</t>
        </is>
      </c>
      <c r="F5" s="1331" t="inlineStr">
        <is>
          <t>Case Q'ty</t>
        </is>
      </c>
      <c r="G5" s="1331" t="inlineStr">
        <is>
          <t>LOT</t>
        </is>
      </c>
      <c r="H5" s="233" t="inlineStr">
        <is>
          <t>Q'ty</t>
        </is>
      </c>
      <c r="I5" s="234" t="inlineStr">
        <is>
          <t>仕入値</t>
        </is>
      </c>
      <c r="J5" s="1708" t="inlineStr">
        <is>
          <t>仕入値合計</t>
        </is>
      </c>
    </row>
    <row r="6" ht="20.1" customFormat="1" customHeight="1" s="15">
      <c r="A6" s="1625" t="n"/>
      <c r="B6" s="1625" t="inlineStr">
        <is>
          <t>4573221620068</t>
        </is>
      </c>
      <c r="C6" s="1625" t="inlineStr">
        <is>
          <t>ROSY DROP</t>
        </is>
      </c>
      <c r="D6" s="1625" t="inlineStr">
        <is>
          <t>《ROSY DROP》 Perfect Stretch Sheet mini</t>
        </is>
      </c>
      <c r="E6" s="1625" t="inlineStr">
        <is>
          <t>Идеальные патчи под глаза "Капля Розы"</t>
        </is>
      </c>
      <c r="F6" s="1625" t="inlineStr">
        <is>
          <t>nan</t>
        </is>
      </c>
      <c r="G6" s="1625" t="inlineStr">
        <is>
          <t>nan</t>
        </is>
      </c>
      <c r="H6" s="1625" t="inlineStr">
        <is>
          <t>1000.0</t>
        </is>
      </c>
      <c r="I6" s="1625" t="inlineStr">
        <is>
          <t>200.0</t>
        </is>
      </c>
      <c r="J6" s="1625" t="inlineStr">
        <is>
          <t>200000.0</t>
        </is>
      </c>
    </row>
    <row r="7" ht="20.1" customFormat="1" customHeight="1" s="15">
      <c r="A7" s="1625" t="n"/>
      <c r="B7" s="1625" t="inlineStr">
        <is>
          <t>4573221620068</t>
        </is>
      </c>
      <c r="C7" s="1625" t="inlineStr">
        <is>
          <t>ROSY DROP</t>
        </is>
      </c>
      <c r="D7" s="1625" t="inlineStr">
        <is>
          <t>《ROSY DROP》 Perfect Stretch Sheet</t>
        </is>
      </c>
      <c r="E7" s="1625" t="inlineStr">
        <is>
          <t>Идеальные патчи под глаза "Капля Розы"</t>
        </is>
      </c>
      <c r="F7" s="1625" t="inlineStr">
        <is>
          <t>50.0</t>
        </is>
      </c>
      <c r="G7" s="1625" t="inlineStr">
        <is>
          <t>50</t>
        </is>
      </c>
      <c r="H7" s="1625" t="inlineStr">
        <is>
          <t>200.0</t>
        </is>
      </c>
      <c r="I7" s="1625" t="inlineStr">
        <is>
          <t>3600.0</t>
        </is>
      </c>
      <c r="J7" s="1625" t="inlineStr">
        <is>
          <t>720000.0</t>
        </is>
      </c>
    </row>
    <row r="8" ht="20.1" customFormat="1" customHeight="1" s="15">
      <c r="A8" s="1614" t="inlineStr">
        <is>
          <t>TOTAL</t>
        </is>
      </c>
      <c r="B8" s="1593" t="n"/>
      <c r="C8" s="1593" t="n"/>
      <c r="D8" s="1593" t="n"/>
      <c r="E8" s="1593" t="n"/>
      <c r="F8" s="1593" t="n"/>
      <c r="G8" s="1594" t="n"/>
      <c r="H8" s="229">
        <f>SUM(#REF!)</f>
        <v/>
      </c>
      <c r="I8" s="229" t="n"/>
      <c r="J8" s="1615">
        <f>SUM(#REF!)</f>
        <v/>
      </c>
    </row>
    <row r="9" ht="20.1" customFormat="1" customHeight="1" s="14">
      <c r="B9" s="14" t="n"/>
      <c r="H9" s="17" t="n"/>
      <c r="I9" s="17" t="n"/>
      <c r="J9" s="1616" t="n"/>
    </row>
    <row r="10" ht="26.25" customFormat="1" customHeight="1" s="1216">
      <c r="A10" s="20" t="inlineStr">
        <is>
          <t>SAMPLE/TESTER ORDER</t>
        </is>
      </c>
      <c r="B10" s="14" t="n"/>
      <c r="H10" s="17" t="n"/>
      <c r="I10" s="17" t="n"/>
      <c r="J10" s="1616" t="n"/>
    </row>
    <row r="11" ht="20.25" customFormat="1" customHeight="1" s="1216">
      <c r="A11" s="250" t="inlineStr">
        <is>
          <t>INV No.</t>
        </is>
      </c>
      <c r="B11" s="106" t="inlineStr">
        <is>
          <t>Jan code</t>
        </is>
      </c>
      <c r="C11" s="236" t="inlineStr">
        <is>
          <t>Brand name</t>
        </is>
      </c>
      <c r="D11" s="1224" t="inlineStr">
        <is>
          <t>Description of goods</t>
        </is>
      </c>
      <c r="E11" s="1224" t="inlineStr">
        <is>
          <t>НАМИМЕНОВАНИЕ</t>
        </is>
      </c>
      <c r="F11" s="1224" t="inlineStr">
        <is>
          <t>Case Q'ty</t>
        </is>
      </c>
      <c r="G11" s="1224" t="inlineStr">
        <is>
          <t>LOT</t>
        </is>
      </c>
      <c r="H11" s="251" t="inlineStr">
        <is>
          <t>Q'ty</t>
        </is>
      </c>
      <c r="I11" s="252" t="inlineStr">
        <is>
          <t>仕入値</t>
        </is>
      </c>
      <c r="J11" s="1707" t="inlineStr">
        <is>
          <t>仕入値合計</t>
        </is>
      </c>
    </row>
    <row r="12" ht="20.1" customFormat="1" customHeight="1" s="1216">
      <c r="A12" s="1627" t="inlineStr">
        <is>
          <t>SAMPLE/TESTER TOTAL</t>
        </is>
      </c>
      <c r="B12" s="1621" t="n"/>
      <c r="C12" s="1621" t="n"/>
      <c r="D12" s="1621" t="n"/>
      <c r="E12" s="1621" t="n"/>
      <c r="F12" s="1621" t="n"/>
      <c r="G12" s="1622" t="n"/>
      <c r="H12" s="253">
        <f>SUM(#REF!)</f>
        <v/>
      </c>
      <c r="I12" s="233" t="n"/>
      <c r="J12" s="1711">
        <f>SUM(#REF!)</f>
        <v/>
      </c>
      <c r="K12" s="2" t="n"/>
      <c r="L12" s="2" t="n"/>
      <c r="M12" s="2" t="n"/>
      <c r="N12" s="2" t="n"/>
      <c r="O12" s="2" t="n"/>
      <c r="P12" s="2" t="n"/>
      <c r="Q12" s="2" t="n"/>
    </row>
    <row r="13" ht="20.1" customFormat="1" customHeight="1" s="1216">
      <c r="A13" s="1266" t="n"/>
      <c r="B13" s="1266" t="n"/>
      <c r="C13" s="1266" t="n"/>
      <c r="D13" s="1266" t="n"/>
      <c r="E13" s="1266" t="n"/>
      <c r="F13" s="1266" t="n"/>
      <c r="G13" s="1266" t="n"/>
      <c r="H13" s="5" t="n"/>
      <c r="I13" s="5" t="n"/>
      <c r="J13" s="5" t="n"/>
      <c r="K13" s="2" t="n"/>
      <c r="L13" s="2" t="n"/>
      <c r="M13" s="2" t="n"/>
      <c r="N13" s="2" t="n"/>
      <c r="O13" s="2" t="n"/>
      <c r="P13" s="2" t="n"/>
      <c r="Q13" s="2" t="n"/>
    </row>
    <row r="14" ht="20.1" customFormat="1" customHeight="1" s="1216">
      <c r="A14" s="2" t="n"/>
      <c r="B14" s="1266" t="n"/>
      <c r="C14" s="2" t="n"/>
      <c r="D14" s="2" t="n"/>
      <c r="E14" s="2" t="n"/>
      <c r="F14" s="2" t="n"/>
      <c r="G14" s="2" t="n"/>
      <c r="H14" s="21" t="inlineStr">
        <is>
          <t>合計個数</t>
        </is>
      </c>
      <c r="I14" s="5" t="n"/>
      <c r="J14" s="1629" t="n"/>
      <c r="K14" s="2" t="n"/>
      <c r="L14" s="2" t="n"/>
      <c r="M14" s="2" t="n"/>
      <c r="N14" s="2" t="n"/>
      <c r="O14" s="2" t="n"/>
      <c r="P14" s="2" t="n"/>
      <c r="Q14" s="2" t="n"/>
    </row>
    <row r="15">
      <c r="A15" s="2" t="n"/>
      <c r="B15" s="1266" t="n"/>
      <c r="C15" s="2" t="n"/>
      <c r="D15" s="2" t="n"/>
      <c r="E15" s="2" t="n"/>
      <c r="F15" s="2" t="n"/>
      <c r="G15" s="2" t="n"/>
      <c r="H15" s="253">
        <f>H6+H10</f>
        <v/>
      </c>
      <c r="I15" s="5" t="n"/>
      <c r="J15" s="5" t="n"/>
      <c r="K15" s="2" t="n"/>
      <c r="L15" s="2" t="n"/>
      <c r="M15" s="2" t="n"/>
      <c r="N15" s="2" t="n"/>
      <c r="O15" s="2" t="n"/>
      <c r="P15" s="2" t="n"/>
      <c r="Q15" s="2" t="n"/>
    </row>
    <row r="16">
      <c r="A16" s="2" t="n"/>
      <c r="B16" s="1266" t="n"/>
      <c r="C16" s="2" t="n"/>
      <c r="D16" s="2" t="n"/>
      <c r="E16" s="2" t="n"/>
      <c r="F16" s="2" t="n"/>
      <c r="G16" s="2" t="n"/>
      <c r="H16" s="5" t="n"/>
      <c r="I16" s="5" t="n"/>
      <c r="J16" s="1610"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12"/>
    </sheetView>
  </sheetViews>
  <sheetFormatPr baseColWidth="8" defaultColWidth="3.875" defaultRowHeight="11.25"/>
  <cols>
    <col width="6" customWidth="1" style="345" min="1" max="1"/>
    <col hidden="1" width="12.375" customWidth="1" style="1266" min="2" max="2"/>
    <col width="10.875" customWidth="1" style="345" min="3" max="3"/>
    <col width="20" customWidth="1" style="345" min="4" max="4"/>
    <col width="61.375" customWidth="1" style="345" min="5" max="5"/>
    <col width="8.375" customWidth="1" style="345" min="6" max="7"/>
    <col width="7.875" customWidth="1" style="343" min="8" max="8"/>
    <col width="19.375" customWidth="1" style="343" min="9" max="9"/>
    <col width="13.125" customWidth="1" style="1370" min="10" max="10"/>
    <col width="22" customWidth="1" style="429" min="11" max="11"/>
    <col width="7.875" bestFit="1" customWidth="1" style="345" min="12" max="12"/>
    <col width="6.125" bestFit="1" customWidth="1" style="345" min="13" max="13"/>
    <col width="3.875" customWidth="1" style="345" min="14" max="16"/>
    <col width="5.125" bestFit="1" customWidth="1" style="345" min="17" max="17"/>
    <col width="3.875" customWidth="1" style="345" min="18" max="16384"/>
  </cols>
  <sheetData>
    <row r="1" ht="21" customHeight="1" s="1371">
      <c r="A1" s="1230" t="inlineStr">
        <is>
          <t>ROYAL COSMETICS 09.2025輸出（ロシア向け）</t>
        </is>
      </c>
      <c r="F1" s="339" t="n"/>
      <c r="G1" s="339" t="n"/>
      <c r="H1" s="340" t="n"/>
    </row>
    <row r="2" ht="12" customHeight="1" s="1371">
      <c r="A2" s="1313" t="inlineStr">
        <is>
          <t>納品日</t>
        </is>
      </c>
      <c r="C2" s="1314" t="n">
        <v>45905</v>
      </c>
    </row>
    <row r="3" ht="69.75" customHeight="1" s="1371">
      <c r="A3" s="1313" t="inlineStr">
        <is>
          <t>納品先</t>
        </is>
      </c>
      <c r="C3" s="1338" t="inlineStr">
        <is>
          <t>飯野港運株式会社
京都府舞鶴市松陰１８－７
営業課　谷口様
TEL: 0773-75-5371
FAX: 0773-75-5681</t>
        </is>
      </c>
      <c r="H3" s="1369" t="n"/>
    </row>
    <row r="4" ht="12" customHeight="1" s="1371">
      <c r="A4" s="1317" t="inlineStr">
        <is>
          <t>梱包情報提出期限</t>
        </is>
      </c>
      <c r="B4" s="1612" t="n"/>
      <c r="C4" s="1339" t="inlineStr">
        <is>
          <t>2024/9/3(午前)</t>
        </is>
      </c>
      <c r="D4" s="1612" t="n"/>
      <c r="E4" s="1612" t="n"/>
      <c r="F4" s="1311" t="n"/>
      <c r="G4" s="1612" t="n"/>
      <c r="M4" s="1714" t="n"/>
    </row>
    <row r="5" customFormat="1" s="1357">
      <c r="A5" s="398" t="inlineStr">
        <is>
          <t>INV No.</t>
        </is>
      </c>
      <c r="B5" s="105" t="inlineStr">
        <is>
          <t>Jan code</t>
        </is>
      </c>
      <c r="C5" s="399" t="inlineStr">
        <is>
          <t>Brand name</t>
        </is>
      </c>
      <c r="D5" s="1337" t="inlineStr">
        <is>
          <t>JAN</t>
        </is>
      </c>
      <c r="E5" s="1337" t="inlineStr">
        <is>
          <t>Description of goods</t>
        </is>
      </c>
      <c r="F5" s="1337" t="inlineStr">
        <is>
          <t>Case Q'ty</t>
        </is>
      </c>
      <c r="G5" s="1337" t="inlineStr">
        <is>
          <t>LOT</t>
        </is>
      </c>
      <c r="H5" s="401" t="inlineStr">
        <is>
          <t>Q'ty</t>
        </is>
      </c>
      <c r="I5" s="402" t="inlineStr">
        <is>
          <t>仕入値</t>
        </is>
      </c>
      <c r="J5" s="1715" t="inlineStr">
        <is>
          <t>仕入値合計</t>
        </is>
      </c>
      <c r="K5" s="431" t="n"/>
    </row>
    <row r="6" ht="20.1" customFormat="1" customHeight="1" s="355">
      <c r="A6" s="1625" t="n"/>
      <c r="B6" s="1625" t="inlineStr">
        <is>
          <t>4573383082063</t>
        </is>
      </c>
      <c r="C6" s="1625" t="inlineStr">
        <is>
          <t>Lapidem PRO</t>
        </is>
      </c>
      <c r="D6" s="1625" t="inlineStr">
        <is>
          <t>4573383082063</t>
        </is>
      </c>
      <c r="E6" s="1625" t="inlineStr">
        <is>
          <t>《Lapidem PRO》RITUAL Sleeping Bloom Mask 250g</t>
        </is>
      </c>
      <c r="F6" s="1625" t="inlineStr">
        <is>
          <t>nan</t>
        </is>
      </c>
      <c r="G6" s="1625" t="inlineStr">
        <is>
          <t>nan</t>
        </is>
      </c>
      <c r="H6" s="1625" t="inlineStr">
        <is>
          <t>6.0</t>
        </is>
      </c>
      <c r="I6" s="1625" t="inlineStr">
        <is>
          <t>17600.0</t>
        </is>
      </c>
      <c r="J6" s="1625" t="inlineStr">
        <is>
          <t>105600.0</t>
        </is>
      </c>
    </row>
    <row r="7" ht="20.1" customFormat="1" customHeight="1" s="355">
      <c r="A7" s="1625" t="n"/>
      <c r="B7" s="1625" t="inlineStr">
        <is>
          <t>4573383082179</t>
        </is>
      </c>
      <c r="C7" s="1625" t="inlineStr">
        <is>
          <t>Lapidem</t>
        </is>
      </c>
      <c r="D7" s="1625" t="inlineStr">
        <is>
          <t>4573383082179</t>
        </is>
      </c>
      <c r="E7" s="1625" t="inlineStr">
        <is>
          <t>《Lapidem》BATH &amp; MASSAGE OIL04 (BREATHE) 120ml</t>
        </is>
      </c>
      <c r="F7" s="1625" t="inlineStr">
        <is>
          <t>nan</t>
        </is>
      </c>
      <c r="G7" s="1625" t="inlineStr">
        <is>
          <t>nan</t>
        </is>
      </c>
      <c r="H7" s="1625" t="inlineStr">
        <is>
          <t>12.0</t>
        </is>
      </c>
      <c r="I7" s="1625" t="inlineStr">
        <is>
          <t>4235.0</t>
        </is>
      </c>
      <c r="J7" s="1625" t="inlineStr">
        <is>
          <t>50820.0</t>
        </is>
      </c>
    </row>
    <row r="8" ht="19.5" customFormat="1" customHeight="1" s="371">
      <c r="A8" s="1625" t="n"/>
      <c r="B8" s="1625" t="inlineStr">
        <is>
          <t>4573383082032</t>
        </is>
      </c>
      <c r="C8" s="1625" t="inlineStr">
        <is>
          <t>Lapidem</t>
        </is>
      </c>
      <c r="D8" s="1625" t="inlineStr">
        <is>
          <t>4573383082032</t>
        </is>
      </c>
      <c r="E8" s="1625" t="inlineStr">
        <is>
          <t>《Lapidem》RITUAL Sleeping Bloom Mask 100g</t>
        </is>
      </c>
      <c r="F8" s="1625" t="inlineStr">
        <is>
          <t>nan</t>
        </is>
      </c>
      <c r="G8" s="1625" t="inlineStr">
        <is>
          <t>nan</t>
        </is>
      </c>
      <c r="H8" s="1625" t="inlineStr">
        <is>
          <t>18.0</t>
        </is>
      </c>
      <c r="I8" s="1625" t="inlineStr">
        <is>
          <t>8140.0</t>
        </is>
      </c>
      <c r="J8" s="1625" t="inlineStr">
        <is>
          <t>146520.0</t>
        </is>
      </c>
    </row>
    <row r="9" ht="19.5" customFormat="1" customHeight="1" s="371">
      <c r="A9" s="1625" t="n"/>
      <c r="B9" s="1625" t="inlineStr">
        <is>
          <t>4573383083404</t>
        </is>
      </c>
      <c r="C9" s="1625" t="inlineStr">
        <is>
          <t>Lapidem</t>
        </is>
      </c>
      <c r="D9" s="1625" t="inlineStr">
        <is>
          <t>4573383083404</t>
        </is>
      </c>
      <c r="E9" s="1625" t="inlineStr">
        <is>
          <t>LAPIDEM RITUAL SMOOTH MATTE TOUCH CREAM 50ml</t>
        </is>
      </c>
      <c r="F9" s="1625" t="inlineStr">
        <is>
          <t>nan</t>
        </is>
      </c>
      <c r="G9" s="1625" t="inlineStr">
        <is>
          <t>nan</t>
        </is>
      </c>
      <c r="H9" s="1625" t="inlineStr">
        <is>
          <t>24.0</t>
        </is>
      </c>
      <c r="I9" s="1625" t="inlineStr">
        <is>
          <t>7975.0</t>
        </is>
      </c>
      <c r="J9" s="1625" t="inlineStr">
        <is>
          <t>191400.0</t>
        </is>
      </c>
    </row>
    <row r="10" ht="19.5" customFormat="1" customHeight="1" s="371">
      <c r="A10" s="1625" t="n"/>
      <c r="B10" s="1625" t="inlineStr">
        <is>
          <t>4573383083305</t>
        </is>
      </c>
      <c r="C10" s="1625" t="inlineStr">
        <is>
          <t>Lapidem</t>
        </is>
      </c>
      <c r="D10" s="1625" t="inlineStr">
        <is>
          <t>4573383083305</t>
        </is>
      </c>
      <c r="E10" s="1625" t="inlineStr">
        <is>
          <t>LAPIDEM RITUAL NOURISHING ESSENCE 100ml</t>
        </is>
      </c>
      <c r="F10" s="1625" t="inlineStr">
        <is>
          <t>nan</t>
        </is>
      </c>
      <c r="G10" s="1625" t="inlineStr">
        <is>
          <t>nan</t>
        </is>
      </c>
      <c r="H10" s="1625" t="inlineStr">
        <is>
          <t>12.0</t>
        </is>
      </c>
      <c r="I10" s="1625" t="inlineStr">
        <is>
          <t>7040.0</t>
        </is>
      </c>
      <c r="J10" s="1625" t="inlineStr">
        <is>
          <t>84480.0</t>
        </is>
      </c>
    </row>
    <row r="11" ht="27" customFormat="1" customHeight="1" s="355">
      <c r="A11" s="1625" t="n"/>
      <c r="B11" s="1625" t="inlineStr">
        <is>
          <t>4573383083206</t>
        </is>
      </c>
      <c r="C11" s="1625" t="inlineStr">
        <is>
          <t>Lapidem</t>
        </is>
      </c>
      <c r="D11" s="1625" t="inlineStr">
        <is>
          <t>4573383083206</t>
        </is>
      </c>
      <c r="E11" s="1625" t="inlineStr">
        <is>
          <t>LAPIDEM RITUAL SILKY SERUM 30ml</t>
        </is>
      </c>
      <c r="F11" s="1625" t="inlineStr">
        <is>
          <t>nan</t>
        </is>
      </c>
      <c r="G11" s="1625" t="inlineStr">
        <is>
          <t>nan</t>
        </is>
      </c>
      <c r="H11" s="1625" t="inlineStr">
        <is>
          <t>12.0</t>
        </is>
      </c>
      <c r="I11" s="1625" t="inlineStr">
        <is>
          <t>9240.0</t>
        </is>
      </c>
      <c r="J11" s="1625" t="inlineStr">
        <is>
          <t>110880.0</t>
        </is>
      </c>
    </row>
    <row r="12" ht="19.5" customFormat="1" customHeight="1" s="1313">
      <c r="A12" s="1625" t="n"/>
      <c r="B12" s="1625" t="inlineStr">
        <is>
          <t>4573383083107</t>
        </is>
      </c>
      <c r="C12" s="1625" t="inlineStr">
        <is>
          <t>Lapidem</t>
        </is>
      </c>
      <c r="D12" s="1625" t="inlineStr">
        <is>
          <t>4573383083107</t>
        </is>
      </c>
      <c r="E12" s="1625" t="inlineStr">
        <is>
          <t>LAPIDEM RITUAL OKIYOME SERUM 60ml</t>
        </is>
      </c>
      <c r="F12" s="1625" t="inlineStr">
        <is>
          <t>nan</t>
        </is>
      </c>
      <c r="G12" s="1625" t="inlineStr">
        <is>
          <t>nan</t>
        </is>
      </c>
      <c r="H12" s="1625" t="inlineStr">
        <is>
          <t>12.0</t>
        </is>
      </c>
      <c r="I12" s="1625" t="inlineStr">
        <is>
          <t>9240.0</t>
        </is>
      </c>
      <c r="J12" s="1625" t="inlineStr">
        <is>
          <t>110880.0</t>
        </is>
      </c>
    </row>
    <row r="13" ht="14.25" customFormat="1" customHeight="1" s="1313">
      <c r="A13" s="1625" t="n"/>
      <c r="B13" s="1625" t="inlineStr">
        <is>
          <t>4573383083008</t>
        </is>
      </c>
      <c r="C13" s="1625" t="inlineStr">
        <is>
          <t>Lapidem</t>
        </is>
      </c>
      <c r="D13" s="1625" t="inlineStr">
        <is>
          <t>4573383083008</t>
        </is>
      </c>
      <c r="E13" s="1625" t="inlineStr">
        <is>
          <t>LAPIDEM RITUAL Dewy Jelly Scrub 80ml</t>
        </is>
      </c>
      <c r="F13" s="1625" t="inlineStr">
        <is>
          <t>nan</t>
        </is>
      </c>
      <c r="G13" s="1625" t="inlineStr">
        <is>
          <t>nan</t>
        </is>
      </c>
      <c r="H13" s="1625" t="inlineStr">
        <is>
          <t>12.0</t>
        </is>
      </c>
      <c r="I13" s="1625" t="inlineStr">
        <is>
          <t>7040.0</t>
        </is>
      </c>
      <c r="J13" s="1625" t="inlineStr">
        <is>
          <t>84480.0</t>
        </is>
      </c>
    </row>
    <row r="14" ht="20.1" customFormat="1" customHeight="1" s="1313">
      <c r="A14" s="1716" t="inlineStr">
        <is>
          <t>TOTAL</t>
        </is>
      </c>
      <c r="B14" s="1593" t="n"/>
      <c r="C14" s="1593" t="n"/>
      <c r="D14" s="1593" t="n"/>
      <c r="E14" s="1593" t="n"/>
      <c r="F14" s="1593" t="n"/>
      <c r="G14" s="1594" t="n"/>
      <c r="H14" s="434">
        <f>SUM(#REF!)</f>
        <v/>
      </c>
      <c r="I14" s="1717" t="n"/>
      <c r="J14" s="1718">
        <f>SUM(#REF!)</f>
        <v/>
      </c>
      <c r="K14" s="432" t="n"/>
    </row>
    <row r="15" ht="20.1" customFormat="1" customHeight="1" s="1313">
      <c r="B15" s="14" t="n"/>
      <c r="H15" s="463" t="n"/>
      <c r="I15" s="382" t="n"/>
      <c r="J15" s="1719" t="n"/>
      <c r="K15" s="432" t="n"/>
    </row>
    <row r="16">
      <c r="A16" s="1340" t="inlineStr">
        <is>
          <t>SAMPLE/TESTER ORDER</t>
        </is>
      </c>
      <c r="B16" s="1630" t="n"/>
      <c r="C16" s="1630" t="n"/>
      <c r="D16" s="1630" t="n"/>
      <c r="E16" s="1630" t="n"/>
      <c r="F16" s="1630" t="n"/>
      <c r="G16" s="1630" t="n"/>
      <c r="H16" s="1630" t="n"/>
      <c r="I16" s="1630" t="n"/>
      <c r="J16" s="1630" t="n"/>
      <c r="K16" s="437" t="n"/>
    </row>
    <row r="17">
      <c r="A17" s="1340" t="n"/>
      <c r="B17" s="1340" t="n"/>
      <c r="C17" s="1340" t="n"/>
      <c r="D17" s="1340" t="n"/>
      <c r="E17" s="1340" t="n"/>
      <c r="F17" s="1340" t="n"/>
      <c r="G17" s="1340" t="n"/>
      <c r="H17" s="1340" t="n"/>
      <c r="I17" s="1340" t="n"/>
      <c r="J17" s="1340" t="n"/>
      <c r="K17" s="437" t="n"/>
    </row>
    <row r="18">
      <c r="A18" s="1341" t="inlineStr">
        <is>
          <t xml:space="preserve">SAMPLE/TESTER </t>
        </is>
      </c>
      <c r="B18" s="1593" t="n"/>
      <c r="C18" s="1593" t="n"/>
      <c r="D18" s="1593" t="n"/>
      <c r="E18" s="1593" t="n"/>
      <c r="F18" s="1593" t="n"/>
      <c r="G18" s="1593" t="n"/>
      <c r="H18" s="1593" t="n"/>
      <c r="I18" s="1593" t="n"/>
      <c r="J18" s="1593" t="n"/>
      <c r="K18" s="437" t="n"/>
    </row>
    <row r="19">
      <c r="A19" s="398" t="inlineStr">
        <is>
          <t>INV No.</t>
        </is>
      </c>
      <c r="B19" s="106" t="inlineStr">
        <is>
          <t>Jan code</t>
        </is>
      </c>
      <c r="C19" s="399" t="inlineStr">
        <is>
          <t>Brand name</t>
        </is>
      </c>
      <c r="D19" s="399" t="n"/>
      <c r="E19" s="1337" t="inlineStr">
        <is>
          <t>Description of goods</t>
        </is>
      </c>
      <c r="F19" s="1337" t="inlineStr">
        <is>
          <t>Case Q'ty</t>
        </is>
      </c>
      <c r="G19" s="1337" t="inlineStr">
        <is>
          <t>LOT</t>
        </is>
      </c>
      <c r="H19" s="401" t="inlineStr">
        <is>
          <t>Q'ty</t>
        </is>
      </c>
      <c r="I19" s="402" t="inlineStr">
        <is>
          <t>仕入値</t>
        </is>
      </c>
      <c r="J19" s="1715" t="inlineStr">
        <is>
          <t>仕入値合計</t>
        </is>
      </c>
      <c r="K19" s="432" t="n"/>
    </row>
    <row r="20">
      <c r="A20" s="1720" t="inlineStr">
        <is>
          <t>SAMPLE/TESTER TOTAL</t>
        </is>
      </c>
      <c r="B20" s="1621" t="n"/>
      <c r="C20" s="1621" t="n"/>
      <c r="D20" s="1621" t="n"/>
      <c r="E20" s="1621" t="n"/>
      <c r="F20" s="1621" t="n"/>
      <c r="G20" s="1622" t="n"/>
      <c r="H20" s="401">
        <f>SUM(#REF!)</f>
        <v/>
      </c>
      <c r="I20" s="401" t="n"/>
      <c r="J20" s="401" t="n"/>
      <c r="K20" s="429" t="n"/>
      <c r="L20" s="345" t="n"/>
      <c r="M20" s="345" t="n"/>
      <c r="N20" s="345" t="n"/>
      <c r="O20" s="345" t="n"/>
      <c r="P20" s="345" t="n"/>
      <c r="Q20" s="345" t="n"/>
    </row>
    <row r="21">
      <c r="A21" s="1357" t="n"/>
      <c r="B21" s="1266" t="n"/>
      <c r="C21" s="1357" t="n"/>
      <c r="D21" s="1357" t="n"/>
      <c r="E21" s="1357" t="n"/>
      <c r="F21" s="1357" t="n"/>
      <c r="G21" s="1357" t="n"/>
      <c r="H21" s="343" t="inlineStr">
        <is>
          <t>合計個数</t>
        </is>
      </c>
      <c r="I21" s="343" t="n"/>
      <c r="J21" s="1370" t="n"/>
      <c r="K21" s="429" t="n"/>
      <c r="L21" s="345" t="n"/>
      <c r="M21" s="345" t="n"/>
      <c r="N21" s="345" t="n"/>
      <c r="O21" s="345" t="n"/>
      <c r="P21" s="345" t="n"/>
      <c r="Q21" s="345" t="n"/>
    </row>
    <row r="22">
      <c r="A22" s="345" t="n"/>
      <c r="B22" s="1266" t="n"/>
      <c r="C22" s="345" t="n"/>
      <c r="D22" s="345" t="n"/>
      <c r="E22" s="345" t="n"/>
      <c r="F22" s="345" t="n"/>
      <c r="G22" s="345" t="n"/>
      <c r="H22" s="438">
        <f>H6+H12</f>
        <v/>
      </c>
      <c r="I22" s="343" t="n"/>
      <c r="J22" s="343" t="n"/>
      <c r="K22" s="429" t="n"/>
      <c r="L22" s="345" t="n"/>
      <c r="M22" s="345" t="n"/>
      <c r="N22" s="345" t="n"/>
      <c r="O22" s="345" t="n"/>
      <c r="P22" s="345" t="n"/>
      <c r="Q22" s="345" t="n"/>
    </row>
    <row r="23">
      <c r="A23" s="345" t="n"/>
      <c r="B23" s="1266" t="n"/>
      <c r="C23" s="345" t="n"/>
      <c r="D23" s="345" t="n"/>
      <c r="E23" s="345" t="n"/>
      <c r="F23" s="345" t="n"/>
      <c r="G23" s="345" t="n"/>
      <c r="H23" s="343" t="n"/>
      <c r="I23" s="343" t="n"/>
      <c r="J23" s="1370" t="n"/>
      <c r="K23" s="429" t="n"/>
      <c r="L23" s="345" t="n"/>
      <c r="M23" s="345" t="n"/>
      <c r="N23" s="345" t="n"/>
      <c r="O23" s="345" t="n"/>
      <c r="P23" s="345" t="n"/>
      <c r="Q23" s="345"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width="10.875" bestFit="1" customWidth="1" style="1266" min="2" max="2"/>
    <col width="10.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F1" s="3" t="n"/>
      <c r="G1" s="4" t="n"/>
    </row>
    <row r="2" ht="12" customHeight="1" s="1371">
      <c r="A2" s="1216" t="inlineStr">
        <is>
          <t>納品日</t>
        </is>
      </c>
      <c r="C2" s="1303" t="n">
        <v>45905</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320" t="inlineStr">
        <is>
          <t>2025/9/3(午前）</t>
        </is>
      </c>
      <c r="D4" s="1612" t="n"/>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5" t="n"/>
      <c r="B6" s="1625" t="inlineStr">
        <is>
          <t>4560438573454</t>
        </is>
      </c>
      <c r="C6" s="1625" t="inlineStr">
        <is>
          <t>AISHODO</t>
        </is>
      </c>
      <c r="D6" s="1625" t="inlineStr">
        <is>
          <t xml:space="preserve">AISHODO Japanese barley grass green juice. </t>
        </is>
      </c>
      <c r="E6" s="1625" t="inlineStr">
        <is>
          <t>44.0</t>
        </is>
      </c>
      <c r="F6" s="1625" t="inlineStr">
        <is>
          <t>nan</t>
        </is>
      </c>
      <c r="G6" s="1625" t="inlineStr">
        <is>
          <t>88.0</t>
        </is>
      </c>
      <c r="H6" s="1625" t="inlineStr">
        <is>
          <t>480.0</t>
        </is>
      </c>
      <c r="I6" s="1625" t="inlineStr">
        <is>
          <t>42240.0</t>
        </is>
      </c>
      <c r="J6" s="1625" t="inlineStr">
        <is>
          <t>0.088</t>
        </is>
      </c>
      <c r="K6" s="1625" t="inlineStr">
        <is>
          <t>11.25</t>
        </is>
      </c>
      <c r="L6" s="1625" t="inlineStr">
        <is>
          <t>44.0</t>
        </is>
      </c>
      <c r="M6" s="1625" t="inlineStr">
        <is>
          <t>nan</t>
        </is>
      </c>
      <c r="N6" s="1625" t="inlineStr">
        <is>
          <t>0.234</t>
        </is>
      </c>
      <c r="O6" s="1625" t="inlineStr">
        <is>
          <t>0.234</t>
        </is>
      </c>
      <c r="P6" s="1625" t="inlineStr">
        <is>
          <t>20.592</t>
        </is>
      </c>
      <c r="Q6" s="1625" t="inlineStr">
        <is>
          <t>supplement</t>
        </is>
      </c>
    </row>
    <row r="7" ht="20.1" customFormat="1" customHeight="1" s="15">
      <c r="A7" s="1625" t="n"/>
      <c r="B7" s="1625" t="inlineStr">
        <is>
          <t>4560438576530</t>
        </is>
      </c>
      <c r="C7" s="1625" t="inlineStr">
        <is>
          <t>AISHODO</t>
        </is>
      </c>
      <c r="D7" s="1625" t="inlineStr">
        <is>
          <t>Maiko Moisture Facial Mask 3GF (Hexapeptide-33/Oligopeptide-34/Acetyl Decapeptide-3)</t>
        </is>
      </c>
      <c r="E7" s="1625" t="inlineStr">
        <is>
          <t>24.0</t>
        </is>
      </c>
      <c r="F7" s="1625" t="inlineStr">
        <is>
          <t>nan</t>
        </is>
      </c>
      <c r="G7" s="1625" t="inlineStr">
        <is>
          <t>96.0</t>
        </is>
      </c>
      <c r="H7" s="1625" t="inlineStr">
        <is>
          <t>680.0</t>
        </is>
      </c>
      <c r="I7" s="1625" t="inlineStr">
        <is>
          <t>65280.0</t>
        </is>
      </c>
      <c r="J7" s="1625" t="inlineStr">
        <is>
          <t>0.022</t>
        </is>
      </c>
      <c r="K7" s="1625" t="inlineStr">
        <is>
          <t>8.6</t>
        </is>
      </c>
      <c r="L7" s="1625" t="inlineStr">
        <is>
          <t>24.0</t>
        </is>
      </c>
      <c r="M7" s="1625" t="inlineStr">
        <is>
          <t>nan</t>
        </is>
      </c>
      <c r="N7" s="1625" t="inlineStr">
        <is>
          <t>0.32</t>
        </is>
      </c>
      <c r="O7" s="1625" t="inlineStr">
        <is>
          <t>0.32</t>
        </is>
      </c>
      <c r="P7" s="1625" t="inlineStr">
        <is>
          <t>30.72</t>
        </is>
      </c>
      <c r="Q7" s="1625" t="inlineStr">
        <is>
          <t>face mask</t>
        </is>
      </c>
    </row>
    <row r="8" ht="28.5" customHeight="1" s="1371">
      <c r="A8" s="1625" t="n"/>
      <c r="B8" s="1625" t="inlineStr">
        <is>
          <t>4560438576554</t>
        </is>
      </c>
      <c r="C8" s="1625" t="inlineStr">
        <is>
          <t>AISHODO</t>
        </is>
      </c>
      <c r="D8" s="1625" t="inlineStr">
        <is>
          <t>Maiko Moisture Facial Mask Collagen</t>
        </is>
      </c>
      <c r="E8" s="1625" t="inlineStr">
        <is>
          <t>24.0</t>
        </is>
      </c>
      <c r="F8" s="1625" t="inlineStr">
        <is>
          <t>nan</t>
        </is>
      </c>
      <c r="G8" s="1625" t="inlineStr">
        <is>
          <t>96.0</t>
        </is>
      </c>
      <c r="H8" s="1625" t="inlineStr">
        <is>
          <t>680.0</t>
        </is>
      </c>
      <c r="I8" s="1625" t="inlineStr">
        <is>
          <t>65280.0</t>
        </is>
      </c>
      <c r="J8" s="1625" t="inlineStr">
        <is>
          <t>0.022</t>
        </is>
      </c>
      <c r="K8" s="1625" t="inlineStr">
        <is>
          <t>8.6</t>
        </is>
      </c>
      <c r="L8" s="1625" t="inlineStr">
        <is>
          <t>24.0</t>
        </is>
      </c>
      <c r="M8" s="1625" t="inlineStr">
        <is>
          <t>nan</t>
        </is>
      </c>
      <c r="N8" s="1625" t="inlineStr">
        <is>
          <t>0.32</t>
        </is>
      </c>
      <c r="O8" s="1625" t="inlineStr">
        <is>
          <t>0.32</t>
        </is>
      </c>
      <c r="P8" s="1625" t="inlineStr">
        <is>
          <t>30.72</t>
        </is>
      </c>
      <c r="Q8" s="1625" t="inlineStr">
        <is>
          <t>face mask</t>
        </is>
      </c>
    </row>
    <row r="9">
      <c r="A9" s="1620" t="inlineStr">
        <is>
          <t>TOTAL</t>
        </is>
      </c>
      <c r="B9" s="1621" t="n"/>
      <c r="C9" s="1621" t="n"/>
      <c r="D9" s="1621" t="n"/>
      <c r="E9" s="1621" t="n"/>
      <c r="F9" s="1622" t="n"/>
      <c r="G9" s="229">
        <f>SUM(#REF!)</f>
        <v/>
      </c>
      <c r="H9" s="251" t="n"/>
      <c r="I9" s="1615">
        <f>SUM(#REF!)</f>
        <v/>
      </c>
      <c r="J9" s="1224" t="n"/>
      <c r="K9" s="1224" t="n"/>
      <c r="L9" s="1224" t="n"/>
      <c r="M9" s="1224" t="n"/>
      <c r="N9" s="1224" t="n"/>
      <c r="O9" s="1224" t="n"/>
      <c r="P9" s="1623" t="n"/>
      <c r="Q9" s="236" t="n"/>
      <c r="R9" s="13" t="n"/>
    </row>
    <row r="10" ht="20.1" customFormat="1" customHeight="1" s="15">
      <c r="B10" s="14" t="n"/>
      <c r="G10" s="17" t="n"/>
      <c r="I10" s="1616" t="n"/>
      <c r="J10" s="19" t="n"/>
      <c r="K10" s="19" t="n"/>
      <c r="L10" s="1616" t="n"/>
      <c r="M10" s="1616" t="n"/>
      <c r="N10" s="1616" t="n"/>
      <c r="O10" s="14" t="n"/>
      <c r="P10" s="14" t="n"/>
      <c r="R10" s="13" t="n"/>
    </row>
    <row r="11">
      <c r="A11" s="38" t="inlineStr">
        <is>
          <t>SAMPLE/TESTER ORDER</t>
        </is>
      </c>
    </row>
    <row r="12">
      <c r="A12" s="256" t="inlineStr">
        <is>
          <t>INV No.</t>
        </is>
      </c>
      <c r="B12" s="266" t="inlineStr">
        <is>
          <t>Jan code</t>
        </is>
      </c>
      <c r="C12" s="262" t="inlineStr">
        <is>
          <t>Brand name</t>
        </is>
      </c>
      <c r="D12" s="256" t="inlineStr">
        <is>
          <t>Description of goods</t>
        </is>
      </c>
      <c r="E12" s="256" t="inlineStr">
        <is>
          <t>Case Q'ty</t>
        </is>
      </c>
      <c r="F12" s="256" t="inlineStr">
        <is>
          <t>LOT</t>
        </is>
      </c>
      <c r="G12" s="263" t="inlineStr">
        <is>
          <t>Q'ty</t>
        </is>
      </c>
      <c r="H12" s="264" t="inlineStr">
        <is>
          <t>仕入値</t>
        </is>
      </c>
      <c r="I12" s="1705" t="inlineStr">
        <is>
          <t>仕入値合計</t>
        </is>
      </c>
    </row>
    <row r="13" ht="20.1" customHeight="1" s="1371">
      <c r="A13" s="1620" t="inlineStr">
        <is>
          <t>TOTAL</t>
        </is>
      </c>
      <c r="B13" s="1621" t="n"/>
      <c r="C13" s="1621" t="n"/>
      <c r="D13" s="1621" t="n"/>
      <c r="E13" s="1621" t="n"/>
      <c r="F13" s="1622" t="n"/>
      <c r="G13" s="229">
        <f>SUM(#REF!)</f>
        <v/>
      </c>
      <c r="H13" s="229" t="n"/>
      <c r="I13" s="1615" t="n">
        <v>0</v>
      </c>
      <c r="J13" s="1224" t="n"/>
      <c r="K13" s="1224" t="n"/>
      <c r="L13" s="1224" t="n"/>
      <c r="M13" s="1224" t="n"/>
      <c r="N13" s="1224" t="n"/>
      <c r="O13" s="1224" t="n"/>
      <c r="P13" s="1623" t="n"/>
      <c r="Q13" s="236" t="n"/>
      <c r="R13" s="13" t="n"/>
    </row>
    <row r="14" ht="20.1" customHeight="1" s="1371"/>
    <row r="15"/>
    <row r="16">
      <c r="G16" s="233" t="inlineStr">
        <is>
          <t>合計個数</t>
        </is>
      </c>
    </row>
    <row r="17">
      <c r="G17" s="253">
        <f>G6+G10</f>
        <v/>
      </c>
    </row>
    <row r="18"/>
    <row r="19" ht="15.75" customHeight="1" s="1371"/>
    <row r="20" ht="18" customHeight="1" s="1371"/>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7" sqref="D17"/>
    </sheetView>
  </sheetViews>
  <sheetFormatPr baseColWidth="8" defaultColWidth="3.875" defaultRowHeight="11.25"/>
  <cols>
    <col width="6" customWidth="1" style="2" min="1" max="1"/>
    <col width="9" customWidth="1" style="1266" min="2" max="2"/>
    <col width="11.375" customWidth="1" style="2" min="3" max="3"/>
    <col width="53.375" customWidth="1" style="2" min="4" max="4"/>
    <col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15" t="inlineStr">
        <is>
          <t>ROYAL COSMETICS 03.2025輸出 ORDER</t>
        </is>
      </c>
      <c r="E1" s="3" t="n"/>
      <c r="F1" s="3" t="n"/>
      <c r="G1" s="4" t="n"/>
    </row>
    <row r="2" ht="12" customHeight="1" s="1371">
      <c r="A2" s="1216" t="inlineStr">
        <is>
          <t>納品日</t>
        </is>
      </c>
      <c r="C2" s="1217" t="n">
        <v>45715</v>
      </c>
    </row>
    <row r="3" ht="68.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2" t="inlineStr">
        <is>
          <t>2025/2/26（午前中）</t>
        </is>
      </c>
      <c r="D4" s="1612" t="n"/>
      <c r="E4" s="1211" t="n"/>
      <c r="F4" s="1612" t="n"/>
    </row>
    <row r="5" ht="15.75" customFormat="1" customHeight="1" s="1266">
      <c r="A5" s="206" t="inlineStr">
        <is>
          <t>INV No.</t>
        </is>
      </c>
      <c r="B5" s="105" t="inlineStr">
        <is>
          <t>Jan code</t>
        </is>
      </c>
      <c r="C5" s="122" t="inlineStr">
        <is>
          <t>Brand name</t>
        </is>
      </c>
      <c r="D5" s="1229" t="inlineStr">
        <is>
          <t>Description of goods</t>
        </is>
      </c>
      <c r="E5" s="1229" t="inlineStr">
        <is>
          <t>Case Q'ty</t>
        </is>
      </c>
      <c r="F5" s="1229" t="inlineStr">
        <is>
          <t>LOT</t>
        </is>
      </c>
      <c r="G5" s="113" t="inlineStr">
        <is>
          <t>Q'ty</t>
        </is>
      </c>
      <c r="H5" s="168" t="inlineStr">
        <is>
          <t>仕入値</t>
        </is>
      </c>
      <c r="I5" s="1613" t="inlineStr">
        <is>
          <t>仕入値合計</t>
        </is>
      </c>
    </row>
    <row r="6" ht="15.75"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4.2024輸出</t>
        </is>
      </c>
      <c r="E1" s="3" t="n"/>
      <c r="F1" s="3" t="n"/>
      <c r="G1" s="4" t="n"/>
    </row>
    <row r="2" ht="14.25" customHeight="1" s="1371">
      <c r="A2" s="1216" t="inlineStr">
        <is>
          <t>納品日</t>
        </is>
      </c>
      <c r="C2" s="1343" t="inlineStr">
        <is>
          <t>最短</t>
        </is>
      </c>
    </row>
    <row r="3" ht="56.25" customHeight="1" s="1371">
      <c r="A3" s="1216" t="inlineStr">
        <is>
          <t>納品先</t>
        </is>
      </c>
      <c r="C3" s="1219" t="inlineStr">
        <is>
          <t>株式会社サムライ貿易
住所：939-8095 富山県富山市大泉中町1-11
TEL.：076-461-7471
FAX：076-461-7472</t>
        </is>
      </c>
      <c r="G3" s="1611" t="n"/>
    </row>
    <row r="4" ht="15.75" customHeight="1" s="1371">
      <c r="A4" s="1221" t="inlineStr">
        <is>
          <t>梱包情報提出期限</t>
        </is>
      </c>
      <c r="B4" s="1612" t="n"/>
      <c r="C4" s="1268" t="n"/>
      <c r="D4" s="1612" t="n"/>
      <c r="E4" s="1211" t="n"/>
      <c r="F4" s="1612" t="n"/>
      <c r="L4" s="1617" t="n"/>
    </row>
    <row r="5" ht="15.75" customFormat="1" customHeigh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5"/>
    <col width="7.875" customWidth="1" style="5" min="6" max="7"/>
    <col width="13.125" customWidth="1" style="1610"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371">
      <c r="A1" s="1230" t="inlineStr">
        <is>
          <t>ROYAL COSMETICS 03.2024輸出</t>
        </is>
      </c>
      <c r="E1" s="3" t="n"/>
      <c r="F1" s="4" t="n"/>
    </row>
    <row r="2" ht="12" customHeight="1" s="1371">
      <c r="A2" s="1216" t="inlineStr">
        <is>
          <t>納品日</t>
        </is>
      </c>
      <c r="C2" s="1217" t="n"/>
    </row>
    <row r="3" ht="80.25" customHeight="1" s="1371">
      <c r="A3" s="1216" t="inlineStr">
        <is>
          <t>納品先</t>
        </is>
      </c>
      <c r="C3" s="1219" t="inlineStr">
        <is>
          <t>飯野港運株式会社
京都府舞鶴市松陰１８－７
営業課　谷口様
TEL: 0773-75-5371
FAX: 0773-75-5681</t>
        </is>
      </c>
      <c r="F3" s="1611" t="n"/>
    </row>
    <row r="4" ht="12" customHeight="1" s="1371">
      <c r="A4" s="1221" t="inlineStr">
        <is>
          <t>梱包情報提出期限</t>
        </is>
      </c>
      <c r="B4" s="1612" t="n"/>
      <c r="C4" s="1227" t="n"/>
      <c r="D4" s="1612" t="n"/>
      <c r="E4" s="1211" t="n"/>
      <c r="K4" s="1617" t="n"/>
    </row>
    <row r="5" customFormat="1" s="1266">
      <c r="A5" s="241" t="inlineStr">
        <is>
          <t>INV No.</t>
        </is>
      </c>
      <c r="B5" s="105" t="inlineStr">
        <is>
          <t>Jan code</t>
        </is>
      </c>
      <c r="C5" s="231" t="inlineStr">
        <is>
          <t>Brand name</t>
        </is>
      </c>
      <c r="D5" s="1331" t="inlineStr">
        <is>
          <t>Description of goods</t>
        </is>
      </c>
      <c r="E5" s="241" t="inlineStr">
        <is>
          <t>Case Q'ty</t>
        </is>
      </c>
      <c r="F5" s="233" t="inlineStr">
        <is>
          <t>Q'ty</t>
        </is>
      </c>
      <c r="G5" s="234" t="inlineStr">
        <is>
          <t>仕入値</t>
        </is>
      </c>
      <c r="H5" s="1708" t="inlineStr">
        <is>
          <t>仕入値合計</t>
        </is>
      </c>
    </row>
    <row r="6" ht="20.1" customFormat="1" customHeight="1" s="15">
      <c r="A6" s="1721" t="inlineStr">
        <is>
          <t>TOTAL</t>
        </is>
      </c>
      <c r="B6" s="1593" t="n"/>
      <c r="C6" s="1593" t="n"/>
      <c r="D6" s="1593" t="n"/>
      <c r="E6" s="1593" t="n"/>
      <c r="F6" s="229">
        <f>SUM(#REF!)</f>
        <v/>
      </c>
      <c r="G6" s="229" t="n"/>
      <c r="H6" s="1615">
        <f>SUM(#REF!)</f>
        <v/>
      </c>
    </row>
    <row r="7" ht="20.1" customFormat="1" customHeight="1" s="15">
      <c r="B7" s="14" t="n"/>
      <c r="F7" s="17" t="n"/>
      <c r="G7" s="17" t="n"/>
      <c r="H7" s="1616"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266" min="2" max="2"/>
    <col width="10.875" customWidth="1" style="2" min="3" max="3"/>
    <col width="41.25" customWidth="1" style="2" min="4" max="4"/>
    <col hidden="1"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15" t="inlineStr">
        <is>
          <t>ROYAL COSMETICS 07.2025輸出</t>
        </is>
      </c>
      <c r="E1" s="3" t="n"/>
      <c r="F1" s="3" t="n"/>
      <c r="G1" s="4" t="n"/>
    </row>
    <row r="2" ht="15.75" customHeight="1" s="1371">
      <c r="A2" s="1216" t="inlineStr">
        <is>
          <t>納品日</t>
        </is>
      </c>
      <c r="C2" s="1265" t="n">
        <v>45856</v>
      </c>
    </row>
    <row r="3" ht="61.5" customHeight="1" s="1371">
      <c r="A3" s="1216" t="inlineStr">
        <is>
          <t>納品先</t>
        </is>
      </c>
      <c r="C3" s="1219" t="inlineStr">
        <is>
          <t>飯野港運株式会社
京都府舞鶴市松陰１８－７
営業課　谷口様
TEL: 0773-75-5371
FAX: 0773-75-5681</t>
        </is>
      </c>
      <c r="G3" s="1611" t="n"/>
    </row>
    <row r="4" ht="15" customHeight="1" s="1371">
      <c r="A4" s="1221" t="inlineStr">
        <is>
          <t>梱包情報提出期限</t>
        </is>
      </c>
      <c r="B4" s="1612" t="n"/>
      <c r="C4" s="1268" t="inlineStr">
        <is>
          <t>2025/7/16(午前)</t>
        </is>
      </c>
      <c r="D4" s="1612" t="n"/>
      <c r="E4" s="1211" t="n"/>
      <c r="F4" s="1612" t="n"/>
      <c r="L4" s="1617"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row r="8" ht="20.1" customFormat="1" customHeight="1" s="15">
      <c r="A8" s="20" t="inlineStr">
        <is>
          <t>SAMPLE/TESTER ORDER</t>
        </is>
      </c>
      <c r="B8" s="14" t="n"/>
      <c r="G8" s="17" t="n"/>
      <c r="H8" s="17" t="n"/>
      <c r="I8" s="1616" t="n"/>
    </row>
    <row r="9" ht="20.1" customFormat="1" customHeight="1" s="14">
      <c r="A9" s="250" t="inlineStr">
        <is>
          <t>INV No.</t>
        </is>
      </c>
      <c r="B9" s="106" t="inlineStr">
        <is>
          <t>Jan code</t>
        </is>
      </c>
      <c r="C9" s="236" t="inlineStr">
        <is>
          <t>Brand name</t>
        </is>
      </c>
      <c r="D9" s="1224" t="inlineStr">
        <is>
          <t>Description of goods</t>
        </is>
      </c>
      <c r="E9" s="1224" t="inlineStr">
        <is>
          <t>Case Q'ty</t>
        </is>
      </c>
      <c r="F9" s="1224" t="inlineStr">
        <is>
          <t>LOT</t>
        </is>
      </c>
      <c r="G9" s="251" t="inlineStr">
        <is>
          <t>Q'ty</t>
        </is>
      </c>
      <c r="H9" s="252" t="inlineStr">
        <is>
          <t>仕入値</t>
        </is>
      </c>
      <c r="I9" s="1707" t="inlineStr">
        <is>
          <t>仕入値合計</t>
        </is>
      </c>
    </row>
    <row r="10" ht="26.25" customFormat="1" customHeight="1" s="1216">
      <c r="A10" s="1627" t="inlineStr">
        <is>
          <t>SAMPLE/TESTER TOTAL</t>
        </is>
      </c>
      <c r="B10" s="1621" t="n"/>
      <c r="C10" s="1621" t="n"/>
      <c r="D10" s="1621" t="n"/>
      <c r="E10" s="1621" t="n"/>
      <c r="F10" s="1622" t="n"/>
      <c r="G10" s="253">
        <f>SUM(#REF!)</f>
        <v/>
      </c>
      <c r="H10" s="233" t="n"/>
      <c r="I10" s="1711">
        <f>SUM(#REF!)</f>
        <v/>
      </c>
      <c r="J10" s="2" t="n"/>
      <c r="K10" s="2" t="n"/>
      <c r="L10" s="2" t="n"/>
      <c r="M10" s="2" t="n"/>
      <c r="N10" s="2" t="n"/>
      <c r="O10" s="2" t="n"/>
      <c r="P10" s="2" t="n"/>
    </row>
    <row r="11" ht="20.25" customFormat="1" customHeight="1" s="1216">
      <c r="A11" s="1266" t="n"/>
      <c r="B11" s="1266" t="n"/>
      <c r="C11" s="1266" t="n"/>
      <c r="D11" s="1266" t="n"/>
      <c r="E11" s="1266" t="n"/>
      <c r="F11" s="1266" t="n"/>
      <c r="G11" s="5" t="n"/>
      <c r="H11" s="5" t="n"/>
      <c r="I11" s="5" t="n"/>
      <c r="J11" s="2" t="n"/>
      <c r="K11" s="2" t="n"/>
      <c r="L11" s="2" t="n"/>
      <c r="M11" s="2" t="n"/>
      <c r="N11" s="2" t="n"/>
      <c r="O11" s="2" t="n"/>
      <c r="P11" s="2" t="n"/>
    </row>
    <row r="12" ht="20.1" customFormat="1" customHeight="1" s="1216">
      <c r="A12" s="2" t="n"/>
      <c r="B12" s="1266" t="n"/>
      <c r="C12" s="2" t="n"/>
      <c r="D12" s="2" t="n"/>
      <c r="E12" s="2" t="n"/>
      <c r="F12" s="2" t="n"/>
      <c r="G12" s="21" t="inlineStr">
        <is>
          <t>合計個数</t>
        </is>
      </c>
      <c r="H12" s="5" t="n"/>
      <c r="I12" s="1629" t="n"/>
      <c r="J12" s="2" t="n"/>
      <c r="K12" s="2" t="n"/>
      <c r="L12" s="2" t="n"/>
      <c r="M12" s="2" t="n"/>
      <c r="N12" s="2" t="n"/>
      <c r="O12" s="2" t="n"/>
      <c r="P12" s="2" t="n"/>
    </row>
    <row r="13" ht="20.1" customFormat="1" customHeight="1" s="1216">
      <c r="A13" s="2" t="n"/>
      <c r="B13" s="1266" t="n"/>
      <c r="C13" s="2" t="n"/>
      <c r="D13" s="2" t="n"/>
      <c r="E13" s="2" t="n"/>
      <c r="F13" s="2" t="n"/>
      <c r="G13" s="253">
        <f>G6+G10</f>
        <v/>
      </c>
      <c r="H13" s="5" t="n"/>
      <c r="I13" s="5" t="n"/>
      <c r="J13" s="2" t="n"/>
      <c r="K13" s="2" t="n"/>
      <c r="L13" s="2" t="n"/>
      <c r="M13" s="2" t="n"/>
      <c r="N13" s="2" t="n"/>
      <c r="O13" s="2" t="n"/>
      <c r="P13" s="2" t="n"/>
    </row>
    <row r="14" ht="20.1" customFormat="1" customHeight="1" s="1216">
      <c r="A14" s="2" t="n"/>
      <c r="B14" s="1266" t="n"/>
      <c r="C14" s="2" t="n"/>
      <c r="D14" s="2" t="n"/>
      <c r="E14" s="2" t="n"/>
      <c r="F14" s="2" t="n"/>
      <c r="G14" s="5" t="n"/>
      <c r="H14" s="5" t="n"/>
      <c r="I14" s="1610"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03.2025輸出</t>
        </is>
      </c>
      <c r="E1" s="3" t="n"/>
      <c r="F1" s="3" t="n"/>
      <c r="G1" s="4" t="n"/>
    </row>
    <row r="2" ht="12" customHeight="1" s="1371">
      <c r="A2" s="1313" t="inlineStr">
        <is>
          <t>納品日</t>
        </is>
      </c>
      <c r="C2" s="1272" t="n">
        <v>45743</v>
      </c>
      <c r="J2" s="1610" t="n"/>
      <c r="K2" s="1610" t="n"/>
    </row>
    <row r="3" ht="62.25" customHeight="1" s="1371">
      <c r="A3" s="1313" t="inlineStr">
        <is>
          <t>納品先</t>
        </is>
      </c>
      <c r="C3" s="1344" t="inlineStr">
        <is>
          <t>飯野港運株式会社
京都府舞鶴市松陰１８－７
営業課　谷口様
TEL: 0773-75-5371
FAX: 0773-75-5681</t>
        </is>
      </c>
      <c r="G3" s="1611" t="n"/>
      <c r="J3" s="1610" t="n"/>
      <c r="K3" s="1610" t="n"/>
    </row>
    <row r="4" ht="12" customHeight="1" s="1371">
      <c r="A4" s="1317" t="inlineStr">
        <is>
          <t>梱包情報提出期限</t>
        </is>
      </c>
      <c r="B4" s="1612" t="n"/>
      <c r="C4" s="1272" t="inlineStr">
        <is>
          <t>2025/03/26 （午前中）</t>
        </is>
      </c>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0" t="inlineStr">
        <is>
          <t>TOTAL</t>
        </is>
      </c>
      <c r="B6" s="1621" t="n"/>
      <c r="C6" s="1621" t="n"/>
      <c r="D6" s="1621" t="n"/>
      <c r="E6" s="1621" t="n"/>
      <c r="F6" s="1622" t="n"/>
      <c r="G6" s="229">
        <f>SUM(#REF!)</f>
        <v/>
      </c>
      <c r="H6" s="229" t="n"/>
      <c r="I6" s="1615">
        <f>SUM(#REF!)</f>
        <v/>
      </c>
      <c r="J6" s="1224" t="n"/>
      <c r="K6" s="1224" t="n"/>
      <c r="L6" s="1224" t="n"/>
      <c r="M6" s="1224" t="n"/>
      <c r="N6" s="1224" t="n"/>
      <c r="O6" s="1224" t="n"/>
      <c r="P6" s="1623" t="n"/>
      <c r="Q6" s="236" t="n"/>
      <c r="R6" s="13" t="n"/>
    </row>
    <row r="7" ht="20.1" customFormat="1" customHeight="1" s="15">
      <c r="B7" s="14" t="n"/>
      <c r="G7" s="17" t="n"/>
      <c r="H7" s="17" t="n"/>
      <c r="I7" s="1616" t="n"/>
      <c r="J7" s="19" t="n"/>
      <c r="K7" s="19" t="n"/>
      <c r="L7" s="1616" t="n"/>
      <c r="M7" s="1616" t="n"/>
      <c r="N7" s="1616" t="n"/>
      <c r="O7" s="14" t="n"/>
      <c r="P7" s="14" t="n"/>
      <c r="R7" s="13" t="n"/>
    </row>
    <row r="8" ht="28.5" customHeight="1" s="1371">
      <c r="A8" s="38" t="inlineStr">
        <is>
          <t>SAMPLE/TESTER ORDER</t>
        </is>
      </c>
    </row>
    <row r="9">
      <c r="A9" s="256" t="inlineStr">
        <is>
          <t>INV No.</t>
        </is>
      </c>
      <c r="B9" s="266" t="inlineStr">
        <is>
          <t>Jan code</t>
        </is>
      </c>
      <c r="C9" s="262" t="inlineStr">
        <is>
          <t>Brand name</t>
        </is>
      </c>
      <c r="D9" s="256" t="inlineStr">
        <is>
          <t>Description of goods</t>
        </is>
      </c>
      <c r="E9" s="256" t="inlineStr">
        <is>
          <t>Case Q'ty</t>
        </is>
      </c>
      <c r="F9" s="256" t="inlineStr">
        <is>
          <t>LOT</t>
        </is>
      </c>
      <c r="G9" s="263" t="inlineStr">
        <is>
          <t>Q'ty</t>
        </is>
      </c>
      <c r="H9" s="264" t="inlineStr">
        <is>
          <t>仕入値</t>
        </is>
      </c>
      <c r="I9" s="1705" t="inlineStr">
        <is>
          <t>仕入値合計</t>
        </is>
      </c>
    </row>
    <row r="10" ht="20.1" customFormat="1" customHeight="1" s="15">
      <c r="A10" s="1620" t="inlineStr">
        <is>
          <t>TOTAL</t>
        </is>
      </c>
      <c r="B10" s="1621" t="n"/>
      <c r="C10" s="1621" t="n"/>
      <c r="D10" s="1621" t="n"/>
      <c r="E10" s="1621" t="n"/>
      <c r="F10" s="1622" t="n"/>
      <c r="G10" s="229">
        <f>SUM(#REF!)</f>
        <v/>
      </c>
      <c r="H10" s="229" t="n"/>
      <c r="I10" s="1615" t="n">
        <v>0</v>
      </c>
      <c r="J10" s="1224" t="n"/>
      <c r="K10" s="1224" t="n"/>
      <c r="L10" s="1224" t="n"/>
      <c r="M10" s="1224" t="n"/>
      <c r="N10" s="1224" t="n"/>
      <c r="O10" s="1224" t="n"/>
      <c r="P10" s="1623" t="n"/>
      <c r="Q10" s="236" t="n"/>
      <c r="R10" s="13" t="n"/>
    </row>
    <row r="15" ht="21" customHeight="1" s="1371">
      <c r="G15" s="233" t="inlineStr">
        <is>
          <t>合計個数</t>
        </is>
      </c>
    </row>
    <row r="16" ht="19.5" customHeight="1" s="1371">
      <c r="G16" s="253">
        <f>G6+G10</f>
        <v/>
      </c>
    </row>
    <row r="19" ht="15.75" customHeight="1" s="1371"/>
    <row r="20" ht="18" customHeight="1" s="1371"/>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5" t="inlineStr">
        <is>
          <t>ROYAL COSMETICS 10.2023輸出</t>
        </is>
      </c>
      <c r="E1" s="3" t="n"/>
      <c r="F1" s="3" t="n"/>
      <c r="G1" s="4" t="n"/>
    </row>
    <row r="2" ht="12" customHeight="1" s="1371">
      <c r="A2" s="1216" t="inlineStr">
        <is>
          <t>納品日</t>
        </is>
      </c>
      <c r="C2" s="1265" t="n"/>
    </row>
    <row r="3" ht="61.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68" t="n"/>
      <c r="D4" s="1612" t="n"/>
      <c r="E4" s="1211" t="n"/>
      <c r="F4" s="1612" t="n"/>
      <c r="L4" s="1617"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50.2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5" t="inlineStr">
        <is>
          <t>ROYAL COSMETICS 09.2025輸出</t>
        </is>
      </c>
      <c r="E1" s="3" t="n"/>
      <c r="F1" s="3" t="n"/>
      <c r="G1" s="4" t="n"/>
    </row>
    <row r="2" ht="12" customHeight="1" s="1371">
      <c r="A2" s="1216" t="inlineStr">
        <is>
          <t>納品日</t>
        </is>
      </c>
      <c r="C2" s="1303" t="n">
        <v>45905</v>
      </c>
    </row>
    <row r="3" ht="6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345" t="inlineStr">
        <is>
          <t>2025/9/3（午前中）</t>
        </is>
      </c>
      <c r="E4" s="1211" t="n"/>
      <c r="F4" s="1612" t="n"/>
      <c r="L4" s="1617"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51.62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12.2024輸出</t>
        </is>
      </c>
      <c r="E1" s="3" t="n"/>
      <c r="F1" s="3" t="n"/>
      <c r="G1" s="4" t="n"/>
    </row>
    <row r="2" ht="12" customHeight="1" s="1371">
      <c r="A2" s="1216" t="inlineStr">
        <is>
          <t>納品日</t>
        </is>
      </c>
      <c r="C2" s="1217" t="n">
        <v>45644</v>
      </c>
    </row>
    <row r="3" ht="60.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17" t="n">
        <v>45642</v>
      </c>
      <c r="E4" s="1211" t="n"/>
      <c r="F4" s="1612" t="n"/>
      <c r="L4" s="1617"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4" t="inlineStr">
        <is>
          <t>TOTAL</t>
        </is>
      </c>
      <c r="B6" s="1593" t="n"/>
      <c r="C6" s="1593" t="n"/>
      <c r="D6" s="1593" t="n"/>
      <c r="E6" s="1593" t="n"/>
      <c r="F6" s="1594" t="n"/>
      <c r="G6" s="229">
        <f>SUM(#REF!)</f>
        <v/>
      </c>
      <c r="H6" s="229" t="n"/>
      <c r="I6" s="1615">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5.2025輸出</t>
        </is>
      </c>
      <c r="E1" s="3" t="n"/>
      <c r="F1" s="3" t="n"/>
      <c r="G1" s="4" t="n"/>
    </row>
    <row r="2" ht="12" customHeight="1" s="1371">
      <c r="A2" s="1216" t="inlineStr">
        <is>
          <t>納品日</t>
        </is>
      </c>
      <c r="C2" s="1265" t="n">
        <v>45793</v>
      </c>
    </row>
    <row r="3" ht="69"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350" t="inlineStr">
        <is>
          <t>5/15(午前)</t>
        </is>
      </c>
      <c r="D4" s="1612" t="n"/>
      <c r="E4" s="1211" t="n"/>
      <c r="F4" s="1612" t="n"/>
      <c r="L4" s="1617" t="n"/>
    </row>
    <row r="5" customFormat="1" s="1266">
      <c r="A5" s="256" t="inlineStr">
        <is>
          <t>INV No.</t>
        </is>
      </c>
      <c r="B5" s="105" t="inlineStr">
        <is>
          <t>Jan code</t>
        </is>
      </c>
      <c r="C5" s="231" t="inlineStr">
        <is>
          <t>Brand name</t>
        </is>
      </c>
      <c r="D5" s="1331" t="inlineStr">
        <is>
          <t>Description of goods</t>
        </is>
      </c>
      <c r="E5" s="256" t="inlineStr">
        <is>
          <t>Case Q'ty</t>
        </is>
      </c>
      <c r="F5" s="256" t="inlineStr">
        <is>
          <t>LOT</t>
        </is>
      </c>
      <c r="G5" s="233" t="inlineStr">
        <is>
          <t>Q'ty</t>
        </is>
      </c>
      <c r="H5" s="234" t="inlineStr">
        <is>
          <t>仕入値</t>
        </is>
      </c>
      <c r="I5" s="1708" t="inlineStr">
        <is>
          <t>仕入値合計</t>
        </is>
      </c>
    </row>
    <row r="6" ht="20.1" customFormat="1" customHeight="1" s="15">
      <c r="A6" s="1643" t="inlineStr">
        <is>
          <t>TOTAL</t>
        </is>
      </c>
      <c r="B6" s="1630" t="n"/>
      <c r="C6" s="1630" t="n"/>
      <c r="D6" s="1630" t="n"/>
      <c r="E6" s="1630" t="n"/>
      <c r="F6" s="1607" t="n"/>
      <c r="G6" s="447">
        <f>SUM(#REF!)</f>
        <v/>
      </c>
      <c r="H6" s="447" t="n"/>
      <c r="I6" s="1644">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5" sqref="A5:XFD5"/>
    </sheetView>
  </sheetViews>
  <sheetFormatPr baseColWidth="8" defaultColWidth="3.875" defaultRowHeight="12.75"/>
  <cols>
    <col width="6" customWidth="1" style="2" min="1" max="1"/>
    <col hidden="1" width="12.375" customWidth="1" style="1266" min="2" max="2"/>
    <col width="10.875" customWidth="1" style="2" min="3" max="3"/>
    <col width="36.375" customWidth="1" style="28" min="4" max="4"/>
    <col width="8.375" customWidth="1" style="2" min="5" max="6"/>
    <col width="7.875" customWidth="1" style="5" min="7" max="8"/>
    <col width="13.125" customWidth="1" style="1610" min="9" max="9"/>
    <col width="45.375" customWidth="1" style="1216"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371">
      <c r="A1" s="1230" t="inlineStr">
        <is>
          <t>ROYAL COSMETICS 10.2024輸出</t>
        </is>
      </c>
      <c r="E1" s="3" t="n"/>
      <c r="F1" s="3" t="n"/>
      <c r="G1" s="4" t="n"/>
    </row>
    <row r="2" ht="12" customHeight="1" s="1371">
      <c r="A2" s="1216" t="inlineStr">
        <is>
          <t>納品日</t>
        </is>
      </c>
      <c r="C2" s="1265" t="n">
        <v>45575</v>
      </c>
    </row>
    <row r="3" ht="68.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68" t="n">
        <v>45574</v>
      </c>
      <c r="D4" s="1612" t="n"/>
      <c r="E4" s="1211" t="n"/>
      <c r="F4" s="1612" t="n"/>
      <c r="M4" s="1617" t="n"/>
    </row>
    <row r="5" customFormat="1" s="1266">
      <c r="A5" s="452" t="n"/>
      <c r="B5" s="1192" t="n"/>
      <c r="C5" s="1193" t="n"/>
      <c r="D5" s="1199" t="n"/>
      <c r="E5" s="1194" t="n"/>
      <c r="F5" s="1195" t="n"/>
      <c r="G5" s="1196" t="n"/>
      <c r="H5" s="1197" t="n"/>
      <c r="I5" s="1722" t="n"/>
      <c r="J5" s="1216" t="n"/>
    </row>
    <row r="6" ht="20.1" customFormat="1" customHeight="1" s="15">
      <c r="A6" s="1614" t="inlineStr">
        <is>
          <t>TOTAL</t>
        </is>
      </c>
      <c r="B6" s="1593" t="n"/>
      <c r="C6" s="1593" t="n"/>
      <c r="D6" s="1593" t="n"/>
      <c r="E6" s="1593" t="n"/>
      <c r="F6" s="1594" t="n"/>
      <c r="G6" s="229">
        <f>SUM(#REF!)</f>
        <v/>
      </c>
      <c r="H6" s="229" t="n"/>
      <c r="I6" s="1615">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09.2025輸出</t>
        </is>
      </c>
      <c r="E1" s="3" t="n"/>
      <c r="F1" s="3" t="n"/>
      <c r="G1" s="4" t="n"/>
    </row>
    <row r="2" ht="12" customHeight="1" s="1371">
      <c r="A2" s="1216" t="inlineStr">
        <is>
          <t>納品日</t>
        </is>
      </c>
      <c r="C2" s="1303" t="n">
        <v>45905</v>
      </c>
      <c r="J2" s="1610" t="n"/>
      <c r="K2" s="1610" t="n"/>
    </row>
    <row r="3" ht="60.7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303" t="inlineStr">
        <is>
          <t>2025/9/3（午前中）</t>
        </is>
      </c>
      <c r="E4" s="1211" t="n"/>
      <c r="F4" s="1612" t="n"/>
      <c r="J4" s="1610" t="n"/>
      <c r="U4" s="1617" t="n"/>
    </row>
    <row r="5" customFormat="1" s="1266">
      <c r="A5" s="256"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1331" t="inlineStr">
        <is>
          <t>成分</t>
        </is>
      </c>
      <c r="R5" s="1216" t="n"/>
    </row>
    <row r="6" ht="20.1" customFormat="1" customHeight="1" s="15">
      <c r="A6" s="1625" t="n"/>
      <c r="B6" s="1625" t="inlineStr">
        <is>
          <t>4582394360022</t>
        </is>
      </c>
      <c r="C6" s="1625" t="inlineStr">
        <is>
          <t>MAYURI</t>
        </is>
      </c>
      <c r="D6" s="1625" t="inlineStr">
        <is>
          <t>《MAYURI》SQUALENE</t>
        </is>
      </c>
      <c r="E6" s="1625" t="inlineStr">
        <is>
          <t>36.0</t>
        </is>
      </c>
      <c r="F6" s="1625" t="inlineStr">
        <is>
          <t>72</t>
        </is>
      </c>
      <c r="G6" s="1625" t="inlineStr">
        <is>
          <t>72.0</t>
        </is>
      </c>
      <c r="H6" s="1625" t="inlineStr">
        <is>
          <t>2090.0</t>
        </is>
      </c>
      <c r="I6" s="1625" t="inlineStr">
        <is>
          <t>150480.0</t>
        </is>
      </c>
      <c r="J6" s="1625" t="inlineStr">
        <is>
          <t>0.047</t>
        </is>
      </c>
      <c r="K6" s="1625" t="inlineStr">
        <is>
          <t>10.85</t>
        </is>
      </c>
      <c r="L6" s="1625" t="inlineStr">
        <is>
          <t>36.0</t>
        </is>
      </c>
      <c r="M6" s="1625" t="inlineStr">
        <is>
          <t>nan</t>
        </is>
      </c>
      <c r="N6" s="1625" t="inlineStr">
        <is>
          <t>0.248</t>
        </is>
      </c>
      <c r="O6" s="1625" t="inlineStr">
        <is>
          <t>0.248</t>
        </is>
      </c>
      <c r="P6" s="1625" t="inlineStr">
        <is>
          <t>17.856</t>
        </is>
      </c>
      <c r="Q6" s="1625" t="inlineStr">
        <is>
          <t>supplement</t>
        </is>
      </c>
    </row>
    <row r="7">
      <c r="A7" s="1614" t="inlineStr">
        <is>
          <t>TOTAL</t>
        </is>
      </c>
      <c r="B7" s="1593" t="n"/>
      <c r="C7" s="1593" t="n"/>
      <c r="D7" s="1593" t="n"/>
      <c r="E7" s="1593" t="n"/>
      <c r="F7" s="1594" t="n"/>
      <c r="G7" s="229">
        <f>SUM(#REF!)</f>
        <v/>
      </c>
      <c r="H7" s="229" t="n"/>
      <c r="I7" s="1615">
        <f>SUM(#REF!)</f>
        <v/>
      </c>
      <c r="J7" s="1224" t="n"/>
      <c r="K7" s="1224" t="n"/>
      <c r="L7" s="1224" t="n"/>
      <c r="M7" s="1224" t="n"/>
      <c r="N7" s="1224" t="n"/>
      <c r="O7" s="1224" t="n"/>
      <c r="P7" s="1623" t="n"/>
      <c r="Q7" s="236" t="n"/>
      <c r="R7" s="13" t="n"/>
    </row>
    <row r="8" ht="26.25" customHeight="1" s="1371">
      <c r="I8" s="1610" t="inlineStr">
        <is>
          <t> </t>
        </is>
      </c>
    </row>
    <row r="9" ht="20.1" customFormat="1" customHeight="1" s="15">
      <c r="A9" s="20" t="inlineStr">
        <is>
          <t>SAMPLE/TESTER ORDER</t>
        </is>
      </c>
      <c r="B9" s="14" t="n"/>
      <c r="C9" s="15" t="n"/>
      <c r="D9" s="15" t="n"/>
      <c r="E9" s="15" t="n"/>
      <c r="F9" s="15" t="n"/>
      <c r="G9" s="17" t="n"/>
      <c r="H9" s="17" t="n"/>
      <c r="I9" s="1616" t="n"/>
    </row>
    <row r="10" ht="20.1" customFormat="1" customHeight="1" s="15">
      <c r="A10" s="255" t="n"/>
      <c r="B10" s="1706" t="inlineStr">
        <is>
          <t>Jan code</t>
        </is>
      </c>
      <c r="C10" s="236" t="inlineStr">
        <is>
          <t>Brand name</t>
        </is>
      </c>
      <c r="D10" s="237" t="inlineStr">
        <is>
          <t>Description of goods</t>
        </is>
      </c>
      <c r="E10" s="1331" t="inlineStr">
        <is>
          <t>Case Q'ty</t>
        </is>
      </c>
      <c r="F10" s="1331" t="inlineStr">
        <is>
          <t>LOT</t>
        </is>
      </c>
      <c r="G10" s="253" t="inlineStr">
        <is>
          <t>Q'ty</t>
        </is>
      </c>
      <c r="H10" s="234" t="inlineStr">
        <is>
          <t>仕入値</t>
        </is>
      </c>
      <c r="I10" s="1708" t="inlineStr">
        <is>
          <t>仕入値合計</t>
        </is>
      </c>
      <c r="J10" s="248" t="n"/>
      <c r="K10" s="248" t="n"/>
      <c r="L10" s="248" t="n"/>
      <c r="M10" s="248" t="n"/>
      <c r="N10" s="248" t="n"/>
      <c r="O10" s="1723" t="n"/>
      <c r="P10" s="1623" t="n"/>
      <c r="R10" s="16" t="n"/>
    </row>
    <row r="11">
      <c r="A11" s="261" t="inlineStr">
        <is>
          <t>SAMPLE/TESTER TOTAL</t>
        </is>
      </c>
      <c r="B11" s="1706" t="n"/>
      <c r="C11" s="236" t="n"/>
      <c r="D11" s="237" t="n"/>
      <c r="E11" s="1224" t="n"/>
      <c r="F11" s="1224" t="n"/>
      <c r="G11" s="239">
        <f>SUM(#REF!)</f>
        <v/>
      </c>
      <c r="H11" s="252" t="n"/>
      <c r="I11" s="1707">
        <f>SUM(#REF!)</f>
        <v/>
      </c>
      <c r="J11" s="248" t="n"/>
      <c r="K11" s="248" t="n"/>
      <c r="L11" s="248" t="n"/>
      <c r="M11" s="248" t="n"/>
      <c r="N11" s="248" t="n"/>
      <c r="O11" s="1723" t="n"/>
      <c r="P11" s="1623"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D13" sqref="D13"/>
    </sheetView>
  </sheetViews>
  <sheetFormatPr baseColWidth="8" defaultColWidth="3.875" defaultRowHeight="11.25"/>
  <cols>
    <col width="13.125" customWidth="1" style="2" min="1" max="1"/>
    <col width="13" customWidth="1" style="1266" min="2" max="2"/>
    <col width="18.125" bestFit="1"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07.2024輸出</t>
        </is>
      </c>
      <c r="E1" s="3" t="n"/>
      <c r="F1" s="3" t="n"/>
      <c r="G1" s="4" t="n"/>
    </row>
    <row r="2" ht="12" customHeight="1" s="1371">
      <c r="A2" s="1216" t="inlineStr">
        <is>
          <t>納品日</t>
        </is>
      </c>
      <c r="C2" s="1217" t="n">
        <v>45504</v>
      </c>
      <c r="J2" s="1610" t="n"/>
      <c r="K2" s="1610" t="n"/>
    </row>
    <row r="3" ht="62.25" customHeight="1" s="1371">
      <c r="A3" s="1216" t="inlineStr">
        <is>
          <t>納品先</t>
        </is>
      </c>
      <c r="C3" s="1226"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n">
        <v>45503</v>
      </c>
      <c r="D4" s="1612" t="n"/>
      <c r="E4" s="1211" t="n"/>
      <c r="F4" s="1612" t="n"/>
      <c r="J4" s="1610" t="n"/>
      <c r="U4" s="1617" t="n"/>
    </row>
    <row r="5" customFormat="1" s="1266">
      <c r="A5" s="167" t="inlineStr">
        <is>
          <t>INV No.</t>
        </is>
      </c>
      <c r="B5" s="105" t="inlineStr">
        <is>
          <t>Jan code</t>
        </is>
      </c>
      <c r="C5" s="316" t="inlineStr">
        <is>
          <t>Brand name</t>
        </is>
      </c>
      <c r="D5" s="167" t="inlineStr">
        <is>
          <t>Description of goods</t>
        </is>
      </c>
      <c r="E5" s="167" t="inlineStr">
        <is>
          <t>Case Q'ty</t>
        </is>
      </c>
      <c r="F5" s="167" t="inlineStr">
        <is>
          <t>LOT</t>
        </is>
      </c>
      <c r="G5" s="315" t="inlineStr">
        <is>
          <t>Q'ty</t>
        </is>
      </c>
      <c r="H5" s="314" t="inlineStr">
        <is>
          <t>仕入値</t>
        </is>
      </c>
      <c r="I5" s="1618" t="inlineStr">
        <is>
          <t>仕入値合計</t>
        </is>
      </c>
      <c r="J5" s="312" t="inlineStr">
        <is>
          <t>ケース容積</t>
        </is>
      </c>
      <c r="K5" s="312" t="inlineStr">
        <is>
          <t>ケース重量</t>
        </is>
      </c>
      <c r="L5" s="1619" t="inlineStr">
        <is>
          <t>ケース数量</t>
        </is>
      </c>
      <c r="M5" s="1619" t="inlineStr">
        <is>
          <t>合計容積</t>
        </is>
      </c>
      <c r="N5" s="1619" t="inlineStr">
        <is>
          <t>合計重量</t>
        </is>
      </c>
      <c r="O5" s="167" t="inlineStr">
        <is>
          <t>Unit N/W(kg)</t>
        </is>
      </c>
      <c r="P5" s="167" t="inlineStr">
        <is>
          <t>Total N/W(kg)</t>
        </is>
      </c>
      <c r="Q5" s="167" t="inlineStr">
        <is>
          <t>成分</t>
        </is>
      </c>
      <c r="R5" s="1216" t="n"/>
    </row>
    <row r="6" ht="20.1" customFormat="1" customHeight="1" s="15">
      <c r="A6" s="1620" t="inlineStr">
        <is>
          <t>TOTAL</t>
        </is>
      </c>
      <c r="B6" s="1621" t="n"/>
      <c r="C6" s="1621" t="n"/>
      <c r="D6" s="1621" t="n"/>
      <c r="E6" s="1621" t="n"/>
      <c r="F6" s="1622" t="n"/>
      <c r="G6" s="229">
        <f>SUM(#REF!)</f>
        <v/>
      </c>
      <c r="H6" s="229" t="n"/>
      <c r="I6" s="1615">
        <f>SUM(#REF!)</f>
        <v/>
      </c>
      <c r="J6" s="1224" t="n"/>
      <c r="K6" s="1224" t="n"/>
      <c r="L6" s="1224" t="n"/>
      <c r="M6" s="1224" t="n"/>
      <c r="N6" s="1224" t="n"/>
      <c r="O6" s="1224" t="n"/>
      <c r="P6" s="1623" t="n"/>
      <c r="Q6" s="236" t="n"/>
      <c r="R6" s="13" t="n"/>
    </row>
    <row r="7" ht="20.1" customFormat="1" customHeight="1" s="15">
      <c r="B7" s="14" t="n"/>
      <c r="G7" s="17" t="n"/>
      <c r="H7" s="17" t="n"/>
      <c r="I7" s="1616" t="n"/>
      <c r="J7" s="19" t="n"/>
      <c r="K7" s="19" t="n"/>
      <c r="L7" s="1616" t="n"/>
      <c r="M7" s="1616" t="n"/>
      <c r="N7" s="1616" t="n"/>
      <c r="O7" s="14" t="n"/>
      <c r="P7" s="14" t="n"/>
      <c r="R7" s="13" t="n"/>
    </row>
    <row r="8" ht="24.95" customHeight="1" s="1371">
      <c r="A8" s="20" t="inlineStr">
        <is>
          <t>SAMPLE/TESTER ORDER</t>
        </is>
      </c>
    </row>
    <row r="9">
      <c r="A9" s="167" t="inlineStr">
        <is>
          <t>INV No.</t>
        </is>
      </c>
      <c r="B9" s="105" t="inlineStr">
        <is>
          <t>Jan code</t>
        </is>
      </c>
      <c r="C9" s="316" t="inlineStr">
        <is>
          <t>Brand name</t>
        </is>
      </c>
      <c r="D9" s="167" t="inlineStr">
        <is>
          <t>Description of goods</t>
        </is>
      </c>
      <c r="E9" s="167" t="inlineStr">
        <is>
          <t>Case Q'ty</t>
        </is>
      </c>
      <c r="F9" s="167" t="inlineStr">
        <is>
          <t>LOT</t>
        </is>
      </c>
      <c r="G9" s="315" t="inlineStr">
        <is>
          <t>Q'ty</t>
        </is>
      </c>
      <c r="H9" s="314" t="inlineStr">
        <is>
          <t>仕入値</t>
        </is>
      </c>
      <c r="I9" s="1618" t="inlineStr">
        <is>
          <t>仕入値合計</t>
        </is>
      </c>
    </row>
    <row r="10" ht="15.75" customFormat="1" customHeight="1" s="7">
      <c r="A10" s="1620" t="inlineStr">
        <is>
          <t>TOTAL</t>
        </is>
      </c>
      <c r="B10" s="1621" t="n"/>
      <c r="C10" s="1621" t="n"/>
      <c r="D10" s="1621" t="n"/>
      <c r="E10" s="1621" t="n"/>
      <c r="F10" s="1622" t="n"/>
      <c r="G10" s="229">
        <f>SUM(#REF!)</f>
        <v/>
      </c>
      <c r="H10" s="229" t="n"/>
      <c r="I10" s="1615">
        <f>SUM(#REF!)</f>
        <v/>
      </c>
      <c r="L10" s="1610" t="n"/>
      <c r="M10" s="1610" t="n"/>
      <c r="N10" s="1610" t="n"/>
      <c r="O10" s="1266" t="n"/>
      <c r="P10" s="1266" t="n"/>
      <c r="Q10" s="2" t="n"/>
      <c r="R10" s="1216" t="n"/>
      <c r="S10" s="2" t="n"/>
      <c r="T10" s="2" t="n"/>
      <c r="U10" s="2" t="n"/>
    </row>
    <row r="13" ht="20.1" customFormat="1" customHeight="1" s="7">
      <c r="A13" s="2" t="n"/>
      <c r="B13" s="1266" t="n"/>
      <c r="C13" s="2" t="n"/>
      <c r="D13" s="2" t="n"/>
      <c r="E13" s="2" t="n"/>
      <c r="F13" s="2" t="n"/>
      <c r="G13" s="317" t="inlineStr">
        <is>
          <t>合計個数</t>
        </is>
      </c>
      <c r="H13" s="5" t="n"/>
      <c r="I13" s="1610" t="n"/>
      <c r="L13" s="1610" t="n"/>
      <c r="M13" s="1610" t="n"/>
      <c r="N13" s="1610" t="n"/>
      <c r="O13" s="1266" t="n"/>
      <c r="P13" s="1266" t="n"/>
      <c r="Q13" s="2" t="n"/>
      <c r="R13" s="1216" t="n"/>
      <c r="S13" s="2" t="n"/>
      <c r="T13" s="2" t="n"/>
      <c r="U13" s="2" t="n"/>
    </row>
    <row r="14" ht="20.1" customFormat="1" customHeight="1" s="7">
      <c r="A14" s="2" t="n"/>
      <c r="B14" s="1266" t="n"/>
      <c r="C14" s="2" t="n"/>
      <c r="D14" s="2" t="n"/>
      <c r="E14" s="2" t="n"/>
      <c r="F14" s="2" t="n"/>
      <c r="G14" s="253">
        <f>G10+G6</f>
        <v/>
      </c>
      <c r="H14" s="5" t="n"/>
      <c r="I14" s="1610" t="n"/>
      <c r="L14" s="1610" t="n"/>
      <c r="M14" s="1610" t="n"/>
      <c r="N14" s="1610" t="n"/>
      <c r="O14" s="1266" t="n"/>
      <c r="P14" s="1266" t="n"/>
      <c r="Q14" s="2" t="n"/>
      <c r="R14" s="1216"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F1" s="3" t="n"/>
      <c r="G1" s="4" t="n"/>
    </row>
    <row r="2" ht="12" customHeight="1" s="1371">
      <c r="A2" s="1216" t="inlineStr">
        <is>
          <t>納品日</t>
        </is>
      </c>
      <c r="C2" s="1217" t="n">
        <v>45905</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2" t="inlineStr">
        <is>
          <t>2025/9/3 （午前中）</t>
        </is>
      </c>
      <c r="D4" s="1612" t="n"/>
      <c r="E4" s="1211" t="n"/>
      <c r="F4" s="1612" t="n"/>
      <c r="J4" s="1610" t="n"/>
      <c r="U4" s="1617" t="n"/>
    </row>
    <row r="5" customFormat="1" s="1266">
      <c r="A5" s="256" t="inlineStr">
        <is>
          <t>INV No.</t>
        </is>
      </c>
      <c r="B5" s="105"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5" t="n"/>
      <c r="B6" s="1625" t="inlineStr">
        <is>
          <t>4560393650320</t>
        </is>
      </c>
      <c r="C6" s="1625" t="inlineStr">
        <is>
          <t>AFURA</t>
        </is>
      </c>
      <c r="D6" s="1625" t="inlineStr">
        <is>
          <t>《SKINIMALIST》SHIRATAMA AMPULE NEW!</t>
        </is>
      </c>
      <c r="E6" s="1625" t="inlineStr">
        <is>
          <t>60.0</t>
        </is>
      </c>
      <c r="F6" s="1625" t="inlineStr">
        <is>
          <t>60</t>
        </is>
      </c>
      <c r="G6" s="1625" t="inlineStr">
        <is>
          <t>30.0</t>
        </is>
      </c>
      <c r="H6" s="1625" t="inlineStr">
        <is>
          <t>2400.0</t>
        </is>
      </c>
      <c r="I6" s="1625" t="inlineStr">
        <is>
          <t>72000.0</t>
        </is>
      </c>
      <c r="J6" s="1625" t="inlineStr">
        <is>
          <t>0.014</t>
        </is>
      </c>
      <c r="K6" s="1625" t="inlineStr">
        <is>
          <t>nan</t>
        </is>
      </c>
      <c r="L6" s="1625" t="inlineStr">
        <is>
          <t>60.0</t>
        </is>
      </c>
      <c r="M6" s="1625" t="inlineStr">
        <is>
          <t>40*40*100 (mm)</t>
        </is>
      </c>
      <c r="N6" s="1625" t="inlineStr">
        <is>
          <t>0.1</t>
        </is>
      </c>
      <c r="O6" s="1625" t="inlineStr">
        <is>
          <t>0.1</t>
        </is>
      </c>
      <c r="P6" s="1625" t="inlineStr">
        <is>
          <t>3.0</t>
        </is>
      </c>
      <c r="Q6" s="1625" t="inlineStr">
        <is>
          <t>face serum</t>
        </is>
      </c>
    </row>
    <row r="7" ht="20.1" customFormat="1" customHeight="1" s="15">
      <c r="A7" s="1625" t="n"/>
      <c r="B7" s="1625" t="inlineStr">
        <is>
          <t>4560393650313</t>
        </is>
      </c>
      <c r="C7" s="1625" t="inlineStr">
        <is>
          <t>AFURA</t>
        </is>
      </c>
      <c r="D7" s="1625" t="inlineStr">
        <is>
          <t>《SKINIMALIST》RADIANCE PEEL NEW!</t>
        </is>
      </c>
      <c r="E7" s="1625" t="inlineStr">
        <is>
          <t>60.0</t>
        </is>
      </c>
      <c r="F7" s="1625" t="inlineStr">
        <is>
          <t>60</t>
        </is>
      </c>
      <c r="G7" s="1625" t="inlineStr">
        <is>
          <t>30.0</t>
        </is>
      </c>
      <c r="H7" s="1625" t="inlineStr">
        <is>
          <t>1680.0</t>
        </is>
      </c>
      <c r="I7" s="1625" t="inlineStr">
        <is>
          <t>50400.0</t>
        </is>
      </c>
      <c r="J7" s="1625" t="inlineStr">
        <is>
          <t>0.011</t>
        </is>
      </c>
      <c r="K7" s="1625" t="inlineStr">
        <is>
          <t>nan</t>
        </is>
      </c>
      <c r="L7" s="1625" t="inlineStr">
        <is>
          <t>60.0</t>
        </is>
      </c>
      <c r="M7" s="1625" t="inlineStr">
        <is>
          <t>35*35*100 (mm)</t>
        </is>
      </c>
      <c r="N7" s="1625" t="inlineStr">
        <is>
          <t>0.2</t>
        </is>
      </c>
      <c r="O7" s="1625" t="inlineStr">
        <is>
          <t>0.2</t>
        </is>
      </c>
      <c r="P7" s="1625" t="inlineStr">
        <is>
          <t>6.0</t>
        </is>
      </c>
      <c r="Q7" s="1625" t="inlineStr">
        <is>
          <t>face peeling lotion</t>
        </is>
      </c>
    </row>
    <row r="8" ht="33" customHeight="1" s="1371">
      <c r="A8" s="1625" t="n"/>
      <c r="B8" s="1625" t="inlineStr">
        <is>
          <t>4560393650122</t>
        </is>
      </c>
      <c r="C8" s="1625" t="inlineStr">
        <is>
          <t>AFURA</t>
        </is>
      </c>
      <c r="D8" s="1625" t="inlineStr">
        <is>
          <t>《B-10》PREMIUM FACE MASK</t>
        </is>
      </c>
      <c r="E8" s="1625" t="inlineStr">
        <is>
          <t>48.0</t>
        </is>
      </c>
      <c r="F8" s="1625" t="inlineStr">
        <is>
          <t>48</t>
        </is>
      </c>
      <c r="G8" s="1625" t="inlineStr">
        <is>
          <t>192.0</t>
        </is>
      </c>
      <c r="H8" s="1625" t="inlineStr">
        <is>
          <t>1400.0</t>
        </is>
      </c>
      <c r="I8" s="1625" t="inlineStr">
        <is>
          <t>268800.0</t>
        </is>
      </c>
      <c r="J8" s="1625" t="inlineStr">
        <is>
          <t>0.028</t>
        </is>
      </c>
      <c r="K8" s="1625" t="inlineStr">
        <is>
          <t>9.0</t>
        </is>
      </c>
      <c r="L8" s="1625" t="inlineStr">
        <is>
          <t>48.0</t>
        </is>
      </c>
      <c r="M8" s="1625" t="inlineStr">
        <is>
          <t>160*90*28 (mm)</t>
        </is>
      </c>
      <c r="N8" s="1625" t="inlineStr">
        <is>
          <t>0.177</t>
        </is>
      </c>
      <c r="O8" s="1625" t="inlineStr">
        <is>
          <t>0.177</t>
        </is>
      </c>
      <c r="P8" s="1625" t="inlineStr">
        <is>
          <t>33.984</t>
        </is>
      </c>
      <c r="Q8" s="1625" t="inlineStr">
        <is>
          <t>face mask</t>
        </is>
      </c>
    </row>
    <row r="9" ht="15" customHeight="1" s="1371">
      <c r="A9" s="1625" t="n"/>
      <c r="B9" s="1625" t="inlineStr">
        <is>
          <t>4560393650139</t>
        </is>
      </c>
      <c r="C9" s="1625" t="inlineStr">
        <is>
          <t>AFURA</t>
        </is>
      </c>
      <c r="D9" s="1625" t="inlineStr">
        <is>
          <t>《B-10》PREMIUM BC EYE SHEET</t>
        </is>
      </c>
      <c r="E9" s="1625" t="inlineStr">
        <is>
          <t>27.0</t>
        </is>
      </c>
      <c r="F9" s="1625" t="inlineStr">
        <is>
          <t>27</t>
        </is>
      </c>
      <c r="G9" s="1625" t="inlineStr">
        <is>
          <t>189.0</t>
        </is>
      </c>
      <c r="H9" s="1625" t="inlineStr">
        <is>
          <t>1925.0</t>
        </is>
      </c>
      <c r="I9" s="1625" t="inlineStr">
        <is>
          <t>363825.0</t>
        </is>
      </c>
      <c r="J9" s="1625" t="inlineStr">
        <is>
          <t>0.023</t>
        </is>
      </c>
      <c r="K9" s="1625" t="inlineStr">
        <is>
          <t>7.0</t>
        </is>
      </c>
      <c r="L9" s="1625" t="inlineStr">
        <is>
          <t>27.0</t>
        </is>
      </c>
      <c r="M9" s="1625" t="inlineStr">
        <is>
          <t>105*105*50 (mm)</t>
        </is>
      </c>
      <c r="N9" s="1625" t="inlineStr">
        <is>
          <t>0.237</t>
        </is>
      </c>
      <c r="O9" s="1625" t="inlineStr">
        <is>
          <t>0.237</t>
        </is>
      </c>
      <c r="P9" s="1625" t="inlineStr">
        <is>
          <t>44.793</t>
        </is>
      </c>
      <c r="Q9" s="1625" t="inlineStr">
        <is>
          <t>eye mask</t>
        </is>
      </c>
    </row>
    <row r="10" ht="15" customHeight="1" s="1371">
      <c r="A10" s="1620" t="inlineStr">
        <is>
          <t>TOTAL</t>
        </is>
      </c>
      <c r="B10" s="1621" t="n"/>
      <c r="C10" s="1621" t="n"/>
      <c r="D10" s="1621" t="n"/>
      <c r="E10" s="1621" t="n"/>
      <c r="F10" s="1622" t="n"/>
      <c r="G10" s="229">
        <f>SUM(#REF!)</f>
        <v/>
      </c>
      <c r="H10" s="229" t="n"/>
      <c r="I10" s="1615">
        <f>SUM(#REF!)</f>
        <v/>
      </c>
      <c r="J10" s="1224" t="n"/>
      <c r="K10" s="1224" t="n"/>
      <c r="L10" s="1224" t="n"/>
      <c r="M10" s="1224" t="n"/>
      <c r="N10" s="1224" t="n"/>
      <c r="O10" s="1224" t="n"/>
      <c r="P10" s="1623" t="n"/>
      <c r="Q10" s="236" t="n"/>
      <c r="R10" s="13" t="n"/>
    </row>
    <row r="11" ht="21.95" customHeight="1" s="1371">
      <c r="B11" s="14" t="n"/>
      <c r="G11" s="17" t="n"/>
      <c r="H11" s="17" t="n"/>
      <c r="I11" s="1616" t="n"/>
      <c r="J11" s="19" t="n"/>
      <c r="K11" s="19" t="n"/>
      <c r="L11" s="1616" t="n"/>
      <c r="M11" s="1616" t="n"/>
      <c r="N11" s="1616" t="n"/>
      <c r="O11" s="14" t="n"/>
      <c r="P11" s="14" t="n"/>
      <c r="R11" s="13" t="n"/>
    </row>
    <row r="12" ht="21.95" customHeight="1" s="1371">
      <c r="A12" s="20" t="inlineStr">
        <is>
          <t>SAMPLE/TESTER ORDER (INTERCHARM MOSCOW 出展用）</t>
        </is>
      </c>
      <c r="B12" s="14" t="n"/>
      <c r="C12" s="15" t="n"/>
      <c r="D12" s="15" t="n"/>
      <c r="E12" s="15" t="n"/>
      <c r="F12" s="15" t="n"/>
      <c r="G12" s="17" t="n"/>
      <c r="H12" s="17" t="n"/>
      <c r="I12" s="1616" t="n"/>
    </row>
    <row r="13">
      <c r="A13" s="255" t="n"/>
      <c r="B13" s="1706" t="inlineStr">
        <is>
          <t>Jan code</t>
        </is>
      </c>
      <c r="C13" s="236" t="inlineStr">
        <is>
          <t>Brand name</t>
        </is>
      </c>
      <c r="D13" s="237" t="inlineStr">
        <is>
          <t>Description of goods</t>
        </is>
      </c>
      <c r="E13" s="1331" t="inlineStr">
        <is>
          <t>Case Q'ty</t>
        </is>
      </c>
      <c r="F13" s="1331" t="inlineStr">
        <is>
          <t>LOT</t>
        </is>
      </c>
      <c r="G13" s="253" t="inlineStr">
        <is>
          <t>Q'ty</t>
        </is>
      </c>
      <c r="H13" s="234" t="inlineStr">
        <is>
          <t>仕入値</t>
        </is>
      </c>
      <c r="I13" s="1708" t="inlineStr">
        <is>
          <t>仕入値合計</t>
        </is>
      </c>
    </row>
    <row r="14">
      <c r="B14" s="1625" t="n"/>
      <c r="C14" s="1625" t="n"/>
      <c r="D14" s="1625" t="n"/>
      <c r="E14" s="1625" t="n"/>
      <c r="F14" s="1625" t="n"/>
      <c r="G14" s="1625" t="n"/>
      <c r="H14" s="1625" t="n"/>
      <c r="I14" s="1625" t="n"/>
      <c r="J14" s="1625" t="n"/>
      <c r="K14" s="1625" t="n"/>
      <c r="L14" s="1625" t="n"/>
      <c r="M14" s="1625" t="n"/>
      <c r="N14" s="1625" t="n"/>
      <c r="O14" s="1625" t="n"/>
      <c r="P14" s="1625" t="n"/>
      <c r="Q14" s="1625" t="n"/>
    </row>
    <row r="15">
      <c r="B15" s="1625" t="n"/>
      <c r="C15" s="1625" t="n"/>
      <c r="D15" s="1625" t="n"/>
      <c r="E15" s="1625" t="n"/>
      <c r="F15" s="1625" t="n"/>
      <c r="G15" s="1625" t="n"/>
      <c r="H15" s="1625" t="n"/>
      <c r="I15" s="1625" t="n"/>
      <c r="J15" s="1625" t="n"/>
      <c r="K15" s="1625" t="n"/>
      <c r="L15" s="1625" t="n"/>
      <c r="M15" s="1625" t="n"/>
      <c r="N15" s="1625" t="n"/>
      <c r="O15" s="1625" t="n"/>
      <c r="P15" s="1625" t="n"/>
      <c r="Q15" s="1625" t="n"/>
    </row>
    <row r="16">
      <c r="B16" s="1625" t="n"/>
      <c r="C16" s="1625" t="n"/>
      <c r="D16" s="1625" t="n"/>
      <c r="E16" s="1625" t="n"/>
      <c r="F16" s="1625" t="n"/>
      <c r="G16" s="1625" t="n"/>
      <c r="H16" s="1625" t="n"/>
      <c r="I16" s="1625" t="n"/>
      <c r="J16" s="1625" t="n"/>
      <c r="K16" s="1625" t="n"/>
      <c r="L16" s="1625" t="n"/>
      <c r="M16" s="1625" t="n"/>
      <c r="N16" s="1625" t="n"/>
      <c r="O16" s="1625" t="n"/>
      <c r="P16" s="1625" t="n"/>
      <c r="Q16" s="1625" t="n"/>
    </row>
    <row r="17">
      <c r="B17" s="1625" t="n"/>
      <c r="C17" s="1625" t="n"/>
      <c r="D17" s="1625" t="n"/>
      <c r="E17" s="1625" t="n"/>
      <c r="F17" s="1625" t="n"/>
      <c r="G17" s="1625" t="n"/>
      <c r="H17" s="1625" t="n"/>
      <c r="I17" s="1625" t="n"/>
      <c r="J17" s="1625" t="n"/>
      <c r="K17" s="1625" t="n"/>
      <c r="L17" s="1625" t="n"/>
      <c r="M17" s="1625" t="n"/>
      <c r="N17" s="1625" t="n"/>
      <c r="O17" s="1625" t="n"/>
      <c r="P17" s="1625" t="n"/>
      <c r="Q17" s="1625" t="n"/>
    </row>
    <row r="18">
      <c r="A18" s="261" t="inlineStr">
        <is>
          <t>SAMPLE/TESTER TOTAL</t>
        </is>
      </c>
      <c r="B18" s="1706" t="n"/>
      <c r="C18" s="236" t="n"/>
      <c r="D18" s="237" t="n"/>
      <c r="E18" s="1224" t="n"/>
      <c r="F18" s="1224" t="n"/>
      <c r="G18" s="239">
        <f>SUM(#REF!)</f>
        <v/>
      </c>
      <c r="H18" s="252" t="n"/>
      <c r="I18" s="1707">
        <f>SUM(#REF!)</f>
        <v/>
      </c>
    </row>
    <row r="19">
      <c r="G19" s="21" t="inlineStr">
        <is>
          <t>合計個数</t>
        </is>
      </c>
    </row>
    <row r="20">
      <c r="G20" s="169">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266" min="2" max="2"/>
    <col width="19"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09.2025輸出</t>
        </is>
      </c>
      <c r="E1" s="3" t="n"/>
      <c r="F1" s="3" t="n"/>
      <c r="G1" s="4" t="n"/>
    </row>
    <row r="2" ht="12" customHeight="1" s="1371">
      <c r="A2" s="1216" t="inlineStr">
        <is>
          <t>納品日</t>
        </is>
      </c>
      <c r="C2" s="1217" t="n">
        <v>45905</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27" customHeight="1" s="1371">
      <c r="A4" s="1221" t="inlineStr">
        <is>
          <t>梱包情報提出期限</t>
        </is>
      </c>
      <c r="B4" s="1612" t="n"/>
      <c r="C4" s="1324" t="inlineStr">
        <is>
          <t>9/3(午前中)</t>
        </is>
      </c>
      <c r="D4" s="1612" t="n"/>
      <c r="E4" s="1211" t="n"/>
      <c r="F4" s="1612" t="n"/>
      <c r="J4" s="1610" t="n"/>
      <c r="U4" s="1617" t="n"/>
    </row>
    <row r="5" ht="27" customFormat="1" customHeigh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2.5" customFormat="1" customHeight="1" s="15">
      <c r="A6" s="1625" t="n"/>
      <c r="B6" s="1625" t="inlineStr">
        <is>
          <t>nan</t>
        </is>
      </c>
      <c r="C6" s="1625" t="inlineStr">
        <is>
          <t>Cosmepro</t>
        </is>
      </c>
      <c r="D6" s="1625" t="inlineStr">
        <is>
          <t>《Cosmepro》Premium Fruit Sorbet Body Massage Salt Raspberry＆Honey.</t>
        </is>
      </c>
      <c r="E6" s="1625" t="inlineStr">
        <is>
          <t>24.0</t>
        </is>
      </c>
      <c r="F6" s="1625" t="inlineStr">
        <is>
          <t>24</t>
        </is>
      </c>
      <c r="G6" s="1625" t="inlineStr">
        <is>
          <t>72.0</t>
        </is>
      </c>
      <c r="H6" s="1625" t="inlineStr">
        <is>
          <t>600.0</t>
        </is>
      </c>
      <c r="I6" s="1625" t="inlineStr">
        <is>
          <t>43200.0</t>
        </is>
      </c>
      <c r="J6" s="1625" t="inlineStr">
        <is>
          <t>0.028</t>
        </is>
      </c>
      <c r="K6" s="1625" t="inlineStr">
        <is>
          <t>13.0</t>
        </is>
      </c>
      <c r="L6" s="1625" t="inlineStr">
        <is>
          <t>24.0</t>
        </is>
      </c>
      <c r="M6" s="1625" t="inlineStr">
        <is>
          <t>nan</t>
        </is>
      </c>
      <c r="N6" s="1625" t="inlineStr">
        <is>
          <t>0.52</t>
        </is>
      </c>
      <c r="O6" s="1625" t="inlineStr">
        <is>
          <t>0.52</t>
        </is>
      </c>
      <c r="P6" s="1625" t="inlineStr">
        <is>
          <t>37.44</t>
        </is>
      </c>
      <c r="Q6" s="1625" t="inlineStr">
        <is>
          <t>body scrub</t>
        </is>
      </c>
    </row>
    <row r="7" ht="27" customFormat="1" customHeight="1" s="15">
      <c r="A7" s="1625" t="n"/>
      <c r="B7" s="1625" t="inlineStr">
        <is>
          <t>nan</t>
        </is>
      </c>
      <c r="C7" s="1625" t="inlineStr">
        <is>
          <t>Cosmepro</t>
        </is>
      </c>
      <c r="D7" s="1625" t="inlineStr">
        <is>
          <t>《Cosmepro》Premium Fruit Sorbet Body Massage Apple＆Jasmine.</t>
        </is>
      </c>
      <c r="E7" s="1625" t="inlineStr">
        <is>
          <t>24.0</t>
        </is>
      </c>
      <c r="F7" s="1625" t="inlineStr">
        <is>
          <t>24</t>
        </is>
      </c>
      <c r="G7" s="1625" t="inlineStr">
        <is>
          <t>48.0</t>
        </is>
      </c>
      <c r="H7" s="1625" t="inlineStr">
        <is>
          <t>600.0</t>
        </is>
      </c>
      <c r="I7" s="1625" t="inlineStr">
        <is>
          <t>28800.0</t>
        </is>
      </c>
      <c r="J7" s="1625" t="inlineStr">
        <is>
          <t>0.028</t>
        </is>
      </c>
      <c r="K7" s="1625" t="inlineStr">
        <is>
          <t>13.0</t>
        </is>
      </c>
      <c r="L7" s="1625" t="inlineStr">
        <is>
          <t>24.0</t>
        </is>
      </c>
      <c r="M7" s="1625" t="inlineStr">
        <is>
          <t>nan</t>
        </is>
      </c>
      <c r="N7" s="1625" t="inlineStr">
        <is>
          <t>0.5</t>
        </is>
      </c>
      <c r="O7" s="1625" t="inlineStr">
        <is>
          <t>0.5</t>
        </is>
      </c>
      <c r="P7" s="1625" t="inlineStr">
        <is>
          <t>24.0</t>
        </is>
      </c>
      <c r="Q7" s="1625" t="inlineStr">
        <is>
          <t>body scrub</t>
        </is>
      </c>
    </row>
    <row r="8" ht="27" customHeight="1" s="1371">
      <c r="A8" s="1625" t="n"/>
      <c r="B8" s="1625" t="inlineStr">
        <is>
          <t>nan</t>
        </is>
      </c>
      <c r="C8" s="1625" t="inlineStr">
        <is>
          <t>Cosmepro</t>
        </is>
      </c>
      <c r="D8" s="1625" t="inlineStr">
        <is>
          <t xml:space="preserve">《Cosmepro》Premium Fruit Sorbet Body Massage Salt Honey. </t>
        </is>
      </c>
      <c r="E8" s="1625" t="inlineStr">
        <is>
          <t>24.0</t>
        </is>
      </c>
      <c r="F8" s="1625" t="inlineStr">
        <is>
          <t>24</t>
        </is>
      </c>
      <c r="G8" s="1625" t="inlineStr">
        <is>
          <t>48.0</t>
        </is>
      </c>
      <c r="H8" s="1625" t="inlineStr">
        <is>
          <t>600.0</t>
        </is>
      </c>
      <c r="I8" s="1625" t="inlineStr">
        <is>
          <t>28800.0</t>
        </is>
      </c>
      <c r="J8" s="1625" t="inlineStr">
        <is>
          <t>0.028</t>
        </is>
      </c>
      <c r="K8" s="1625" t="inlineStr">
        <is>
          <t>13.0</t>
        </is>
      </c>
      <c r="L8" s="1625" t="inlineStr">
        <is>
          <t>24.0</t>
        </is>
      </c>
      <c r="M8" s="1625" t="inlineStr">
        <is>
          <t>nan</t>
        </is>
      </c>
      <c r="N8" s="1625" t="inlineStr">
        <is>
          <t>0.52</t>
        </is>
      </c>
      <c r="O8" s="1625" t="inlineStr">
        <is>
          <t>0.52</t>
        </is>
      </c>
      <c r="P8" s="1625" t="inlineStr">
        <is>
          <t>24.96</t>
        </is>
      </c>
      <c r="Q8" s="1625" t="inlineStr">
        <is>
          <t>body scrub</t>
        </is>
      </c>
    </row>
    <row r="9">
      <c r="A9" s="1625" t="n"/>
      <c r="B9" s="1625" t="inlineStr">
        <is>
          <t>nan</t>
        </is>
      </c>
      <c r="C9" s="1625" t="inlineStr">
        <is>
          <t>Cosmepro</t>
        </is>
      </c>
      <c r="D9" s="1625" t="inlineStr">
        <is>
          <t xml:space="preserve">《Cosmepro》Premium Fruit Sorbet Body Massage Blueberry. </t>
        </is>
      </c>
      <c r="E9" s="1625" t="inlineStr">
        <is>
          <t>24.0</t>
        </is>
      </c>
      <c r="F9" s="1625" t="inlineStr">
        <is>
          <t>24</t>
        </is>
      </c>
      <c r="G9" s="1625" t="inlineStr">
        <is>
          <t>48.0</t>
        </is>
      </c>
      <c r="H9" s="1625" t="inlineStr">
        <is>
          <t>600.0</t>
        </is>
      </c>
      <c r="I9" s="1625" t="inlineStr">
        <is>
          <t>28800.0</t>
        </is>
      </c>
      <c r="J9" s="1625" t="inlineStr">
        <is>
          <t>0.028</t>
        </is>
      </c>
      <c r="K9" s="1625" t="inlineStr">
        <is>
          <t>13.0</t>
        </is>
      </c>
      <c r="L9" s="1625" t="inlineStr">
        <is>
          <t>24.0</t>
        </is>
      </c>
      <c r="M9" s="1625" t="inlineStr">
        <is>
          <t>nan</t>
        </is>
      </c>
      <c r="N9" s="1625" t="inlineStr">
        <is>
          <t>0.5</t>
        </is>
      </c>
      <c r="O9" s="1625" t="inlineStr">
        <is>
          <t>0.5</t>
        </is>
      </c>
      <c r="P9" s="1625" t="inlineStr">
        <is>
          <t>24.0</t>
        </is>
      </c>
      <c r="Q9" s="1625" t="inlineStr">
        <is>
          <t>body scrub</t>
        </is>
      </c>
    </row>
    <row r="10" ht="18.75" customHeight="1" s="1371">
      <c r="A10" s="1625" t="n"/>
      <c r="B10" s="1625" t="inlineStr">
        <is>
          <t>nan</t>
        </is>
      </c>
      <c r="C10" s="1625" t="inlineStr">
        <is>
          <t>Cosmepro</t>
        </is>
      </c>
      <c r="D10" s="1625" t="inlineStr">
        <is>
          <t>《Cosmepro》Premium Fruit Sorbet Body Massage Salt Raspberry.</t>
        </is>
      </c>
      <c r="E10" s="1625" t="inlineStr">
        <is>
          <t>24.0</t>
        </is>
      </c>
      <c r="F10" s="1625" t="inlineStr">
        <is>
          <t>24</t>
        </is>
      </c>
      <c r="G10" s="1625" t="inlineStr">
        <is>
          <t>48.0</t>
        </is>
      </c>
      <c r="H10" s="1625" t="inlineStr">
        <is>
          <t>600.0</t>
        </is>
      </c>
      <c r="I10" s="1625" t="inlineStr">
        <is>
          <t>28800.0</t>
        </is>
      </c>
      <c r="J10" s="1625" t="inlineStr">
        <is>
          <t>0.028</t>
        </is>
      </c>
      <c r="K10" s="1625" t="inlineStr">
        <is>
          <t>13.0</t>
        </is>
      </c>
      <c r="L10" s="1625" t="inlineStr">
        <is>
          <t>24.0</t>
        </is>
      </c>
      <c r="M10" s="1625" t="inlineStr">
        <is>
          <t>nan</t>
        </is>
      </c>
      <c r="N10" s="1625" t="inlineStr">
        <is>
          <t>0.52</t>
        </is>
      </c>
      <c r="O10" s="1625" t="inlineStr">
        <is>
          <t>0.52</t>
        </is>
      </c>
      <c r="P10" s="1625" t="inlineStr">
        <is>
          <t>24.96</t>
        </is>
      </c>
      <c r="Q10" s="1625" t="inlineStr">
        <is>
          <t>body scrub</t>
        </is>
      </c>
    </row>
    <row r="11">
      <c r="A11" s="1625" t="n"/>
      <c r="B11" s="1625" t="inlineStr">
        <is>
          <t>nan</t>
        </is>
      </c>
      <c r="C11" s="1625" t="inlineStr">
        <is>
          <t>Cosmepro</t>
        </is>
      </c>
      <c r="D11" s="1625" t="inlineStr">
        <is>
          <t xml:space="preserve">《Cosmepro》Premium Fruit Sorbet Body Massage Salt Grape Fruits.. </t>
        </is>
      </c>
      <c r="E11" s="1625" t="inlineStr">
        <is>
          <t>24.0</t>
        </is>
      </c>
      <c r="F11" s="1625" t="inlineStr">
        <is>
          <t>24</t>
        </is>
      </c>
      <c r="G11" s="1625" t="inlineStr">
        <is>
          <t>72.0</t>
        </is>
      </c>
      <c r="H11" s="1625" t="inlineStr">
        <is>
          <t>600.0</t>
        </is>
      </c>
      <c r="I11" s="1625" t="inlineStr">
        <is>
          <t>43200.0</t>
        </is>
      </c>
      <c r="J11" s="1625" t="inlineStr">
        <is>
          <t>0.028</t>
        </is>
      </c>
      <c r="K11" s="1625" t="inlineStr">
        <is>
          <t>13.0</t>
        </is>
      </c>
      <c r="L11" s="1625" t="inlineStr">
        <is>
          <t>24.0</t>
        </is>
      </c>
      <c r="M11" s="1625" t="inlineStr">
        <is>
          <t>nan</t>
        </is>
      </c>
      <c r="N11" s="1625" t="inlineStr">
        <is>
          <t>0.52</t>
        </is>
      </c>
      <c r="O11" s="1625" t="inlineStr">
        <is>
          <t>0.52</t>
        </is>
      </c>
      <c r="P11" s="1625" t="inlineStr">
        <is>
          <t>37.44</t>
        </is>
      </c>
      <c r="Q11" s="1625" t="inlineStr">
        <is>
          <t>body scrub</t>
        </is>
      </c>
    </row>
    <row r="12" ht="17.25" customHeight="1" s="1371">
      <c r="A12" s="1625" t="n"/>
      <c r="B12" s="1625" t="inlineStr">
        <is>
          <t>nan</t>
        </is>
      </c>
      <c r="C12" s="1625" t="inlineStr">
        <is>
          <t>Cosmepro</t>
        </is>
      </c>
      <c r="D12" s="1625" t="inlineStr">
        <is>
          <t>《Cosmepro》Premium Fruit Sorbet Body Massage Salt Papaya.</t>
        </is>
      </c>
      <c r="E12" s="1625" t="inlineStr">
        <is>
          <t>24.0</t>
        </is>
      </c>
      <c r="F12" s="1625" t="inlineStr">
        <is>
          <t>24</t>
        </is>
      </c>
      <c r="G12" s="1625" t="inlineStr">
        <is>
          <t>72.0</t>
        </is>
      </c>
      <c r="H12" s="1625" t="inlineStr">
        <is>
          <t>600.0</t>
        </is>
      </c>
      <c r="I12" s="1625" t="inlineStr">
        <is>
          <t>43200.0</t>
        </is>
      </c>
      <c r="J12" s="1625" t="inlineStr">
        <is>
          <t>0.028</t>
        </is>
      </c>
      <c r="K12" s="1625" t="inlineStr">
        <is>
          <t>13.0</t>
        </is>
      </c>
      <c r="L12" s="1625" t="inlineStr">
        <is>
          <t>24.0</t>
        </is>
      </c>
      <c r="M12" s="1625" t="inlineStr">
        <is>
          <t>nan</t>
        </is>
      </c>
      <c r="N12" s="1625" t="inlineStr">
        <is>
          <t>0.52</t>
        </is>
      </c>
      <c r="O12" s="1625" t="inlineStr">
        <is>
          <t>0.52</t>
        </is>
      </c>
      <c r="P12" s="1625" t="inlineStr">
        <is>
          <t>37.44</t>
        </is>
      </c>
      <c r="Q12" s="1625" t="inlineStr">
        <is>
          <t>body scrub</t>
        </is>
      </c>
    </row>
    <row r="13" ht="23.25" customHeight="1" s="1371">
      <c r="A13" s="1625" t="n"/>
      <c r="B13" s="1625" t="inlineStr">
        <is>
          <t>nan</t>
        </is>
      </c>
      <c r="C13" s="1625" t="inlineStr">
        <is>
          <t>Cosmepro</t>
        </is>
      </c>
      <c r="D13" s="1625" t="inlineStr">
        <is>
          <t xml:space="preserve">《Cosmepro》Premium Fruit Sorbet Body Massage Salt Aloe. </t>
        </is>
      </c>
      <c r="E13" s="1625" t="inlineStr">
        <is>
          <t>24.0</t>
        </is>
      </c>
      <c r="F13" s="1625" t="inlineStr">
        <is>
          <t>24</t>
        </is>
      </c>
      <c r="G13" s="1625" t="inlineStr">
        <is>
          <t>72.0</t>
        </is>
      </c>
      <c r="H13" s="1625" t="inlineStr">
        <is>
          <t>600.0</t>
        </is>
      </c>
      <c r="I13" s="1625" t="inlineStr">
        <is>
          <t>43200.0</t>
        </is>
      </c>
      <c r="J13" s="1625" t="inlineStr">
        <is>
          <t>0.028</t>
        </is>
      </c>
      <c r="K13" s="1625" t="inlineStr">
        <is>
          <t>13.0</t>
        </is>
      </c>
      <c r="L13" s="1625" t="inlineStr">
        <is>
          <t>24.0</t>
        </is>
      </c>
      <c r="M13" s="1625" t="inlineStr">
        <is>
          <t>nan</t>
        </is>
      </c>
      <c r="N13" s="1625" t="inlineStr">
        <is>
          <t>0.52</t>
        </is>
      </c>
      <c r="O13" s="1625" t="inlineStr">
        <is>
          <t>0.52</t>
        </is>
      </c>
      <c r="P13" s="1625" t="inlineStr">
        <is>
          <t>37.44</t>
        </is>
      </c>
      <c r="Q13" s="1625" t="inlineStr">
        <is>
          <t>body scrub</t>
        </is>
      </c>
    </row>
    <row r="14">
      <c r="A14" s="1620" t="inlineStr">
        <is>
          <t>TOTAL</t>
        </is>
      </c>
      <c r="B14" s="1621" t="n"/>
      <c r="C14" s="1621" t="n"/>
      <c r="D14" s="1621" t="n"/>
      <c r="E14" s="1621" t="n"/>
      <c r="F14" s="1622" t="n"/>
      <c r="G14" s="229">
        <f>SUM(#REF!)</f>
        <v/>
      </c>
      <c r="H14" s="229" t="n"/>
      <c r="I14" s="1615">
        <f>SUM(#REF!)</f>
        <v/>
      </c>
      <c r="J14" s="1224" t="n"/>
      <c r="K14" s="1224" t="n"/>
      <c r="L14" s="1224" t="n"/>
      <c r="M14" s="1224" t="n"/>
      <c r="N14" s="1224" t="n"/>
      <c r="O14" s="1224" t="n"/>
      <c r="P14" s="1623" t="n"/>
      <c r="Q14" s="236" t="n"/>
      <c r="R14" s="13" t="n"/>
    </row>
    <row r="15">
      <c r="B15" s="14" t="n"/>
      <c r="G15" s="17" t="n"/>
      <c r="H15" s="17" t="n"/>
      <c r="I15" s="1616" t="n"/>
      <c r="J15" s="19" t="n"/>
      <c r="K15" s="19" t="n"/>
      <c r="L15" s="1616" t="n"/>
      <c r="M15" s="1616" t="n"/>
      <c r="N15" s="1616" t="n"/>
      <c r="O15" s="14" t="n"/>
      <c r="P15" s="14" t="n"/>
      <c r="R15" s="13" t="n"/>
    </row>
    <row r="16">
      <c r="A16" s="38" t="inlineStr">
        <is>
          <t>SAMPLE/TESTER ORDER</t>
        </is>
      </c>
    </row>
    <row r="17">
      <c r="A17" s="256" t="inlineStr">
        <is>
          <t>INV No.</t>
        </is>
      </c>
      <c r="B17" s="266" t="inlineStr">
        <is>
          <t>Jan code</t>
        </is>
      </c>
      <c r="C17" s="262" t="inlineStr">
        <is>
          <t>Brand name</t>
        </is>
      </c>
      <c r="D17" s="256" t="inlineStr">
        <is>
          <t>Description of goods</t>
        </is>
      </c>
      <c r="E17" s="256" t="inlineStr">
        <is>
          <t>Case Q'ty</t>
        </is>
      </c>
      <c r="F17" s="256" t="inlineStr">
        <is>
          <t>LOT</t>
        </is>
      </c>
      <c r="G17" s="263" t="inlineStr">
        <is>
          <t>Q'ty</t>
        </is>
      </c>
      <c r="H17" s="264" t="inlineStr">
        <is>
          <t>仕入値</t>
        </is>
      </c>
      <c r="I17" s="1705" t="inlineStr">
        <is>
          <t>仕入値合計</t>
        </is>
      </c>
    </row>
    <row r="18">
      <c r="B18" s="1625" t="n"/>
      <c r="C18" s="1625" t="n"/>
      <c r="D18" s="1625" t="n"/>
      <c r="E18" s="1625" t="n"/>
      <c r="F18" s="1625" t="n"/>
      <c r="G18" s="1625" t="n"/>
      <c r="H18" s="1625" t="n"/>
      <c r="I18" s="1625" t="n"/>
      <c r="J18" s="1625" t="n"/>
      <c r="K18" s="1625" t="n"/>
      <c r="L18" s="1625" t="n"/>
      <c r="M18" s="1625" t="n"/>
      <c r="N18" s="1625" t="n"/>
      <c r="O18" s="1625" t="n"/>
      <c r="P18" s="1625" t="n"/>
      <c r="Q18" s="1625" t="n"/>
    </row>
    <row r="19">
      <c r="B19" s="1625" t="n"/>
      <c r="C19" s="1625" t="n"/>
      <c r="D19" s="1625" t="n"/>
      <c r="E19" s="1625" t="n"/>
      <c r="F19" s="1625" t="n"/>
      <c r="G19" s="1625" t="n"/>
      <c r="H19" s="1625" t="n"/>
      <c r="I19" s="1625" t="n"/>
      <c r="J19" s="1625" t="n"/>
      <c r="K19" s="1625" t="n"/>
      <c r="L19" s="1625" t="n"/>
      <c r="M19" s="1625" t="n"/>
      <c r="N19" s="1625" t="n"/>
      <c r="O19" s="1625" t="n"/>
      <c r="P19" s="1625" t="n"/>
      <c r="Q19" s="1625" t="n"/>
    </row>
    <row r="20">
      <c r="B20" s="1625" t="n"/>
      <c r="C20" s="1625" t="n"/>
      <c r="D20" s="1625" t="n"/>
      <c r="E20" s="1625" t="n"/>
      <c r="F20" s="1625" t="n"/>
      <c r="G20" s="1625" t="n"/>
      <c r="H20" s="1625" t="n"/>
      <c r="I20" s="1625" t="n"/>
      <c r="J20" s="1625" t="n"/>
      <c r="K20" s="1625" t="n"/>
      <c r="L20" s="1625" t="n"/>
      <c r="M20" s="1625" t="n"/>
      <c r="N20" s="1625" t="n"/>
      <c r="O20" s="1625" t="n"/>
      <c r="P20" s="1625" t="n"/>
      <c r="Q20" s="1625" t="n"/>
    </row>
    <row r="21">
      <c r="B21" s="1625" t="n"/>
      <c r="C21" s="1625" t="n"/>
      <c r="D21" s="1625" t="n"/>
      <c r="E21" s="1625" t="n"/>
      <c r="F21" s="1625" t="n"/>
      <c r="G21" s="1625" t="n"/>
      <c r="H21" s="1625" t="n"/>
      <c r="I21" s="1625" t="n"/>
      <c r="J21" s="1625" t="n"/>
      <c r="K21" s="1625" t="n"/>
      <c r="L21" s="1625" t="n"/>
      <c r="M21" s="1625" t="n"/>
      <c r="N21" s="1625" t="n"/>
      <c r="O21" s="1625" t="n"/>
      <c r="P21" s="1625" t="n"/>
      <c r="Q21" s="1625" t="n"/>
    </row>
    <row r="22">
      <c r="B22" s="1625" t="n"/>
      <c r="C22" s="1625" t="n"/>
      <c r="D22" s="1625" t="n"/>
      <c r="E22" s="1625" t="n"/>
      <c r="F22" s="1625" t="n"/>
      <c r="G22" s="1625" t="n"/>
      <c r="H22" s="1625" t="n"/>
      <c r="I22" s="1625" t="n"/>
      <c r="J22" s="1625" t="n"/>
      <c r="K22" s="1625" t="n"/>
      <c r="L22" s="1625" t="n"/>
      <c r="M22" s="1625" t="n"/>
      <c r="N22" s="1625" t="n"/>
      <c r="O22" s="1625" t="n"/>
      <c r="P22" s="1625" t="n"/>
      <c r="Q22" s="1625" t="n"/>
    </row>
    <row r="23">
      <c r="B23" s="1625" t="n"/>
      <c r="C23" s="1625" t="n"/>
      <c r="D23" s="1625" t="n"/>
      <c r="E23" s="1625" t="n"/>
      <c r="F23" s="1625" t="n"/>
      <c r="G23" s="1625" t="n"/>
      <c r="H23" s="1625" t="n"/>
      <c r="I23" s="1625" t="n"/>
      <c r="J23" s="1625" t="n"/>
      <c r="K23" s="1625" t="n"/>
      <c r="L23" s="1625" t="n"/>
      <c r="M23" s="1625" t="n"/>
      <c r="N23" s="1625" t="n"/>
      <c r="O23" s="1625" t="n"/>
      <c r="P23" s="1625" t="n"/>
      <c r="Q23" s="1625" t="n"/>
    </row>
    <row r="24">
      <c r="B24" s="1625" t="n"/>
      <c r="C24" s="1625" t="n"/>
      <c r="D24" s="1625" t="n"/>
      <c r="E24" s="1625" t="n"/>
      <c r="F24" s="1625" t="n"/>
      <c r="G24" s="1625" t="n"/>
      <c r="H24" s="1625" t="n"/>
      <c r="I24" s="1625" t="n"/>
      <c r="J24" s="1625" t="n"/>
      <c r="K24" s="1625" t="n"/>
      <c r="L24" s="1625" t="n"/>
      <c r="M24" s="1625" t="n"/>
      <c r="N24" s="1625" t="n"/>
      <c r="O24" s="1625" t="n"/>
      <c r="P24" s="1625" t="n"/>
      <c r="Q24" s="1625" t="n"/>
    </row>
    <row r="25">
      <c r="B25" s="1625" t="n"/>
      <c r="C25" s="1625" t="n"/>
      <c r="D25" s="1625" t="n"/>
      <c r="E25" s="1625" t="n"/>
      <c r="F25" s="1625" t="n"/>
      <c r="G25" s="1625" t="n"/>
      <c r="H25" s="1625" t="n"/>
      <c r="I25" s="1625" t="n"/>
      <c r="J25" s="1625" t="n"/>
      <c r="K25" s="1625" t="n"/>
      <c r="L25" s="1625" t="n"/>
      <c r="M25" s="1625" t="n"/>
      <c r="N25" s="1625" t="n"/>
      <c r="O25" s="1625" t="n"/>
      <c r="P25" s="1625" t="n"/>
      <c r="Q25" s="1625" t="n"/>
    </row>
    <row r="26">
      <c r="A26" s="1351" t="inlineStr">
        <is>
          <t>TOTAL</t>
        </is>
      </c>
      <c r="B26" s="1724" t="n"/>
      <c r="C26" s="1724" t="n"/>
      <c r="D26" s="1724" t="n"/>
      <c r="E26" s="1724" t="n"/>
      <c r="F26" s="1725" t="n"/>
      <c r="G26" s="88">
        <f>SUM(#REF!)</f>
        <v/>
      </c>
      <c r="H26" s="267" t="n">
        <v>0</v>
      </c>
      <c r="I26" s="1707">
        <f>G10*H10</f>
        <v/>
      </c>
    </row>
    <row r="27"/>
    <row r="28">
      <c r="G28" s="5" t="inlineStr">
        <is>
          <t>合計個数</t>
        </is>
      </c>
    </row>
    <row r="29">
      <c r="G29" s="87">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07.2025輸出</t>
        </is>
      </c>
      <c r="E1" s="3" t="n"/>
      <c r="F1" s="3" t="n"/>
      <c r="G1" s="4" t="n"/>
    </row>
    <row r="2" ht="12" customHeight="1" s="1371">
      <c r="A2" s="1216" t="inlineStr">
        <is>
          <t>納品日</t>
        </is>
      </c>
      <c r="C2" s="1217" t="n">
        <v>45856</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inlineStr">
        <is>
          <t>7/16(午前)</t>
        </is>
      </c>
      <c r="D4" s="1612" t="n"/>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0" t="inlineStr">
        <is>
          <t>TOTAL</t>
        </is>
      </c>
      <c r="B6" s="1621" t="n"/>
      <c r="C6" s="1621" t="n"/>
      <c r="D6" s="1621" t="n"/>
      <c r="E6" s="1621" t="n"/>
      <c r="F6" s="1622" t="n"/>
      <c r="G6" s="229">
        <f>SUM(#REF!)</f>
        <v/>
      </c>
      <c r="H6" s="229" t="n"/>
      <c r="I6" s="1615">
        <f>SUM(#REF!)</f>
        <v/>
      </c>
      <c r="J6" s="1224" t="n"/>
      <c r="K6" s="1224" t="n"/>
      <c r="L6" s="1224" t="n"/>
      <c r="M6" s="1224" t="n"/>
      <c r="N6" s="1224" t="n"/>
      <c r="O6" s="1224" t="n"/>
      <c r="P6" s="1623" t="n"/>
      <c r="Q6" s="236" t="n"/>
      <c r="R6" s="13" t="n"/>
    </row>
    <row r="7" ht="20.1" customFormat="1" customHeight="1" s="15">
      <c r="B7" s="14" t="n"/>
      <c r="G7" s="17" t="n"/>
      <c r="H7" s="17" t="n"/>
      <c r="I7" s="1616" t="n"/>
      <c r="J7" s="19" t="n"/>
      <c r="K7" s="19" t="n"/>
      <c r="L7" s="1616" t="n"/>
      <c r="M7" s="1616" t="n"/>
      <c r="N7" s="1616"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09.2025輸出</t>
        </is>
      </c>
      <c r="E1" s="3" t="n"/>
      <c r="F1" s="3" t="n"/>
      <c r="G1" s="4" t="n"/>
    </row>
    <row r="2" ht="12" customHeight="1" s="1371">
      <c r="A2" s="1216" t="inlineStr">
        <is>
          <t>納品日</t>
        </is>
      </c>
      <c r="C2" s="1217" t="n">
        <v>45905</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2" t="inlineStr">
        <is>
          <t>2025/9/3(午前）</t>
        </is>
      </c>
      <c r="D4" s="1612" t="n"/>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5" t="n"/>
      <c r="B6" s="1625" t="inlineStr">
        <is>
          <t>nan</t>
        </is>
      </c>
      <c r="C6" s="1625" t="inlineStr">
        <is>
          <t>HANAKO</t>
        </is>
      </c>
      <c r="D6" s="1625" t="inlineStr">
        <is>
          <t>Delicate Zone Cosme Vagina Rash Cream</t>
        </is>
      </c>
      <c r="E6" s="1625" t="inlineStr">
        <is>
          <t>72.0</t>
        </is>
      </c>
      <c r="F6" s="1625" t="inlineStr">
        <is>
          <t>13~36</t>
        </is>
      </c>
      <c r="G6" s="1625" t="inlineStr">
        <is>
          <t>18.0</t>
        </is>
      </c>
      <c r="H6" s="1625" t="inlineStr">
        <is>
          <t>2124.0</t>
        </is>
      </c>
      <c r="I6" s="1625" t="inlineStr">
        <is>
          <t>38232.0</t>
        </is>
      </c>
      <c r="J6" s="1625" t="inlineStr">
        <is>
          <t>0.023</t>
        </is>
      </c>
      <c r="K6" s="1625" t="inlineStr">
        <is>
          <t>8.5</t>
        </is>
      </c>
      <c r="L6" s="1625" t="inlineStr">
        <is>
          <t>72.0</t>
        </is>
      </c>
      <c r="M6" s="1625" t="inlineStr">
        <is>
          <t>nan</t>
        </is>
      </c>
      <c r="N6" s="1625" t="inlineStr">
        <is>
          <t>0.101</t>
        </is>
      </c>
      <c r="O6" s="1625" t="inlineStr">
        <is>
          <t>0.101</t>
        </is>
      </c>
      <c r="P6" s="1625" t="inlineStr">
        <is>
          <t>1.818</t>
        </is>
      </c>
      <c r="Q6" s="1625" t="inlineStr">
        <is>
          <t>rash cream</t>
        </is>
      </c>
    </row>
    <row r="7" ht="20.1" customFormat="1" customHeight="1" s="15">
      <c r="A7" s="1625" t="n"/>
      <c r="B7" s="1625" t="inlineStr">
        <is>
          <t>nan</t>
        </is>
      </c>
      <c r="C7" s="1625" t="inlineStr">
        <is>
          <t>HANAKO</t>
        </is>
      </c>
      <c r="D7" s="1625" t="inlineStr">
        <is>
          <t xml:space="preserve">Delicate Zone Cosme Essence Gel </t>
        </is>
      </c>
      <c r="E7" s="1625" t="inlineStr">
        <is>
          <t>72.0</t>
        </is>
      </c>
      <c r="F7" s="1625" t="inlineStr">
        <is>
          <t>13~36</t>
        </is>
      </c>
      <c r="G7" s="1625" t="inlineStr">
        <is>
          <t>18.0</t>
        </is>
      </c>
      <c r="H7" s="1625" t="inlineStr">
        <is>
          <t>1743.0</t>
        </is>
      </c>
      <c r="I7" s="1625" t="inlineStr">
        <is>
          <t>31374.0</t>
        </is>
      </c>
      <c r="J7" s="1625" t="inlineStr">
        <is>
          <t>0.04</t>
        </is>
      </c>
      <c r="K7" s="1625" t="inlineStr">
        <is>
          <t>10.6</t>
        </is>
      </c>
      <c r="L7" s="1625" t="inlineStr">
        <is>
          <t>72.0</t>
        </is>
      </c>
      <c r="M7" s="1625" t="inlineStr">
        <is>
          <t>nan</t>
        </is>
      </c>
      <c r="N7" s="1625" t="inlineStr">
        <is>
          <t>0.127</t>
        </is>
      </c>
      <c r="O7" s="1625" t="inlineStr">
        <is>
          <t>0.127</t>
        </is>
      </c>
      <c r="P7" s="1625" t="inlineStr">
        <is>
          <t>2.286</t>
        </is>
      </c>
      <c r="Q7" s="1625" t="inlineStr">
        <is>
          <t>essence gel</t>
        </is>
      </c>
    </row>
    <row r="8">
      <c r="A8" s="1620" t="inlineStr">
        <is>
          <t>TOTAL</t>
        </is>
      </c>
      <c r="B8" s="1621" t="n"/>
      <c r="C8" s="1621" t="n"/>
      <c r="D8" s="1621" t="n"/>
      <c r="E8" s="1621" t="n"/>
      <c r="F8" s="1622" t="n"/>
      <c r="G8" s="229">
        <f>SUM(#REF!)</f>
        <v/>
      </c>
      <c r="H8" s="229" t="n"/>
      <c r="I8" s="1615">
        <f>SUM(#REF!)</f>
        <v/>
      </c>
      <c r="J8" s="1224" t="n"/>
      <c r="K8" s="1224" t="n"/>
      <c r="L8" s="1224" t="n"/>
      <c r="M8" s="1224" t="n"/>
      <c r="N8" s="1224" t="n"/>
      <c r="O8" s="1224" t="n"/>
      <c r="P8" s="1623" t="n"/>
      <c r="Q8" s="236" t="n"/>
      <c r="R8" s="13" t="n"/>
    </row>
    <row r="9">
      <c r="B9" s="14" t="n"/>
      <c r="G9" s="17" t="n"/>
      <c r="H9" s="17" t="n"/>
      <c r="I9" s="1616" t="n"/>
      <c r="J9" s="19" t="n"/>
      <c r="K9" s="19" t="n"/>
      <c r="L9" s="1616" t="n"/>
      <c r="M9" s="1616" t="n"/>
      <c r="N9" s="1616"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10.2023輸出</t>
        </is>
      </c>
      <c r="E1" s="3" t="n"/>
      <c r="F1" s="3" t="n"/>
      <c r="G1" s="4" t="n"/>
    </row>
    <row r="2" ht="12" customHeight="1" s="1371">
      <c r="A2" s="1216" t="inlineStr">
        <is>
          <t>納品日</t>
        </is>
      </c>
      <c r="C2" s="1217" t="n"/>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n"/>
      <c r="D4" s="1612" t="n"/>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351" t="inlineStr">
        <is>
          <t>TOTAL</t>
        </is>
      </c>
      <c r="B6" s="1724" t="n"/>
      <c r="C6" s="1724" t="n"/>
      <c r="D6" s="1724" t="n"/>
      <c r="E6" s="1724" t="n"/>
      <c r="F6" s="1725" t="n"/>
      <c r="G6" s="89">
        <f>SUM(#REF!)</f>
        <v/>
      </c>
      <c r="H6" s="89" t="n"/>
      <c r="I6" s="1726">
        <f>SUM(#REF!)</f>
        <v/>
      </c>
      <c r="J6" s="1348" t="n"/>
      <c r="K6" s="1224" t="n"/>
      <c r="L6" s="1224" t="n"/>
      <c r="M6" s="1224" t="n"/>
      <c r="N6" s="1224" t="n"/>
      <c r="O6" s="1224" t="n"/>
      <c r="P6" s="1623" t="n"/>
      <c r="Q6" s="236" t="n"/>
      <c r="R6" s="13" t="n"/>
    </row>
    <row r="7" ht="20.1" customFormat="1" customHeight="1" s="15">
      <c r="B7" s="14" t="n"/>
      <c r="G7" s="17" t="n"/>
      <c r="H7" s="17" t="n"/>
      <c r="I7" s="1616" t="n"/>
      <c r="J7" s="19" t="n"/>
      <c r="K7" s="19" t="n"/>
      <c r="L7" s="1616" t="n"/>
      <c r="M7" s="1616" t="n"/>
      <c r="N7" s="1616"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hidden="1"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09.2024輸出</t>
        </is>
      </c>
      <c r="E1" s="3" t="n"/>
      <c r="F1" s="3" t="n"/>
      <c r="G1" s="4" t="n"/>
    </row>
    <row r="2" ht="12" customHeight="1" s="1371">
      <c r="A2" s="1216" t="inlineStr">
        <is>
          <t>納品日</t>
        </is>
      </c>
      <c r="C2" s="1272" t="n">
        <v>45905</v>
      </c>
      <c r="J2" s="1610" t="n"/>
      <c r="K2" s="1610" t="n"/>
    </row>
    <row r="3" ht="62.25" customHeight="1" s="1371">
      <c r="A3" s="1216" t="inlineStr">
        <is>
          <t>納品先</t>
        </is>
      </c>
      <c r="C3" s="1220"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72" t="inlineStr">
        <is>
          <t>2025/9/3 （午前中）</t>
        </is>
      </c>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5" t="n"/>
      <c r="B6" s="1625" t="inlineStr">
        <is>
          <t>4562441750938</t>
        </is>
      </c>
      <c r="C6" s="1625" t="inlineStr">
        <is>
          <t>LEJEU</t>
        </is>
      </c>
      <c r="D6" s="1625" t="inlineStr">
        <is>
          <t>《Lejeu》 LUMIELE LOTION</t>
        </is>
      </c>
      <c r="E6" s="1625" t="inlineStr">
        <is>
          <t>nan</t>
        </is>
      </c>
      <c r="F6" s="1625" t="inlineStr">
        <is>
          <t>60</t>
        </is>
      </c>
      <c r="G6" s="1625" t="inlineStr">
        <is>
          <t>24.0</t>
        </is>
      </c>
      <c r="H6" s="1625" t="inlineStr">
        <is>
          <t>2400.0</t>
        </is>
      </c>
      <c r="I6" s="1625" t="inlineStr">
        <is>
          <t>57600.0</t>
        </is>
      </c>
      <c r="J6" s="1625" t="inlineStr">
        <is>
          <t>0.062</t>
        </is>
      </c>
      <c r="K6" s="1625" t="inlineStr">
        <is>
          <t>15.8</t>
        </is>
      </c>
      <c r="L6" s="1625" t="inlineStr">
        <is>
          <t>nan</t>
        </is>
      </c>
      <c r="M6" s="1625" t="inlineStr">
        <is>
          <t>nan</t>
        </is>
      </c>
      <c r="N6" s="1625" t="inlineStr">
        <is>
          <t>0.23</t>
        </is>
      </c>
      <c r="O6" s="1625" t="inlineStr">
        <is>
          <t>0.23</t>
        </is>
      </c>
      <c r="P6" s="1625" t="inlineStr">
        <is>
          <t>5.52</t>
        </is>
      </c>
      <c r="Q6" s="1625" t="inlineStr">
        <is>
          <t>face lotion</t>
        </is>
      </c>
    </row>
    <row r="7" ht="20.1" customFormat="1" customHeight="1" s="15">
      <c r="A7" s="1625" t="n"/>
      <c r="B7" s="1625" t="inlineStr">
        <is>
          <t>4562441750945</t>
        </is>
      </c>
      <c r="C7" s="1625" t="inlineStr">
        <is>
          <t>LEJEU</t>
        </is>
      </c>
      <c r="D7" s="1625" t="inlineStr">
        <is>
          <t>《Lejeu》 PLASIR CREAM</t>
        </is>
      </c>
      <c r="E7" s="1625" t="inlineStr">
        <is>
          <t>nan</t>
        </is>
      </c>
      <c r="F7" s="1625" t="inlineStr">
        <is>
          <t>60</t>
        </is>
      </c>
      <c r="G7" s="1625" t="inlineStr">
        <is>
          <t>24.0</t>
        </is>
      </c>
      <c r="H7" s="1625" t="inlineStr">
        <is>
          <t>4400.0</t>
        </is>
      </c>
      <c r="I7" s="1625" t="inlineStr">
        <is>
          <t>105600.0</t>
        </is>
      </c>
      <c r="J7" s="1625" t="inlineStr">
        <is>
          <t>0.062</t>
        </is>
      </c>
      <c r="K7" s="1625" t="inlineStr">
        <is>
          <t>11.8</t>
        </is>
      </c>
      <c r="L7" s="1625" t="inlineStr">
        <is>
          <t>nan</t>
        </is>
      </c>
      <c r="M7" s="1625" t="inlineStr">
        <is>
          <t>nan</t>
        </is>
      </c>
      <c r="N7" s="1625" t="inlineStr">
        <is>
          <t>0.17</t>
        </is>
      </c>
      <c r="O7" s="1625" t="inlineStr">
        <is>
          <t>0.17</t>
        </is>
      </c>
      <c r="P7" s="1625" t="inlineStr">
        <is>
          <t>4.08</t>
        </is>
      </c>
      <c r="Q7" s="1625" t="inlineStr">
        <is>
          <t>face cream</t>
        </is>
      </c>
    </row>
    <row r="8" ht="28.5" customHeight="1" s="1371">
      <c r="A8" s="1620" t="inlineStr">
        <is>
          <t>TOTAL</t>
        </is>
      </c>
      <c r="B8" s="1621" t="n"/>
      <c r="C8" s="1621" t="n"/>
      <c r="D8" s="1621" t="n"/>
      <c r="E8" s="1621" t="n"/>
      <c r="F8" s="1622" t="n"/>
      <c r="G8" s="229">
        <f>SUM(#REF!)</f>
        <v/>
      </c>
      <c r="H8" s="229" t="n"/>
      <c r="I8" s="1615">
        <f>SUM(#REF!)</f>
        <v/>
      </c>
      <c r="J8" s="1224" t="n"/>
      <c r="K8" s="1224" t="n"/>
      <c r="L8" s="1224" t="n"/>
      <c r="M8" s="1224" t="n"/>
      <c r="N8" s="1224" t="n"/>
      <c r="O8" s="1224" t="n"/>
      <c r="P8" s="1623" t="n"/>
      <c r="Q8" s="236" t="n"/>
      <c r="R8" s="13" t="n"/>
    </row>
    <row r="9">
      <c r="B9" s="14" t="n"/>
      <c r="G9" s="17" t="n"/>
      <c r="H9" s="17" t="n"/>
      <c r="I9" s="1616" t="n"/>
      <c r="J9" s="19" t="n"/>
      <c r="K9" s="19" t="n"/>
      <c r="L9" s="1616" t="n"/>
      <c r="M9" s="1616" t="n"/>
      <c r="N9" s="1616" t="n"/>
      <c r="O9" s="14" t="n"/>
      <c r="P9" s="14" t="n"/>
      <c r="R9" s="13" t="n"/>
    </row>
    <row r="10" ht="20.1" customFormat="1" customHeight="1" s="15">
      <c r="A10" s="38" t="inlineStr">
        <is>
          <t>SAMPLE/TESTER ORDER</t>
        </is>
      </c>
      <c r="E10" s="2" t="inlineStr">
        <is>
          <t> </t>
        </is>
      </c>
    </row>
    <row r="11">
      <c r="A11" s="256" t="inlineStr">
        <is>
          <t>INV No.</t>
        </is>
      </c>
      <c r="B11" s="266" t="inlineStr">
        <is>
          <t>Jan code</t>
        </is>
      </c>
      <c r="C11" s="262" t="inlineStr">
        <is>
          <t>Brand name</t>
        </is>
      </c>
      <c r="D11" s="256" t="inlineStr">
        <is>
          <t>Description of goods</t>
        </is>
      </c>
      <c r="E11" s="256" t="inlineStr">
        <is>
          <t>Case Q'ty</t>
        </is>
      </c>
      <c r="F11" s="256" t="inlineStr">
        <is>
          <t>LOT</t>
        </is>
      </c>
      <c r="G11" s="263" t="inlineStr">
        <is>
          <t>Q'ty</t>
        </is>
      </c>
      <c r="H11" s="264" t="inlineStr">
        <is>
          <t>仕入値</t>
        </is>
      </c>
      <c r="I11" s="1705" t="inlineStr">
        <is>
          <t>仕入値合計</t>
        </is>
      </c>
    </row>
    <row r="12">
      <c r="A12" s="1620" t="inlineStr">
        <is>
          <t>TOTAL</t>
        </is>
      </c>
      <c r="B12" s="1621" t="n"/>
      <c r="C12" s="1621" t="n"/>
      <c r="D12" s="1621" t="n"/>
      <c r="E12" s="1621" t="n"/>
      <c r="F12" s="1622" t="n"/>
      <c r="G12" s="229">
        <f>SUM(#REF!)</f>
        <v/>
      </c>
      <c r="H12" s="229" t="n"/>
      <c r="I12" s="1615" t="n">
        <v>0</v>
      </c>
      <c r="J12" s="1224" t="n"/>
      <c r="K12" s="1224" t="n"/>
      <c r="L12" s="1224" t="n"/>
      <c r="M12" s="1224" t="n"/>
      <c r="N12" s="1224" t="n"/>
      <c r="O12" s="1224" t="n"/>
      <c r="P12" s="1623" t="n"/>
      <c r="Q12" s="236" t="n"/>
      <c r="R12" s="13" t="n"/>
    </row>
    <row r="13" ht="20.1" customHeight="1" s="1371"/>
    <row r="14" ht="20.1" customHeight="1" s="1371"/>
    <row r="15">
      <c r="G15" s="233" t="inlineStr">
        <is>
          <t>合計個数</t>
        </is>
      </c>
    </row>
    <row r="16">
      <c r="G16" s="253">
        <f>G6+G10</f>
        <v/>
      </c>
    </row>
    <row r="19" ht="15.75" customHeight="1" s="1371"/>
    <row r="20" ht="18" customHeight="1" s="1371"/>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F1" s="3" t="n"/>
      <c r="G1" s="4" t="n"/>
    </row>
    <row r="2" ht="12" customHeight="1" s="1371">
      <c r="A2" s="1216" t="inlineStr">
        <is>
          <t>納品日</t>
        </is>
      </c>
      <c r="C2" s="1272" t="n">
        <v>45905</v>
      </c>
      <c r="J2" s="1610" t="n"/>
      <c r="K2" s="1610" t="n"/>
    </row>
    <row r="3" ht="62.25" customHeight="1" s="1371">
      <c r="A3" s="1216" t="inlineStr">
        <is>
          <t>納品先</t>
        </is>
      </c>
      <c r="C3" s="1220"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74" t="inlineStr">
        <is>
          <t>2025/9/3 （午前中）</t>
        </is>
      </c>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5" t="n"/>
      <c r="B6" s="1625" t="inlineStr">
        <is>
          <t>nan</t>
        </is>
      </c>
      <c r="C6" s="1625" t="inlineStr">
        <is>
          <t>MEDION sample</t>
        </is>
      </c>
      <c r="D6" s="1625" t="inlineStr">
        <is>
          <t>cup and spatula sets (6 pairs)</t>
        </is>
      </c>
      <c r="E6" s="1625" t="inlineStr">
        <is>
          <t>6.0</t>
        </is>
      </c>
      <c r="F6" s="1625" t="inlineStr">
        <is>
          <t>6</t>
        </is>
      </c>
      <c r="G6" s="1625" t="inlineStr">
        <is>
          <t>12.0</t>
        </is>
      </c>
      <c r="H6" s="1625" t="inlineStr">
        <is>
          <t>200.0</t>
        </is>
      </c>
      <c r="I6" s="1625" t="inlineStr">
        <is>
          <t>2400.0</t>
        </is>
      </c>
      <c r="J6" s="1625" t="inlineStr">
        <is>
          <t>nan</t>
        </is>
      </c>
      <c r="K6" s="1625" t="inlineStr">
        <is>
          <t>nan</t>
        </is>
      </c>
      <c r="L6" s="1625" t="inlineStr">
        <is>
          <t>6.0</t>
        </is>
      </c>
      <c r="M6" s="1625" t="inlineStr">
        <is>
          <t>nan</t>
        </is>
      </c>
      <c r="N6" s="1625" t="inlineStr">
        <is>
          <t>nan</t>
        </is>
      </c>
      <c r="O6" s="1625" t="inlineStr">
        <is>
          <t>nan</t>
        </is>
      </c>
      <c r="P6" s="1625" t="inlineStr">
        <is>
          <t>0.0</t>
        </is>
      </c>
      <c r="Q6" s="1625" t="inlineStr">
        <is>
          <t>cup/spaula</t>
        </is>
      </c>
    </row>
    <row r="7" ht="20.1" customFormat="1" customHeight="1" s="15">
      <c r="A7" s="1625" t="n"/>
      <c r="B7" s="1625" t="inlineStr">
        <is>
          <t>nan</t>
        </is>
      </c>
      <c r="C7" s="1625" t="inlineStr">
        <is>
          <t>MEDION sample</t>
        </is>
      </c>
      <c r="D7" s="1625" t="inlineStr">
        <is>
          <t>Gauze 200papers
(for CO2 gel mask professional,12.5cm x 12.5cm)</t>
        </is>
      </c>
      <c r="E7" s="1625" t="inlineStr">
        <is>
          <t>4.0</t>
        </is>
      </c>
      <c r="F7" s="1625" t="inlineStr">
        <is>
          <t>4</t>
        </is>
      </c>
      <c r="G7" s="1625" t="inlineStr">
        <is>
          <t>12.0</t>
        </is>
      </c>
      <c r="H7" s="1625" t="inlineStr">
        <is>
          <t>800.0</t>
        </is>
      </c>
      <c r="I7" s="1625" t="inlineStr">
        <is>
          <t>9600.0</t>
        </is>
      </c>
      <c r="J7" s="1625" t="inlineStr">
        <is>
          <t>nan</t>
        </is>
      </c>
      <c r="K7" s="1625" t="inlineStr">
        <is>
          <t>nan</t>
        </is>
      </c>
      <c r="L7" s="1625" t="inlineStr">
        <is>
          <t>4.0</t>
        </is>
      </c>
      <c r="M7" s="1625" t="inlineStr">
        <is>
          <t>nan</t>
        </is>
      </c>
      <c r="N7" s="1625" t="inlineStr">
        <is>
          <t>nan</t>
        </is>
      </c>
      <c r="O7" s="1625" t="inlineStr">
        <is>
          <t>nan</t>
        </is>
      </c>
      <c r="P7" s="1625" t="inlineStr">
        <is>
          <t>0.0</t>
        </is>
      </c>
      <c r="Q7" s="1625" t="inlineStr">
        <is>
          <t>gauze</t>
        </is>
      </c>
    </row>
    <row r="8" ht="28.5" customHeight="1" s="1371">
      <c r="A8" s="1625" t="n"/>
      <c r="B8" s="1625" t="inlineStr">
        <is>
          <t>4560164470515</t>
        </is>
      </c>
      <c r="C8" s="1625" t="inlineStr">
        <is>
          <t>MEDION</t>
        </is>
      </c>
      <c r="D8" s="1625" t="inlineStr">
        <is>
          <t>《MEDION》Mediplorer Cleansing balm
(90g)</t>
        </is>
      </c>
      <c r="E8" s="1625" t="inlineStr">
        <is>
          <t>24.0</t>
        </is>
      </c>
      <c r="F8" s="1625" t="inlineStr">
        <is>
          <t>24</t>
        </is>
      </c>
      <c r="G8" s="1625" t="inlineStr">
        <is>
          <t>24.0</t>
        </is>
      </c>
      <c r="H8" s="1625" t="inlineStr">
        <is>
          <t>2310.0</t>
        </is>
      </c>
      <c r="I8" s="1625" t="inlineStr">
        <is>
          <t>55440.0</t>
        </is>
      </c>
      <c r="J8" s="1625" t="inlineStr">
        <is>
          <t>0.137</t>
        </is>
      </c>
      <c r="K8" s="1625" t="inlineStr">
        <is>
          <t>4.9</t>
        </is>
      </c>
      <c r="L8" s="1625" t="inlineStr">
        <is>
          <t>24.0</t>
        </is>
      </c>
      <c r="M8" s="1625" t="inlineStr">
        <is>
          <t>nan</t>
        </is>
      </c>
      <c r="N8" s="1625" t="inlineStr">
        <is>
          <t>0.176</t>
        </is>
      </c>
      <c r="O8" s="1625" t="inlineStr">
        <is>
          <t>0.176</t>
        </is>
      </c>
      <c r="P8" s="1625" t="inlineStr">
        <is>
          <t>4.224</t>
        </is>
      </c>
      <c r="Q8" s="1625" t="inlineStr">
        <is>
          <t>face cleansing</t>
        </is>
      </c>
    </row>
    <row r="9">
      <c r="A9" s="1625" t="n"/>
      <c r="B9" s="1625" t="inlineStr">
        <is>
          <t>4560164470522</t>
        </is>
      </c>
      <c r="C9" s="1625" t="inlineStr">
        <is>
          <t>MEDION</t>
        </is>
      </c>
      <c r="D9" s="1625" t="inlineStr">
        <is>
          <t>《MEDION》Mediplorer Radiance Lift lotion
(120mL)</t>
        </is>
      </c>
      <c r="E9" s="1625" t="inlineStr">
        <is>
          <t>24.0</t>
        </is>
      </c>
      <c r="F9" s="1625" t="inlineStr">
        <is>
          <t>24</t>
        </is>
      </c>
      <c r="G9" s="1625" t="inlineStr">
        <is>
          <t>24.0</t>
        </is>
      </c>
      <c r="H9" s="1625" t="inlineStr">
        <is>
          <t>4500.0</t>
        </is>
      </c>
      <c r="I9" s="1625" t="inlineStr">
        <is>
          <t>108000.0</t>
        </is>
      </c>
      <c r="J9" s="1625" t="inlineStr">
        <is>
          <t>0.02</t>
        </is>
      </c>
      <c r="K9" s="1625" t="inlineStr">
        <is>
          <t>7.2</t>
        </is>
      </c>
      <c r="L9" s="1625" t="inlineStr">
        <is>
          <t>24.0</t>
        </is>
      </c>
      <c r="M9" s="1625" t="inlineStr">
        <is>
          <t>nan</t>
        </is>
      </c>
      <c r="N9" s="1625" t="inlineStr">
        <is>
          <t>0.268</t>
        </is>
      </c>
      <c r="O9" s="1625" t="inlineStr">
        <is>
          <t>0.268</t>
        </is>
      </c>
      <c r="P9" s="1625" t="inlineStr">
        <is>
          <t>6.432</t>
        </is>
      </c>
      <c r="Q9" s="1625" t="inlineStr">
        <is>
          <t>face lotion</t>
        </is>
      </c>
    </row>
    <row r="10" ht="20.1" customFormat="1" customHeight="1" s="15">
      <c r="A10" s="1625" t="n"/>
      <c r="B10" s="1625" t="inlineStr">
        <is>
          <t>4560164470645</t>
        </is>
      </c>
      <c r="C10" s="1625" t="inlineStr">
        <is>
          <t>MEDION</t>
        </is>
      </c>
      <c r="D10" s="1625" t="inlineStr">
        <is>
          <t>《MEDION》Mediplorer CO2 gel mask
premium (6 times)</t>
        </is>
      </c>
      <c r="E10" s="1625" t="inlineStr">
        <is>
          <t>24.0</t>
        </is>
      </c>
      <c r="F10" s="1625" t="inlineStr">
        <is>
          <t>24</t>
        </is>
      </c>
      <c r="G10" s="1625" t="inlineStr">
        <is>
          <t>24.0</t>
        </is>
      </c>
      <c r="H10" s="1625" t="inlineStr">
        <is>
          <t>5000.0</t>
        </is>
      </c>
      <c r="I10" s="1625" t="inlineStr">
        <is>
          <t>120000.0</t>
        </is>
      </c>
      <c r="J10" s="1625" t="inlineStr">
        <is>
          <t>0.025</t>
        </is>
      </c>
      <c r="K10" s="1625" t="inlineStr">
        <is>
          <t>6.3</t>
        </is>
      </c>
      <c r="L10" s="1625" t="inlineStr">
        <is>
          <t>24.0</t>
        </is>
      </c>
      <c r="M10" s="1625" t="inlineStr">
        <is>
          <t>nan</t>
        </is>
      </c>
      <c r="N10" s="1625" t="inlineStr">
        <is>
          <t>0.236</t>
        </is>
      </c>
      <c r="O10" s="1625" t="inlineStr">
        <is>
          <t>0.236</t>
        </is>
      </c>
      <c r="P10" s="1625" t="inlineStr">
        <is>
          <t>5.664</t>
        </is>
      </c>
      <c r="Q10" s="1625" t="inlineStr">
        <is>
          <t>face mask</t>
        </is>
      </c>
    </row>
    <row r="11">
      <c r="A11" s="1620" t="inlineStr">
        <is>
          <t>TOTAL</t>
        </is>
      </c>
      <c r="B11" s="1621" t="n"/>
      <c r="C11" s="1621" t="n"/>
      <c r="D11" s="1621" t="n"/>
      <c r="E11" s="1621" t="n"/>
      <c r="F11" s="1622" t="n"/>
      <c r="G11" s="229">
        <f>SUM(#REF!)</f>
        <v/>
      </c>
      <c r="H11" s="229" t="n"/>
      <c r="I11" s="1615">
        <f>SUM(#REF!)</f>
        <v/>
      </c>
      <c r="J11" s="1224" t="n"/>
      <c r="K11" s="1224" t="n"/>
      <c r="L11" s="1224" t="n"/>
      <c r="M11" s="1224" t="n"/>
      <c r="N11" s="1224" t="n"/>
      <c r="O11" s="1224" t="n"/>
      <c r="P11" s="1623" t="n"/>
      <c r="Q11" s="236" t="n"/>
      <c r="R11" s="13" t="n"/>
    </row>
    <row r="12">
      <c r="B12" s="14" t="n"/>
      <c r="G12" s="17" t="n"/>
      <c r="H12" s="17" t="n"/>
      <c r="I12" s="1616" t="n"/>
      <c r="J12" s="19" t="n"/>
      <c r="K12" s="19" t="n"/>
      <c r="L12" s="1616" t="n"/>
      <c r="M12" s="1616" t="n"/>
      <c r="N12" s="1616" t="n"/>
      <c r="O12" s="14" t="n"/>
      <c r="P12" s="14" t="n"/>
      <c r="R12" s="13" t="n"/>
    </row>
    <row r="13" ht="15.75" customHeight="1" s="1371">
      <c r="A13" s="38" t="inlineStr">
        <is>
          <t>SAMPLE/TESTER ORDER</t>
        </is>
      </c>
    </row>
    <row r="14" ht="18" customHeight="1" s="1371">
      <c r="A14" s="256" t="inlineStr">
        <is>
          <t>INV No.</t>
        </is>
      </c>
      <c r="B14" s="266" t="inlineStr">
        <is>
          <t>Jan code</t>
        </is>
      </c>
      <c r="C14" s="262" t="inlineStr">
        <is>
          <t>Brand name</t>
        </is>
      </c>
      <c r="D14" s="256" t="inlineStr">
        <is>
          <t>Description of goods</t>
        </is>
      </c>
      <c r="E14" s="256" t="inlineStr">
        <is>
          <t>Case Q'ty</t>
        </is>
      </c>
      <c r="F14" s="256" t="inlineStr">
        <is>
          <t>LOT</t>
        </is>
      </c>
      <c r="G14" s="263" t="inlineStr">
        <is>
          <t>Q'ty</t>
        </is>
      </c>
      <c r="H14" s="264" t="inlineStr">
        <is>
          <t>仕入値</t>
        </is>
      </c>
      <c r="I14" s="1705" t="inlineStr">
        <is>
          <t>仕入値合計</t>
        </is>
      </c>
    </row>
    <row r="15">
      <c r="A15" s="1625" t="n"/>
      <c r="G15" s="1625" t="n"/>
      <c r="I15" s="1625" t="n"/>
    </row>
    <row r="16">
      <c r="A16" s="1620" t="inlineStr">
        <is>
          <t>TOTAL</t>
        </is>
      </c>
      <c r="B16" s="1621" t="n"/>
      <c r="C16" s="1621" t="n"/>
      <c r="D16" s="1621" t="n"/>
      <c r="E16" s="1621" t="n"/>
      <c r="F16" s="1622" t="n"/>
      <c r="G16" s="229">
        <f>SUM(#REF!)</f>
        <v/>
      </c>
      <c r="H16" s="229" t="n"/>
      <c r="I16" s="1615" t="n">
        <v>0</v>
      </c>
      <c r="J16" s="1224" t="n"/>
      <c r="K16" s="1224" t="n"/>
      <c r="L16" s="1224" t="n"/>
      <c r="M16" s="1224" t="n"/>
      <c r="N16" s="1224" t="n"/>
      <c r="O16" s="1224" t="n"/>
      <c r="P16" s="1623" t="n"/>
      <c r="Q16" s="236" t="n"/>
      <c r="R16" s="13" t="n"/>
    </row>
    <row r="17"/>
    <row r="18"/>
    <row r="19">
      <c r="G19" s="233" t="inlineStr">
        <is>
          <t>合計個数</t>
        </is>
      </c>
    </row>
    <row r="20">
      <c r="G20" s="253">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1"/>
    </sheetView>
  </sheetViews>
  <sheetFormatPr baseColWidth="8" defaultColWidth="3.875" defaultRowHeight="11.25"/>
  <cols>
    <col width="6" customWidth="1" style="345" min="1" max="1"/>
    <col hidden="1" width="12.375" customWidth="1" style="1357" min="2" max="2"/>
    <col width="23.375" customWidth="1" style="345" min="3" max="3"/>
    <col width="36.375" customWidth="1" style="345" min="4" max="4"/>
    <col width="8.375" customWidth="1" style="345" min="5" max="6"/>
    <col width="7.875" customWidth="1" style="343" min="7" max="8"/>
    <col width="13.125" customWidth="1" style="1370" min="9" max="9"/>
    <col hidden="1" width="10.125" customWidth="1" style="395" min="10" max="11"/>
    <col width="10.125" customWidth="1" style="1370" min="12" max="13"/>
    <col width="9.375" customWidth="1" style="1370" min="14" max="14"/>
    <col width="13" customWidth="1" style="1357" min="15" max="15"/>
    <col width="14" customWidth="1" style="1357" min="16" max="16"/>
    <col width="27.125" customWidth="1" style="345" min="17" max="17"/>
    <col width="45.375" customWidth="1" style="1313" min="18" max="18"/>
    <col width="6.125" bestFit="1" customWidth="1" style="345" min="19" max="19"/>
    <col width="7.875" bestFit="1" customWidth="1" style="345" min="20" max="20"/>
    <col width="6.125" bestFit="1" customWidth="1" style="345" min="21" max="21"/>
    <col width="3.875" customWidth="1" style="345" min="22" max="24"/>
    <col width="5.125" bestFit="1" customWidth="1" style="345" min="25" max="25"/>
    <col width="3.875" customWidth="1" style="345" min="26" max="16384"/>
  </cols>
  <sheetData>
    <row r="1" ht="21" customHeight="1" s="1371">
      <c r="A1" s="732" t="inlineStr">
        <is>
          <t>ROYAL COSMETICS 09.2025輸出</t>
        </is>
      </c>
      <c r="B1" s="733" t="n"/>
      <c r="C1" s="733" t="n"/>
      <c r="D1" s="733" t="n"/>
      <c r="E1" s="339" t="n"/>
      <c r="F1" s="339" t="n"/>
      <c r="G1" s="340" t="n"/>
    </row>
    <row r="2" ht="12" customHeight="1" s="1371">
      <c r="A2" s="1313" t="inlineStr">
        <is>
          <t>納品日</t>
        </is>
      </c>
      <c r="C2" s="1356" t="n">
        <v>45905</v>
      </c>
      <c r="J2" s="1370" t="n"/>
      <c r="K2" s="1370" t="n"/>
    </row>
    <row r="3" ht="69.75" customHeight="1" s="1371">
      <c r="A3" s="1313" t="inlineStr">
        <is>
          <t>納品先</t>
        </is>
      </c>
      <c r="C3" s="1316" t="inlineStr">
        <is>
          <t>飯野港運株式会社
京都府舞鶴市松陰１８－７
営業課　谷口様
TEL: 0773-75-5371
FAX: 0773-75-5681</t>
        </is>
      </c>
      <c r="G3" s="1369" t="n"/>
      <c r="J3" s="1370" t="n"/>
      <c r="K3" s="1370" t="n"/>
    </row>
    <row r="4" ht="12" customHeight="1" s="1371">
      <c r="A4" s="1317" t="inlineStr">
        <is>
          <t>梱包情報提出期限</t>
        </is>
      </c>
      <c r="B4" s="1612" t="n"/>
      <c r="C4" s="1358" t="inlineStr">
        <is>
          <t>9/3（午前）</t>
        </is>
      </c>
      <c r="D4" s="1612" t="n"/>
      <c r="E4" s="1311" t="n"/>
      <c r="F4" s="1612" t="n"/>
      <c r="J4" s="1370" t="n"/>
      <c r="U4" s="1714" t="n"/>
    </row>
    <row r="5" customFormat="1" s="1357">
      <c r="A5" s="477" t="inlineStr">
        <is>
          <t>INV No.</t>
        </is>
      </c>
      <c r="B5" s="1174" t="inlineStr">
        <is>
          <t>Jan code</t>
        </is>
      </c>
      <c r="C5" s="478" t="inlineStr">
        <is>
          <t>Brand name</t>
        </is>
      </c>
      <c r="D5" s="347" t="inlineStr">
        <is>
          <t>Description of goods</t>
        </is>
      </c>
      <c r="E5" s="347" t="inlineStr">
        <is>
          <t>Case Q'ty</t>
        </is>
      </c>
      <c r="F5" s="347" t="inlineStr">
        <is>
          <t>LOT</t>
        </is>
      </c>
      <c r="G5" s="479" t="inlineStr">
        <is>
          <t>Q'ty</t>
        </is>
      </c>
      <c r="H5" s="349" t="inlineStr">
        <is>
          <t>仕入値</t>
        </is>
      </c>
      <c r="I5" s="1699" t="inlineStr">
        <is>
          <t>仕入値合計</t>
        </is>
      </c>
      <c r="J5" s="1175" t="inlineStr">
        <is>
          <t>ケース容積</t>
        </is>
      </c>
      <c r="K5" s="1175" t="inlineStr">
        <is>
          <t>ケース重量</t>
        </is>
      </c>
      <c r="L5" s="1727" t="inlineStr">
        <is>
          <t>ケース数量</t>
        </is>
      </c>
      <c r="M5" s="1727" t="inlineStr">
        <is>
          <t>合計容積</t>
        </is>
      </c>
      <c r="N5" s="1727" t="inlineStr">
        <is>
          <t>合計重量</t>
        </is>
      </c>
      <c r="O5" s="347" t="inlineStr">
        <is>
          <t>Unit N/W(kg)</t>
        </is>
      </c>
      <c r="P5" s="347" t="inlineStr">
        <is>
          <t>Total N/W(kg)</t>
        </is>
      </c>
      <c r="Q5" s="347" t="inlineStr">
        <is>
          <t>成分</t>
        </is>
      </c>
      <c r="R5" s="1313" t="n"/>
    </row>
    <row r="6" ht="20.1" customFormat="1" customHeight="1" s="355">
      <c r="A6" s="1625" t="n"/>
      <c r="B6" s="1625" t="inlineStr">
        <is>
          <t>4589621350726</t>
        </is>
      </c>
      <c r="C6" s="1625" t="inlineStr">
        <is>
          <t xml:space="preserve">Diaasjapan </t>
        </is>
      </c>
      <c r="D6" s="1625" t="inlineStr">
        <is>
          <t>Beauty Smile Agio</t>
        </is>
      </c>
      <c r="E6" s="1625" t="inlineStr">
        <is>
          <t>48.0</t>
        </is>
      </c>
      <c r="F6" s="1625" t="inlineStr">
        <is>
          <t>48</t>
        </is>
      </c>
      <c r="G6" s="1625" t="inlineStr">
        <is>
          <t>48.0</t>
        </is>
      </c>
      <c r="H6" s="1625" t="inlineStr">
        <is>
          <t>1771.0</t>
        </is>
      </c>
      <c r="I6" s="1625" t="inlineStr">
        <is>
          <t>85008.0</t>
        </is>
      </c>
      <c r="J6" s="1625" t="inlineStr">
        <is>
          <t>0.004</t>
        </is>
      </c>
      <c r="K6" s="1625" t="inlineStr">
        <is>
          <t>6.3</t>
        </is>
      </c>
      <c r="L6" s="1625" t="inlineStr">
        <is>
          <t>48.0</t>
        </is>
      </c>
      <c r="M6" s="1625" t="inlineStr">
        <is>
          <t>15.4*4.9*3.2(奥行）</t>
        </is>
      </c>
      <c r="N6" s="1625" t="inlineStr">
        <is>
          <t>0.101</t>
        </is>
      </c>
      <c r="O6" s="1625" t="inlineStr">
        <is>
          <t>0.101</t>
        </is>
      </c>
      <c r="P6" s="1625" t="inlineStr">
        <is>
          <t>4.848</t>
        </is>
      </c>
      <c r="Q6" s="1625" t="inlineStr">
        <is>
          <t>tooth paste</t>
        </is>
      </c>
    </row>
    <row r="7" ht="20.1" customFormat="1" customHeight="1" s="355">
      <c r="A7" s="1625" t="n"/>
      <c r="B7" s="1625" t="inlineStr">
        <is>
          <t>4573423487001</t>
        </is>
      </c>
      <c r="C7" s="1625" t="inlineStr">
        <is>
          <t xml:space="preserve">Diaasjapan </t>
        </is>
      </c>
      <c r="D7" s="1625" t="inlineStr">
        <is>
          <t xml:space="preserve">
Beauty Smile
</t>
        </is>
      </c>
      <c r="E7" s="1625" t="inlineStr">
        <is>
          <t>48.0</t>
        </is>
      </c>
      <c r="F7" s="1625" t="inlineStr">
        <is>
          <t>48</t>
        </is>
      </c>
      <c r="G7" s="1625" t="inlineStr">
        <is>
          <t>48.0</t>
        </is>
      </c>
      <c r="H7" s="1625" t="inlineStr">
        <is>
          <t>1265.0</t>
        </is>
      </c>
      <c r="I7" s="1625" t="inlineStr">
        <is>
          <t>60720.0</t>
        </is>
      </c>
      <c r="J7" s="1625" t="inlineStr">
        <is>
          <t>0.004</t>
        </is>
      </c>
      <c r="K7" s="1625" t="inlineStr">
        <is>
          <t>6.3</t>
        </is>
      </c>
      <c r="L7" s="1625" t="inlineStr">
        <is>
          <t>48.0</t>
        </is>
      </c>
      <c r="M7" s="1625" t="inlineStr">
        <is>
          <t>15.4*4.9*3.2(奥行）</t>
        </is>
      </c>
      <c r="N7" s="1625" t="inlineStr">
        <is>
          <t>0.101</t>
        </is>
      </c>
      <c r="O7" s="1625" t="inlineStr">
        <is>
          <t>0.101</t>
        </is>
      </c>
      <c r="P7" s="1625" t="inlineStr">
        <is>
          <t>4.848</t>
        </is>
      </c>
      <c r="Q7" s="1625" t="inlineStr">
        <is>
          <t>tooth paste</t>
        </is>
      </c>
    </row>
    <row r="8" ht="20.1" customFormat="1" customHeight="1" s="355">
      <c r="A8" s="1039" t="inlineStr">
        <is>
          <t>TOTAL</t>
        </is>
      </c>
      <c r="B8" s="1621" t="n"/>
      <c r="C8" s="1621" t="n"/>
      <c r="D8" s="1621" t="n"/>
      <c r="E8" s="1621" t="n"/>
      <c r="F8" s="1622" t="n"/>
      <c r="G8" s="378">
        <f>SUM(#REF!)</f>
        <v/>
      </c>
      <c r="H8" s="378" t="n"/>
      <c r="I8" s="1701">
        <f>SUM(#REF!)</f>
        <v/>
      </c>
      <c r="J8" s="1352" t="n"/>
      <c r="K8" s="1352" t="n"/>
      <c r="L8" s="1352" t="n"/>
      <c r="M8" s="1352" t="n"/>
      <c r="N8" s="1352" t="n"/>
      <c r="O8" s="1352" t="n"/>
      <c r="P8" s="1728" t="n"/>
      <c r="Q8" s="354" t="n"/>
      <c r="R8" s="1178" t="n"/>
    </row>
    <row r="9" ht="34.5" customFormat="1" customHeight="1" s="355">
      <c r="B9" s="371" t="n"/>
      <c r="G9" s="382" t="n"/>
      <c r="H9" s="382" t="n"/>
      <c r="I9" s="1558" t="n"/>
      <c r="J9" s="388" t="n"/>
      <c r="K9" s="388" t="n"/>
      <c r="L9" s="1558" t="n"/>
      <c r="M9" s="1558" t="n"/>
      <c r="N9" s="1558" t="n"/>
      <c r="O9" s="371" t="n"/>
      <c r="P9" s="371" t="n"/>
      <c r="R9" s="1178" t="n"/>
    </row>
    <row r="10" ht="20.1" customFormat="1" customHeight="1" s="1357">
      <c r="A10" s="433" t="inlineStr">
        <is>
          <t>SAMPLE/TESTER ORDER</t>
        </is>
      </c>
      <c r="B10" s="371" t="n"/>
      <c r="G10" s="382" t="n"/>
      <c r="H10" s="382" t="n"/>
      <c r="I10" s="1558" t="n"/>
      <c r="J10" s="388" t="n"/>
      <c r="K10" s="388" t="n"/>
      <c r="L10" s="1558" t="n"/>
      <c r="M10" s="1558" t="n"/>
      <c r="N10" s="1558" t="n"/>
      <c r="O10" s="371" t="n"/>
      <c r="P10" s="371" t="n"/>
      <c r="R10" s="1178" t="n"/>
    </row>
    <row r="11" ht="26.25" customFormat="1" customHeight="1" s="1313">
      <c r="A11" s="345" t="inlineStr">
        <is>
          <t>納品先</t>
        </is>
      </c>
      <c r="B11" s="371" t="n"/>
      <c r="C11" s="1359" t="inlineStr">
        <is>
          <t>〒980-0811 仙台市青葉区一番町2丁目1-2
NMF仙台青葉通りビル8階　センコン物流㈱　アリニナ　クリスティーナ　宛て</t>
        </is>
      </c>
      <c r="D11" s="1630" t="n"/>
      <c r="G11" s="382" t="n"/>
      <c r="H11" s="382" t="n"/>
      <c r="I11" s="1558" t="n"/>
      <c r="J11" s="388" t="n"/>
      <c r="K11" s="388" t="n"/>
      <c r="L11" s="1558" t="n"/>
      <c r="M11" s="1558" t="n"/>
      <c r="N11" s="1558" t="n"/>
      <c r="O11" s="371" t="n"/>
      <c r="P11" s="371" t="n"/>
      <c r="R11" s="1178" t="n"/>
    </row>
    <row r="12">
      <c r="A12" s="477" t="inlineStr">
        <is>
          <t>INV No.</t>
        </is>
      </c>
      <c r="B12" s="1174" t="inlineStr">
        <is>
          <t>Jan code</t>
        </is>
      </c>
      <c r="C12" s="478" t="inlineStr">
        <is>
          <t>Brand name</t>
        </is>
      </c>
      <c r="D12" s="347" t="inlineStr">
        <is>
          <t>Description of goods</t>
        </is>
      </c>
      <c r="E12" s="347" t="inlineStr">
        <is>
          <t>Case Q'ty</t>
        </is>
      </c>
      <c r="F12" s="347" t="inlineStr">
        <is>
          <t>LOT</t>
        </is>
      </c>
      <c r="G12" s="479" t="inlineStr">
        <is>
          <t>Q'ty</t>
        </is>
      </c>
      <c r="H12" s="349" t="inlineStr">
        <is>
          <t>仕入値</t>
        </is>
      </c>
      <c r="I12" s="1699" t="inlineStr">
        <is>
          <t>仕入値合計</t>
        </is>
      </c>
      <c r="J12" s="1179" t="inlineStr">
        <is>
          <t>ケース容積</t>
        </is>
      </c>
      <c r="K12" s="1179" t="inlineStr">
        <is>
          <t>ケース重量</t>
        </is>
      </c>
      <c r="L12" s="1729" t="inlineStr">
        <is>
          <t>ケース数量</t>
        </is>
      </c>
      <c r="M12" s="1729" t="inlineStr">
        <is>
          <t>合計容積</t>
        </is>
      </c>
      <c r="N12" s="1729" t="inlineStr">
        <is>
          <t>合計重量</t>
        </is>
      </c>
      <c r="O12" s="477" t="inlineStr">
        <is>
          <t>Unit N/W(kg)</t>
        </is>
      </c>
      <c r="P12" s="477" t="inlineStr">
        <is>
          <t>Total N/W(kg)</t>
        </is>
      </c>
      <c r="Q12" s="347" t="inlineStr">
        <is>
          <t>成分</t>
        </is>
      </c>
      <c r="R12" s="1313" t="n"/>
    </row>
    <row r="13">
      <c r="A13" s="1730" t="inlineStr">
        <is>
          <t>SAMPLE/TESTER TOTAL</t>
        </is>
      </c>
      <c r="B13" s="1593" t="n"/>
      <c r="C13" s="1593" t="n"/>
      <c r="D13" s="1593" t="n"/>
      <c r="E13" s="1593" t="n"/>
      <c r="F13" s="1594" t="n"/>
      <c r="G13" s="348">
        <f>SUM(#REF!)</f>
        <v/>
      </c>
      <c r="H13" s="479" t="n"/>
      <c r="I13" s="1704">
        <f>SUM(#REF!)</f>
        <v/>
      </c>
      <c r="J13" s="1175" t="n"/>
      <c r="K13" s="1175" t="n"/>
      <c r="L13" s="1727" t="n"/>
      <c r="M13" s="1727" t="n"/>
      <c r="N13" s="1727" t="n"/>
      <c r="O13" s="347" t="n"/>
      <c r="P13" s="347" t="n"/>
      <c r="Q13" s="1181" t="n"/>
      <c r="S13" s="345" t="n"/>
      <c r="T13" s="345" t="n"/>
      <c r="U13" s="345"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0"/>
    </sheetView>
  </sheetViews>
  <sheetFormatPr baseColWidth="8" defaultColWidth="3.875" defaultRowHeight="11.25"/>
  <cols>
    <col width="13.125" customWidth="1" style="2" min="1" max="1"/>
    <col hidden="1" width="12.375" customWidth="1" style="1266" min="2" max="2"/>
    <col width="10.875" customWidth="1" style="2" min="3" max="3"/>
    <col width="49.25" customWidth="1" style="2" min="4" max="4"/>
    <col hidden="1"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F1" s="3" t="n"/>
      <c r="G1" s="4" t="n"/>
    </row>
    <row r="2" ht="12" customHeight="1" s="1371">
      <c r="A2" s="1216" t="inlineStr">
        <is>
          <t>納品日</t>
        </is>
      </c>
      <c r="C2" s="1217" t="n">
        <v>45905</v>
      </c>
      <c r="J2" s="1610" t="n"/>
      <c r="K2" s="1610" t="n"/>
    </row>
    <row r="3" ht="62.25" customHeight="1" s="1371">
      <c r="A3" s="1216" t="inlineStr">
        <is>
          <t>納品先</t>
        </is>
      </c>
      <c r="C3" s="1220"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inlineStr">
        <is>
          <t>2024/9/3  (午前中)</t>
        </is>
      </c>
      <c r="D4" s="1612" t="n"/>
      <c r="E4" s="1211" t="n"/>
      <c r="F4" s="1612" t="n"/>
      <c r="J4" s="1610" t="n"/>
      <c r="U4" s="1617" t="n"/>
    </row>
    <row r="5" ht="12.75" customFormat="1" customHeight="1" s="1266">
      <c r="A5" s="412" t="inlineStr">
        <is>
          <t>JAN</t>
        </is>
      </c>
      <c r="B5" s="105" t="inlineStr">
        <is>
          <t>Jan code</t>
        </is>
      </c>
      <c r="C5" s="316" t="inlineStr">
        <is>
          <t>Brand name</t>
        </is>
      </c>
      <c r="D5" s="167" t="inlineStr">
        <is>
          <t>Description of goods</t>
        </is>
      </c>
      <c r="E5" s="167" t="inlineStr">
        <is>
          <t>Case Q'ty</t>
        </is>
      </c>
      <c r="F5" s="167" t="inlineStr">
        <is>
          <t>LOT</t>
        </is>
      </c>
      <c r="G5" s="315" t="inlineStr">
        <is>
          <t>Q'ty</t>
        </is>
      </c>
      <c r="H5" s="314" t="inlineStr">
        <is>
          <t>仕入値</t>
        </is>
      </c>
      <c r="I5" s="1618" t="inlineStr">
        <is>
          <t>仕入値合計</t>
        </is>
      </c>
      <c r="J5" s="312" t="inlineStr">
        <is>
          <t>ケース容積</t>
        </is>
      </c>
      <c r="K5" s="312" t="inlineStr">
        <is>
          <t>ケース重量</t>
        </is>
      </c>
      <c r="L5" s="1619" t="inlineStr">
        <is>
          <t>ケース数量</t>
        </is>
      </c>
      <c r="M5" s="1619" t="inlineStr">
        <is>
          <t>合計容積</t>
        </is>
      </c>
      <c r="N5" s="1619" t="inlineStr">
        <is>
          <t>合計重量</t>
        </is>
      </c>
      <c r="O5" s="167" t="inlineStr">
        <is>
          <t>Unit N/W(kg)</t>
        </is>
      </c>
      <c r="P5" s="167" t="inlineStr">
        <is>
          <t>Total N/W(kg)</t>
        </is>
      </c>
      <c r="Q5" s="167" t="inlineStr">
        <is>
          <t>成分</t>
        </is>
      </c>
      <c r="R5" s="1216" t="n"/>
    </row>
    <row r="6" ht="20.1" customFormat="1" customHeight="1" s="15">
      <c r="A6" s="1625" t="inlineStr">
        <is>
          <t>4582593960184</t>
        </is>
      </c>
      <c r="B6" s="1625" t="inlineStr">
        <is>
          <t>4582593960184</t>
        </is>
      </c>
      <c r="C6" s="1625" t="inlineStr">
        <is>
          <t>Luxces TESTER</t>
        </is>
      </c>
      <c r="D6" s="1625" t="inlineStr">
        <is>
          <t>《Luxces》Res-Q Precious Lotion Tester(N.C.V)</t>
        </is>
      </c>
      <c r="E6" s="1625" t="inlineStr">
        <is>
          <t>nan</t>
        </is>
      </c>
      <c r="F6" s="1625" t="inlineStr">
        <is>
          <t>nan</t>
        </is>
      </c>
      <c r="G6" s="1625" t="inlineStr">
        <is>
          <t>4.0</t>
        </is>
      </c>
      <c r="H6" s="1625" t="inlineStr">
        <is>
          <t>0.0</t>
        </is>
      </c>
      <c r="I6" s="1625" t="inlineStr">
        <is>
          <t>0.0</t>
        </is>
      </c>
      <c r="J6" s="1625" t="inlineStr">
        <is>
          <t>nan</t>
        </is>
      </c>
      <c r="K6" s="1625" t="inlineStr">
        <is>
          <t>nan</t>
        </is>
      </c>
      <c r="L6" s="1625" t="inlineStr">
        <is>
          <t>nan</t>
        </is>
      </c>
      <c r="M6" s="1625" t="inlineStr">
        <is>
          <t>nan</t>
        </is>
      </c>
      <c r="N6" s="1625" t="inlineStr">
        <is>
          <t>0.236</t>
        </is>
      </c>
      <c r="O6" s="1625" t="inlineStr">
        <is>
          <t>0.236</t>
        </is>
      </c>
      <c r="P6" s="1625" t="inlineStr">
        <is>
          <t>0.944</t>
        </is>
      </c>
      <c r="Q6" s="1625" t="inlineStr">
        <is>
          <t>face lotion</t>
        </is>
      </c>
    </row>
    <row r="7" ht="20.1" customFormat="1" customHeight="1" s="15">
      <c r="A7" s="1625" t="inlineStr">
        <is>
          <t>4582593960184</t>
        </is>
      </c>
      <c r="B7" s="1625" t="inlineStr">
        <is>
          <t>4582593960184</t>
        </is>
      </c>
      <c r="C7" s="1625" t="inlineStr">
        <is>
          <t>LUXCES</t>
        </is>
      </c>
      <c r="D7" s="1625" t="inlineStr">
        <is>
          <t>《Luxces》Res-Q Precious Lotion NEW!</t>
        </is>
      </c>
      <c r="E7" s="1625" t="inlineStr">
        <is>
          <t>nan</t>
        </is>
      </c>
      <c r="F7" s="1625" t="inlineStr">
        <is>
          <t>nan</t>
        </is>
      </c>
      <c r="G7" s="1625" t="inlineStr">
        <is>
          <t>24.0</t>
        </is>
      </c>
      <c r="H7" s="1625" t="inlineStr">
        <is>
          <t>2400.0</t>
        </is>
      </c>
      <c r="I7" s="1625" t="inlineStr">
        <is>
          <t>57600.0</t>
        </is>
      </c>
      <c r="J7" s="1625" t="inlineStr">
        <is>
          <t>nan</t>
        </is>
      </c>
      <c r="K7" s="1625" t="inlineStr">
        <is>
          <t>nan</t>
        </is>
      </c>
      <c r="L7" s="1625" t="inlineStr">
        <is>
          <t>nan</t>
        </is>
      </c>
      <c r="M7" s="1625" t="inlineStr">
        <is>
          <t>nan</t>
        </is>
      </c>
      <c r="N7" s="1625" t="inlineStr">
        <is>
          <t>0.236</t>
        </is>
      </c>
      <c r="O7" s="1625" t="inlineStr">
        <is>
          <t>0.236</t>
        </is>
      </c>
      <c r="P7" s="1625" t="inlineStr">
        <is>
          <t>5.664</t>
        </is>
      </c>
      <c r="Q7" s="1625" t="inlineStr">
        <is>
          <t>face lotion</t>
        </is>
      </c>
    </row>
    <row r="8" ht="24.95" customHeight="1" s="1371">
      <c r="A8" s="1625" t="inlineStr">
        <is>
          <t>4582593960146</t>
        </is>
      </c>
      <c r="B8" s="1625" t="inlineStr">
        <is>
          <t>4582593960146</t>
        </is>
      </c>
      <c r="C8" s="1625" t="inlineStr">
        <is>
          <t>LUXCES</t>
        </is>
      </c>
      <c r="D8" s="1625" t="inlineStr">
        <is>
          <t>《Luxces》Res-Q Precious Liquid</t>
        </is>
      </c>
      <c r="E8" s="1625" t="inlineStr">
        <is>
          <t>120.0</t>
        </is>
      </c>
      <c r="F8" s="1625" t="inlineStr">
        <is>
          <t>nan</t>
        </is>
      </c>
      <c r="G8" s="1625" t="inlineStr">
        <is>
          <t>120.0</t>
        </is>
      </c>
      <c r="H8" s="1625" t="inlineStr">
        <is>
          <t>3200.0</t>
        </is>
      </c>
      <c r="I8" s="1625" t="inlineStr">
        <is>
          <t>384000.0</t>
        </is>
      </c>
      <c r="J8" s="1625" t="inlineStr">
        <is>
          <t>nan</t>
        </is>
      </c>
      <c r="K8" s="1625" t="inlineStr">
        <is>
          <t>nan</t>
        </is>
      </c>
      <c r="L8" s="1625" t="inlineStr">
        <is>
          <t>120.0</t>
        </is>
      </c>
      <c r="M8" s="1625" t="inlineStr">
        <is>
          <t>nan</t>
        </is>
      </c>
      <c r="N8" s="1625" t="inlineStr">
        <is>
          <t>0.112</t>
        </is>
      </c>
      <c r="O8" s="1625" t="inlineStr">
        <is>
          <t>0.112</t>
        </is>
      </c>
      <c r="P8" s="1625" t="inlineStr">
        <is>
          <t>13.44</t>
        </is>
      </c>
      <c r="Q8" s="1625" t="inlineStr">
        <is>
          <t>mineral essence</t>
        </is>
      </c>
    </row>
    <row r="9">
      <c r="A9" s="1620" t="inlineStr">
        <is>
          <t>TOTAL</t>
        </is>
      </c>
      <c r="B9" s="1621" t="n"/>
      <c r="C9" s="1621" t="n"/>
      <c r="D9" s="1621" t="n"/>
      <c r="E9" s="1621" t="n"/>
      <c r="F9" s="1622" t="n"/>
      <c r="G9" s="229">
        <f>SUM(#REF!)</f>
        <v/>
      </c>
      <c r="H9" s="229" t="n"/>
      <c r="I9" s="1615">
        <f>SUM(#REF!)</f>
        <v/>
      </c>
      <c r="J9" s="1224" t="n"/>
      <c r="K9" s="1224" t="n"/>
      <c r="L9" s="1224" t="n"/>
      <c r="M9" s="1224" t="n"/>
      <c r="N9" s="1224" t="n"/>
      <c r="O9" s="1224" t="n"/>
      <c r="P9" s="1623" t="n"/>
      <c r="Q9" s="236" t="n"/>
      <c r="R9" s="13" t="n"/>
    </row>
    <row r="10" ht="15.75" customHeight="1" s="1371">
      <c r="B10" s="14" t="n"/>
      <c r="G10" s="17" t="n"/>
      <c r="H10" s="17" t="n"/>
      <c r="I10" s="1616" t="n"/>
      <c r="J10" s="19" t="n"/>
      <c r="K10" s="19" t="n"/>
      <c r="L10" s="1616" t="n"/>
      <c r="M10" s="1616" t="n"/>
      <c r="N10" s="1616" t="n"/>
      <c r="O10" s="14" t="n"/>
      <c r="P10" s="14" t="n"/>
      <c r="R10" s="13" t="n"/>
    </row>
    <row r="11">
      <c r="A11" s="20" t="inlineStr">
        <is>
          <t>SAMPLE/TESTER ORDER</t>
        </is>
      </c>
    </row>
    <row r="12">
      <c r="A12" s="167" t="inlineStr">
        <is>
          <t>INV No.</t>
        </is>
      </c>
      <c r="B12" s="105" t="inlineStr">
        <is>
          <t>Jan code</t>
        </is>
      </c>
      <c r="C12" s="316" t="inlineStr">
        <is>
          <t>Brand name</t>
        </is>
      </c>
      <c r="D12" s="167" t="inlineStr">
        <is>
          <t>Description of goods</t>
        </is>
      </c>
      <c r="E12" s="167" t="inlineStr">
        <is>
          <t>Case Q'ty</t>
        </is>
      </c>
      <c r="F12" s="167" t="inlineStr">
        <is>
          <t>LOT</t>
        </is>
      </c>
      <c r="G12" s="315" t="inlineStr">
        <is>
          <t>Q'ty</t>
        </is>
      </c>
      <c r="H12" s="314" t="inlineStr">
        <is>
          <t>仕入値</t>
        </is>
      </c>
      <c r="I12" s="1618" t="inlineStr">
        <is>
          <t>仕入値合計</t>
        </is>
      </c>
    </row>
    <row r="13" ht="20.1" customHeight="1" s="1371">
      <c r="A13" s="1620" t="inlineStr">
        <is>
          <t>TOTAL</t>
        </is>
      </c>
      <c r="B13" s="1621" t="n"/>
      <c r="C13" s="1621" t="n"/>
      <c r="D13" s="1621" t="n"/>
      <c r="E13" s="1621" t="n"/>
      <c r="F13" s="1622" t="n"/>
      <c r="G13" s="229">
        <f>SUM(#REF!)</f>
        <v/>
      </c>
      <c r="H13" s="229" t="n"/>
      <c r="I13" s="1615">
        <f>SUM(#REF!)</f>
        <v/>
      </c>
    </row>
    <row r="14" ht="20.1" customHeight="1" s="1371"/>
    <row r="15"/>
    <row r="16">
      <c r="G16" s="317" t="inlineStr">
        <is>
          <t>合計個数</t>
        </is>
      </c>
    </row>
    <row r="17">
      <c r="G17" s="253">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10" sqref="A10:XFD10"/>
    </sheetView>
  </sheetViews>
  <sheetFormatPr baseColWidth="8" defaultColWidth="3.875" defaultRowHeight="11.25"/>
  <cols>
    <col hidden="1" width="4.375" customWidth="1" style="2" min="1" max="1"/>
    <col width="22.875" customWidth="1" style="1266" min="2" max="2"/>
    <col width="18.125" bestFit="1" customWidth="1" style="2" min="3" max="3"/>
    <col width="69.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5" t="inlineStr">
        <is>
          <t>ROYAL COSMETICS09.2025輸出</t>
        </is>
      </c>
      <c r="E1" s="3" t="n"/>
      <c r="F1" s="3" t="n"/>
      <c r="G1" s="4" t="n"/>
    </row>
    <row r="2" ht="12" customHeight="1" s="1371">
      <c r="A2" s="1216" t="inlineStr">
        <is>
          <t>納品日</t>
        </is>
      </c>
      <c r="C2" s="1217" t="n">
        <v>45905</v>
      </c>
    </row>
    <row r="3" ht="62.25" customHeight="1" s="1371">
      <c r="A3" s="1216" t="inlineStr">
        <is>
          <t>納品先</t>
        </is>
      </c>
      <c r="C3" s="1220"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2025/9/3(午前)</t>
        </is>
      </c>
      <c r="D4" s="1612" t="n"/>
      <c r="E4" s="1211" t="n"/>
      <c r="F4" s="1612" t="n"/>
      <c r="L4" s="1617" t="n"/>
    </row>
    <row r="5" customFormat="1" s="1266">
      <c r="A5" s="167" t="inlineStr">
        <is>
          <t>INV No.</t>
        </is>
      </c>
      <c r="B5" s="105" t="inlineStr">
        <is>
          <t>Jan code</t>
        </is>
      </c>
      <c r="C5" s="316" t="inlineStr">
        <is>
          <t>Brand name</t>
        </is>
      </c>
      <c r="D5" s="167" t="inlineStr">
        <is>
          <t>Description of goods</t>
        </is>
      </c>
      <c r="E5" s="167" t="inlineStr">
        <is>
          <t>Case Q'ty</t>
        </is>
      </c>
      <c r="F5" s="167" t="inlineStr">
        <is>
          <t>LOT</t>
        </is>
      </c>
      <c r="G5" s="315" t="inlineStr">
        <is>
          <t>Q'ty</t>
        </is>
      </c>
      <c r="H5" s="314" t="inlineStr">
        <is>
          <t>仕入値</t>
        </is>
      </c>
      <c r="I5" s="1618" t="inlineStr">
        <is>
          <t>仕入値合計</t>
        </is>
      </c>
    </row>
    <row r="6" ht="20.1" customFormat="1" customHeight="1" s="15">
      <c r="A6" s="1625" t="n"/>
      <c r="B6" s="1625" t="inlineStr">
        <is>
          <t>4573499132133</t>
        </is>
      </c>
      <c r="C6" s="1625" t="inlineStr">
        <is>
          <t>EVLISS TESTER</t>
        </is>
      </c>
      <c r="D6" s="1625" t="inlineStr">
        <is>
          <t>《EVLISS》Make.iN EXOSOME+ GLUTACHIONE 10Days FACE MASK</t>
        </is>
      </c>
      <c r="E6" s="1625" t="inlineStr">
        <is>
          <t>nan</t>
        </is>
      </c>
      <c r="F6" s="1625" t="inlineStr">
        <is>
          <t>nan</t>
        </is>
      </c>
      <c r="G6" s="1625" t="inlineStr">
        <is>
          <t>40.0</t>
        </is>
      </c>
      <c r="H6" s="1625" t="inlineStr">
        <is>
          <t>0.0</t>
        </is>
      </c>
      <c r="I6" s="1625" t="inlineStr">
        <is>
          <t>0.0</t>
        </is>
      </c>
    </row>
    <row r="7" ht="20.1" customFormat="1" customHeight="1" s="15">
      <c r="A7" s="1625" t="n"/>
      <c r="B7" s="1625" t="inlineStr">
        <is>
          <t>4573499131839</t>
        </is>
      </c>
      <c r="C7" s="1625" t="inlineStr">
        <is>
          <t>EVLISS TESTER</t>
        </is>
      </c>
      <c r="D7" s="1625" t="inlineStr">
        <is>
          <t>《EVLISS》Make.iN BAKUCHIOL + CERAMIDE 10Days FACE MASK 160ml Tester(N.C.V)</t>
        </is>
      </c>
      <c r="E7" s="1625" t="inlineStr">
        <is>
          <t>nan</t>
        </is>
      </c>
      <c r="F7" s="1625" t="inlineStr">
        <is>
          <t>nan</t>
        </is>
      </c>
      <c r="G7" s="1625" t="inlineStr">
        <is>
          <t>40.0</t>
        </is>
      </c>
      <c r="H7" s="1625" t="inlineStr">
        <is>
          <t>0.0</t>
        </is>
      </c>
      <c r="I7" s="1625" t="inlineStr">
        <is>
          <t>0.0</t>
        </is>
      </c>
    </row>
    <row r="8" ht="24.95" customHeight="1" s="1371">
      <c r="A8" s="1625" t="n"/>
      <c r="B8" s="1625" t="inlineStr">
        <is>
          <t>4573499132133</t>
        </is>
      </c>
      <c r="C8" s="1625" t="inlineStr">
        <is>
          <t>Evliss</t>
        </is>
      </c>
      <c r="D8" s="1625" t="inlineStr">
        <is>
          <t>《EVLISS》Make.iN EXOSOME+ GLUTACHIONE 10Days FACE MASK</t>
        </is>
      </c>
      <c r="E8" s="1625" t="inlineStr">
        <is>
          <t>60.0</t>
        </is>
      </c>
      <c r="F8" s="1625" t="inlineStr">
        <is>
          <t>nan</t>
        </is>
      </c>
      <c r="G8" s="1625" t="inlineStr">
        <is>
          <t>600.0</t>
        </is>
      </c>
      <c r="H8" s="1625" t="inlineStr">
        <is>
          <t>250.0</t>
        </is>
      </c>
      <c r="I8" s="1625" t="inlineStr">
        <is>
          <t>150000.0</t>
        </is>
      </c>
    </row>
    <row r="9">
      <c r="A9" s="1625" t="n"/>
      <c r="B9" s="1625" t="inlineStr">
        <is>
          <t>4573499131839</t>
        </is>
      </c>
      <c r="C9" s="1625" t="inlineStr">
        <is>
          <t>Evliss</t>
        </is>
      </c>
      <c r="D9" s="1625" t="inlineStr">
        <is>
          <t>《EVLISS》Make.iN BAKUCHIOL + CERAMIDE 10Days FACE MASK</t>
        </is>
      </c>
      <c r="E9" s="1625" t="inlineStr">
        <is>
          <t>60.0</t>
        </is>
      </c>
      <c r="F9" s="1625" t="inlineStr">
        <is>
          <t>nan</t>
        </is>
      </c>
      <c r="G9" s="1625" t="inlineStr">
        <is>
          <t>300.0</t>
        </is>
      </c>
      <c r="H9" s="1625" t="inlineStr">
        <is>
          <t>250.0</t>
        </is>
      </c>
      <c r="I9" s="1625" t="inlineStr">
        <is>
          <t>75000.0</t>
        </is>
      </c>
    </row>
    <row r="10" ht="15.75" customFormat="1" customHeight="1" s="7">
      <c r="A10" s="1625" t="n"/>
      <c r="B10" s="1625" t="inlineStr">
        <is>
          <t>4573499131518</t>
        </is>
      </c>
      <c r="C10" s="1625" t="inlineStr">
        <is>
          <t>Evliss</t>
        </is>
      </c>
      <c r="D10" s="1625" t="inlineStr">
        <is>
          <t>《EVLISS》Make.iN NMN MOIST EYE SHEET</t>
        </is>
      </c>
      <c r="E10" s="1625" t="inlineStr">
        <is>
          <t>120.0</t>
        </is>
      </c>
      <c r="F10" s="1625" t="inlineStr">
        <is>
          <t>nan</t>
        </is>
      </c>
      <c r="G10" s="1625" t="inlineStr">
        <is>
          <t>960.0</t>
        </is>
      </c>
      <c r="H10" s="1625" t="inlineStr">
        <is>
          <t>320.0</t>
        </is>
      </c>
      <c r="I10" s="1625" t="inlineStr">
        <is>
          <t>307200.0</t>
        </is>
      </c>
    </row>
    <row r="11">
      <c r="A11" s="1625" t="n"/>
      <c r="B11" s="1625" t="inlineStr">
        <is>
          <t>4573499131488</t>
        </is>
      </c>
      <c r="C11" s="1625" t="inlineStr">
        <is>
          <t>Evliss</t>
        </is>
      </c>
      <c r="D11" s="1625" t="inlineStr">
        <is>
          <t>《EVLISS》Make.iN CICA MOIST EYE SHEET</t>
        </is>
      </c>
      <c r="E11" s="1625" t="inlineStr">
        <is>
          <t>120.0</t>
        </is>
      </c>
      <c r="F11" s="1625" t="inlineStr">
        <is>
          <t>nan</t>
        </is>
      </c>
      <c r="G11" s="1625" t="inlineStr">
        <is>
          <t>480.0</t>
        </is>
      </c>
      <c r="H11" s="1625" t="inlineStr">
        <is>
          <t>320.0</t>
        </is>
      </c>
      <c r="I11" s="1625" t="inlineStr">
        <is>
          <t>153600.0</t>
        </is>
      </c>
    </row>
    <row r="12">
      <c r="A12" s="1625" t="n"/>
      <c r="B12" s="1625" t="inlineStr">
        <is>
          <t>4573499130672</t>
        </is>
      </c>
      <c r="C12" s="1625" t="inlineStr">
        <is>
          <t>Evliss</t>
        </is>
      </c>
      <c r="D12" s="1625" t="inlineStr">
        <is>
          <t>《EVLISS》Make.iN RED PROPOLIS MOIST FACE MASK</t>
        </is>
      </c>
      <c r="E12" s="1625" t="inlineStr">
        <is>
          <t>24.0</t>
        </is>
      </c>
      <c r="F12" s="1625" t="inlineStr">
        <is>
          <t>nan</t>
        </is>
      </c>
      <c r="G12" s="1625" t="inlineStr">
        <is>
          <t>240.0</t>
        </is>
      </c>
      <c r="H12" s="1625" t="inlineStr">
        <is>
          <t>320.0</t>
        </is>
      </c>
      <c r="I12" s="1625" t="inlineStr">
        <is>
          <t>76800.0</t>
        </is>
      </c>
    </row>
    <row r="13" ht="20.1" customFormat="1" customHeight="1" s="7">
      <c r="A13" s="1625" t="n"/>
      <c r="B13" s="1625" t="inlineStr">
        <is>
          <t>4573499130498</t>
        </is>
      </c>
      <c r="C13" s="1625" t="inlineStr">
        <is>
          <t>Evliss</t>
        </is>
      </c>
      <c r="D13" s="1625" t="inlineStr">
        <is>
          <t>《EVLISS》Make.iN CBD MOIST FACE MASK</t>
        </is>
      </c>
      <c r="E13" s="1625" t="inlineStr">
        <is>
          <t>24.0</t>
        </is>
      </c>
      <c r="F13" s="1625" t="inlineStr">
        <is>
          <t>nan</t>
        </is>
      </c>
      <c r="G13" s="1625" t="inlineStr">
        <is>
          <t>480.0</t>
        </is>
      </c>
      <c r="H13" s="1625" t="inlineStr">
        <is>
          <t>320.0</t>
        </is>
      </c>
      <c r="I13" s="1625" t="inlineStr">
        <is>
          <t>153600.0</t>
        </is>
      </c>
    </row>
    <row r="14" ht="20.1" customFormat="1" customHeight="1" s="7">
      <c r="A14" s="1625" t="n"/>
      <c r="B14" s="1625" t="inlineStr">
        <is>
          <t>4573499130412</t>
        </is>
      </c>
      <c r="C14" s="1625" t="inlineStr">
        <is>
          <t>Evliss</t>
        </is>
      </c>
      <c r="D14" s="1625" t="inlineStr">
        <is>
          <t xml:space="preserve">《EVLISS》Make.iN CICA MOIST FACE MASK </t>
        </is>
      </c>
      <c r="E14" s="1625" t="inlineStr">
        <is>
          <t>24.0</t>
        </is>
      </c>
      <c r="F14" s="1625" t="inlineStr">
        <is>
          <t>nan</t>
        </is>
      </c>
      <c r="G14" s="1625" t="inlineStr">
        <is>
          <t>480.0</t>
        </is>
      </c>
      <c r="H14" s="1625" t="inlineStr">
        <is>
          <t>320.0</t>
        </is>
      </c>
      <c r="I14" s="1625" t="inlineStr">
        <is>
          <t>153600.0</t>
        </is>
      </c>
    </row>
    <row r="15">
      <c r="A15" s="1620" t="inlineStr">
        <is>
          <t>TOTAL</t>
        </is>
      </c>
      <c r="B15" s="1621" t="n"/>
      <c r="C15" s="1621" t="n"/>
      <c r="D15" s="1621" t="n"/>
      <c r="E15" s="1621" t="n"/>
      <c r="F15" s="1622" t="n"/>
      <c r="G15" s="404">
        <f>SUM(#REF!)</f>
        <v/>
      </c>
      <c r="H15" s="229" t="n"/>
      <c r="I15" s="1615">
        <f>SUM(#REF!)</f>
        <v/>
      </c>
    </row>
    <row r="16">
      <c r="B16" s="14" t="n"/>
      <c r="G16" s="17" t="n"/>
      <c r="H16" s="17" t="n"/>
      <c r="I16" s="1616" t="n"/>
    </row>
    <row r="17">
      <c r="A17" s="20" t="inlineStr">
        <is>
          <t>SAMPLE/TESTER ORDER</t>
        </is>
      </c>
    </row>
    <row r="18">
      <c r="A18" s="167" t="inlineStr">
        <is>
          <t>INV No.</t>
        </is>
      </c>
      <c r="B18" s="105" t="inlineStr">
        <is>
          <t>Jan code</t>
        </is>
      </c>
      <c r="C18" s="316" t="inlineStr">
        <is>
          <t>Brand name</t>
        </is>
      </c>
      <c r="D18" s="167" t="inlineStr">
        <is>
          <t>Description of goods</t>
        </is>
      </c>
      <c r="E18" s="167" t="inlineStr">
        <is>
          <t>Case Q'ty</t>
        </is>
      </c>
      <c r="F18" s="167" t="inlineStr">
        <is>
          <t>LOT</t>
        </is>
      </c>
      <c r="G18" s="315" t="inlineStr">
        <is>
          <t>Q'ty</t>
        </is>
      </c>
      <c r="H18" s="314" t="inlineStr">
        <is>
          <t>仕入値</t>
        </is>
      </c>
      <c r="I18" s="1618" t="inlineStr">
        <is>
          <t>仕入値合計</t>
        </is>
      </c>
    </row>
    <row r="19">
      <c r="A19" s="1620" t="inlineStr">
        <is>
          <t>TOTAL</t>
        </is>
      </c>
      <c r="B19" s="1621" t="n"/>
      <c r="C19" s="1621" t="n"/>
      <c r="D19" s="1621" t="n"/>
      <c r="E19" s="1621" t="n"/>
      <c r="F19" s="1622" t="n"/>
      <c r="G19" s="229">
        <f>SUM(#REF!)</f>
        <v/>
      </c>
      <c r="H19" s="229" t="n"/>
      <c r="I19" s="1615">
        <f>SUM(#REF!)</f>
        <v/>
      </c>
      <c r="J19" s="2" t="n"/>
      <c r="K19" s="2" t="n"/>
      <c r="L19" s="2" t="n"/>
    </row>
    <row r="20"/>
    <row r="21"/>
    <row r="22">
      <c r="A22" s="2" t="n"/>
      <c r="B22" s="1266" t="n"/>
      <c r="C22" s="2" t="n"/>
      <c r="D22" s="2" t="n"/>
      <c r="E22" s="2" t="n"/>
      <c r="F22" s="2" t="n"/>
      <c r="G22" s="317" t="inlineStr">
        <is>
          <t>合計個数</t>
        </is>
      </c>
      <c r="H22" s="5" t="n"/>
      <c r="I22" s="1610" t="n"/>
      <c r="J22" s="2" t="n"/>
      <c r="K22" s="2" t="n"/>
      <c r="L22" s="2" t="n"/>
    </row>
    <row r="23">
      <c r="A23" s="2" t="n"/>
      <c r="B23" s="1266" t="n"/>
      <c r="C23" s="2" t="n"/>
      <c r="D23" s="2" t="n"/>
      <c r="E23" s="2" t="n"/>
      <c r="F23" s="2" t="n"/>
      <c r="G23" s="253">
        <f>G10+G6</f>
        <v/>
      </c>
      <c r="H23" s="5" t="n"/>
      <c r="I23" s="1610"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width="12.375" customWidth="1" style="1266" min="2" max="2"/>
    <col width="14.75" customWidth="1" style="2" min="3" max="3"/>
    <col width="63.37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30" t="inlineStr">
        <is>
          <t>ROYAL COSMETICS 09.2025輸出</t>
        </is>
      </c>
      <c r="E1" s="3" t="n"/>
      <c r="F1" s="3" t="n"/>
      <c r="G1" s="4" t="n"/>
    </row>
    <row r="2" ht="12" customHeight="1" s="1371">
      <c r="A2" s="1231" t="inlineStr">
        <is>
          <t>納品日</t>
        </is>
      </c>
      <c r="C2" s="1217" t="n">
        <v>45905</v>
      </c>
    </row>
    <row r="3" ht="71.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2" t="inlineStr">
        <is>
          <t>2025/09/03（午前中）</t>
        </is>
      </c>
      <c r="D4" s="1612" t="n"/>
      <c r="E4" s="1211" t="n"/>
      <c r="F4" s="1612" t="n"/>
    </row>
    <row r="5" customFormat="1" s="1266">
      <c r="A5" s="206" t="inlineStr">
        <is>
          <t>INV No.</t>
        </is>
      </c>
      <c r="B5" s="105" t="inlineStr">
        <is>
          <t>Jan code</t>
        </is>
      </c>
      <c r="C5" s="225" t="inlineStr">
        <is>
          <t>Brand name</t>
        </is>
      </c>
      <c r="D5" s="206" t="inlineStr">
        <is>
          <t>Description of goods</t>
        </is>
      </c>
      <c r="E5" s="206" t="inlineStr">
        <is>
          <t>Case Q'ty</t>
        </is>
      </c>
      <c r="F5" s="206" t="inlineStr">
        <is>
          <t>LOT</t>
        </is>
      </c>
      <c r="G5" s="226" t="inlineStr">
        <is>
          <t>Q'ty</t>
        </is>
      </c>
      <c r="H5" s="227" t="inlineStr">
        <is>
          <t>仕入値</t>
        </is>
      </c>
      <c r="I5" s="1624" t="inlineStr">
        <is>
          <t>仕入値合計</t>
        </is>
      </c>
    </row>
    <row r="6" ht="20.1" customFormat="1" customHeight="1" s="15">
      <c r="A6" s="1625" t="n"/>
      <c r="B6" s="1625" t="inlineStr">
        <is>
          <t>4953035022195</t>
        </is>
      </c>
      <c r="C6" s="1625" t="inlineStr">
        <is>
          <t>CBON</t>
        </is>
      </c>
      <c r="D6" s="1625" t="inlineStr">
        <is>
          <t>《CBON》 VC BODY ESSENCE MD</t>
        </is>
      </c>
      <c r="E6" s="1625" t="inlineStr">
        <is>
          <t>30.0</t>
        </is>
      </c>
      <c r="F6" s="1625" t="inlineStr">
        <is>
          <t>30</t>
        </is>
      </c>
      <c r="G6" s="1625" t="inlineStr">
        <is>
          <t>30.0</t>
        </is>
      </c>
      <c r="H6" s="1625" t="inlineStr">
        <is>
          <t>3520.0</t>
        </is>
      </c>
      <c r="I6" s="1625" t="inlineStr">
        <is>
          <t>105600.0</t>
        </is>
      </c>
    </row>
    <row r="7" ht="20.1" customFormat="1" customHeight="1" s="15">
      <c r="A7" s="1625" t="n"/>
      <c r="B7" s="1625" t="inlineStr">
        <is>
          <t>4953035029293</t>
        </is>
      </c>
      <c r="C7" s="1625" t="inlineStr">
        <is>
          <t>CBON</t>
        </is>
      </c>
      <c r="D7" s="1625" t="inlineStr">
        <is>
          <t>《CBON》 MOIST HAND CREAM</t>
        </is>
      </c>
      <c r="E7" s="1625" t="inlineStr">
        <is>
          <t>30.0</t>
        </is>
      </c>
      <c r="F7" s="1625" t="inlineStr">
        <is>
          <t>30</t>
        </is>
      </c>
      <c r="G7" s="1625" t="inlineStr">
        <is>
          <t>30.0</t>
        </is>
      </c>
      <c r="H7" s="1625" t="inlineStr">
        <is>
          <t>750.0</t>
        </is>
      </c>
      <c r="I7" s="1625" t="inlineStr">
        <is>
          <t>22500.0</t>
        </is>
      </c>
    </row>
    <row r="8" ht="20.1" customFormat="1" customHeight="1" s="14">
      <c r="A8" s="1625" t="n"/>
      <c r="B8" s="1625" t="inlineStr">
        <is>
          <t>4953035046429</t>
        </is>
      </c>
      <c r="C8" s="1625" t="inlineStr">
        <is>
          <t>CBON</t>
        </is>
      </c>
      <c r="D8" s="1625" t="inlineStr">
        <is>
          <t>《CBON》 FACIALIST MOISTURE CREAM S</t>
        </is>
      </c>
      <c r="E8" s="1625" t="inlineStr">
        <is>
          <t>30.0</t>
        </is>
      </c>
      <c r="F8" s="1625" t="inlineStr">
        <is>
          <t>30</t>
        </is>
      </c>
      <c r="G8" s="1625" t="inlineStr">
        <is>
          <t>30.0</t>
        </is>
      </c>
      <c r="H8" s="1625" t="inlineStr">
        <is>
          <t>2800.0</t>
        </is>
      </c>
      <c r="I8" s="1625" t="inlineStr">
        <is>
          <t>84000.0</t>
        </is>
      </c>
    </row>
    <row r="9" ht="20.1" customFormat="1" customHeight="1" s="15">
      <c r="A9" s="1625" t="n"/>
      <c r="B9" s="1625" t="inlineStr">
        <is>
          <t>4953035062757</t>
        </is>
      </c>
      <c r="C9" s="1625" t="inlineStr">
        <is>
          <t>CBON</t>
        </is>
      </c>
      <c r="D9" s="1625" t="inlineStr">
        <is>
          <t>《CBON》FACIALIST MOIST VEIL WASH 130g</t>
        </is>
      </c>
      <c r="E9" s="1625" t="inlineStr">
        <is>
          <t>nan</t>
        </is>
      </c>
      <c r="F9" s="1625" t="inlineStr">
        <is>
          <t>nan</t>
        </is>
      </c>
      <c r="G9" s="1625" t="inlineStr">
        <is>
          <t>30.0</t>
        </is>
      </c>
      <c r="H9" s="1625" t="inlineStr">
        <is>
          <t>1750.0</t>
        </is>
      </c>
      <c r="I9" s="1625" t="inlineStr">
        <is>
          <t>52500.0</t>
        </is>
      </c>
    </row>
    <row r="10" ht="20.25" customFormat="1" customHeight="1" s="1216">
      <c r="A10" s="1625" t="n"/>
      <c r="B10" s="1625" t="inlineStr">
        <is>
          <t>4953035062726</t>
        </is>
      </c>
      <c r="C10" s="1625" t="inlineStr">
        <is>
          <t>CBON</t>
        </is>
      </c>
      <c r="D10" s="1625" t="inlineStr">
        <is>
          <t>《CBON》FACIALIST TREATMENT BRIGHT MASSER 230g</t>
        </is>
      </c>
      <c r="E10" s="1625" t="inlineStr">
        <is>
          <t>nan</t>
        </is>
      </c>
      <c r="F10" s="1625" t="inlineStr">
        <is>
          <t>nan</t>
        </is>
      </c>
      <c r="G10" s="1625" t="inlineStr">
        <is>
          <t>30.0</t>
        </is>
      </c>
      <c r="H10" s="1625" t="inlineStr">
        <is>
          <t>3849.9999999999995</t>
        </is>
      </c>
      <c r="I10" s="1625" t="inlineStr">
        <is>
          <t>115499.99999999999</t>
        </is>
      </c>
    </row>
    <row r="11" ht="20.1" customFormat="1" customHeight="1" s="1216">
      <c r="A11" s="1625" t="n"/>
      <c r="B11" s="1625" t="inlineStr">
        <is>
          <t>4953035062719</t>
        </is>
      </c>
      <c r="C11" s="1625" t="inlineStr">
        <is>
          <t>CBON</t>
        </is>
      </c>
      <c r="D11" s="1625" t="inlineStr">
        <is>
          <t xml:space="preserve">《CBON》FACIALIST TREATMENT MASSERa 110g </t>
        </is>
      </c>
      <c r="E11" s="1625" t="inlineStr">
        <is>
          <t>nan</t>
        </is>
      </c>
      <c r="F11" s="1625" t="inlineStr">
        <is>
          <t>nan</t>
        </is>
      </c>
      <c r="G11" s="1625" t="inlineStr">
        <is>
          <t>30.0</t>
        </is>
      </c>
      <c r="H11" s="1625" t="inlineStr">
        <is>
          <t>1924.9999999999998</t>
        </is>
      </c>
      <c r="I11" s="1625" t="inlineStr">
        <is>
          <t>57749.99999999999</t>
        </is>
      </c>
    </row>
    <row r="12" ht="20.1" customFormat="1" customHeight="1" s="1216">
      <c r="A12" s="1625" t="n"/>
      <c r="B12" s="1625" t="inlineStr">
        <is>
          <t>4953035062702</t>
        </is>
      </c>
      <c r="C12" s="1625" t="inlineStr">
        <is>
          <t>CBON</t>
        </is>
      </c>
      <c r="D12" s="1625" t="inlineStr">
        <is>
          <t>《CBON》FACIALIST TREATMENT MASSERa 230g</t>
        </is>
      </c>
      <c r="E12" s="1625" t="inlineStr">
        <is>
          <t>nan</t>
        </is>
      </c>
      <c r="F12" s="1625" t="inlineStr">
        <is>
          <t>nan</t>
        </is>
      </c>
      <c r="G12" s="1625" t="inlineStr">
        <is>
          <t>30.0</t>
        </is>
      </c>
      <c r="H12" s="1625" t="inlineStr">
        <is>
          <t>3500.0</t>
        </is>
      </c>
      <c r="I12" s="1625" t="inlineStr">
        <is>
          <t>105000.0</t>
        </is>
      </c>
    </row>
    <row r="13" ht="20.1" customFormat="1" customHeight="1" s="1216">
      <c r="A13" s="1625" t="n"/>
      <c r="B13" s="1625" t="inlineStr">
        <is>
          <t>4953035037984</t>
        </is>
      </c>
      <c r="C13" s="1625" t="inlineStr">
        <is>
          <t>CBON</t>
        </is>
      </c>
      <c r="D13" s="1625" t="inlineStr">
        <is>
          <t>《CBON》 ABILITY C LOTION</t>
        </is>
      </c>
      <c r="E13" s="1625" t="inlineStr">
        <is>
          <t>30.0</t>
        </is>
      </c>
      <c r="F13" s="1625" t="inlineStr">
        <is>
          <t>30</t>
        </is>
      </c>
      <c r="G13" s="1625" t="inlineStr">
        <is>
          <t>30.0</t>
        </is>
      </c>
      <c r="H13" s="1625" t="inlineStr">
        <is>
          <t>2400.0</t>
        </is>
      </c>
      <c r="I13" s="1625" t="inlineStr">
        <is>
          <t>72000.0</t>
        </is>
      </c>
    </row>
    <row r="14">
      <c r="A14" s="1625" t="n"/>
      <c r="B14" s="1625" t="inlineStr">
        <is>
          <t>4953035036482</t>
        </is>
      </c>
      <c r="C14" s="1625" t="inlineStr">
        <is>
          <t>CBON</t>
        </is>
      </c>
      <c r="D14" s="1625" t="inlineStr">
        <is>
          <t>《CBON》 ABILITY ESSENCE LOTION</t>
        </is>
      </c>
      <c r="E14" s="1625" t="inlineStr">
        <is>
          <t>30.0</t>
        </is>
      </c>
      <c r="F14" s="1625" t="inlineStr">
        <is>
          <t>30</t>
        </is>
      </c>
      <c r="G14" s="1625" t="inlineStr">
        <is>
          <t>30.0</t>
        </is>
      </c>
      <c r="H14" s="1625" t="inlineStr">
        <is>
          <t>1500.0</t>
        </is>
      </c>
      <c r="I14" s="1625" t="inlineStr">
        <is>
          <t>45000.0</t>
        </is>
      </c>
    </row>
    <row r="15">
      <c r="A15" s="1620" t="inlineStr">
        <is>
          <t>TOTAL</t>
        </is>
      </c>
      <c r="B15" s="1621" t="n"/>
      <c r="C15" s="1621" t="n"/>
      <c r="D15" s="1621" t="n"/>
      <c r="E15" s="1621" t="n"/>
      <c r="F15" s="1622" t="n"/>
      <c r="G15" s="108">
        <f>SUM(#REF!)</f>
        <v/>
      </c>
      <c r="H15" s="117" t="n"/>
      <c r="I15" s="1626">
        <f>SUM(#REF!)</f>
        <v/>
      </c>
    </row>
    <row r="16">
      <c r="B16" s="14" t="n"/>
      <c r="G16" s="17" t="n"/>
      <c r="H16" s="17" t="n"/>
      <c r="I16" s="1616" t="n"/>
    </row>
    <row r="17">
      <c r="A17" s="20" t="inlineStr">
        <is>
          <t>SAMPLE/TESTER ORDER</t>
        </is>
      </c>
      <c r="C17" s="15" t="n"/>
      <c r="D17" s="15" t="n"/>
      <c r="E17" s="15" t="n"/>
      <c r="F17" s="15" t="n"/>
    </row>
    <row r="18">
      <c r="A18" s="207" t="inlineStr">
        <is>
          <t>INV No.</t>
        </is>
      </c>
      <c r="B18" s="106" t="inlineStr">
        <is>
          <t>Jan code</t>
        </is>
      </c>
      <c r="C18" s="107" t="inlineStr">
        <is>
          <t>Brand name</t>
        </is>
      </c>
      <c r="D18" s="1228" t="inlineStr">
        <is>
          <t>Description of goods</t>
        </is>
      </c>
      <c r="E18" s="1228" t="inlineStr">
        <is>
          <t>Case Q'ty</t>
        </is>
      </c>
      <c r="F18" s="1228" t="inlineStr">
        <is>
          <t>LOT</t>
        </is>
      </c>
      <c r="G18" s="125" t="inlineStr">
        <is>
          <t>Q'ty</t>
        </is>
      </c>
      <c r="H18" s="119" t="inlineStr">
        <is>
          <t>仕入値</t>
        </is>
      </c>
      <c r="I18" s="1626" t="inlineStr">
        <is>
          <t>仕入値合計</t>
        </is>
      </c>
    </row>
    <row r="19">
      <c r="A19" s="1627" t="inlineStr">
        <is>
          <t>SAMPLE/TESTER TOTAL</t>
        </is>
      </c>
      <c r="B19" s="1621" t="n"/>
      <c r="C19" s="1621" t="n"/>
      <c r="D19" s="1621" t="n"/>
      <c r="E19" s="1621" t="n"/>
      <c r="F19" s="1622" t="n"/>
      <c r="G19" s="113">
        <f>SUM(G9:G9)</f>
        <v/>
      </c>
      <c r="H19" s="113" t="n"/>
      <c r="I19" s="1628">
        <f>SUM(#REF!)</f>
        <v/>
      </c>
      <c r="J19" s="2" t="n"/>
      <c r="K19" s="2" t="n"/>
      <c r="L19" s="2" t="n"/>
      <c r="M19" s="2" t="n"/>
    </row>
    <row r="20">
      <c r="A20" s="1266" t="n"/>
      <c r="B20" s="1266" t="n"/>
      <c r="C20" s="1266" t="n"/>
      <c r="D20" s="1266" t="n"/>
      <c r="E20" s="1266" t="n"/>
      <c r="F20" s="1266" t="n"/>
      <c r="G20" s="21" t="inlineStr">
        <is>
          <t>合計個数</t>
        </is>
      </c>
      <c r="H20" s="5" t="n"/>
      <c r="I20" s="1629" t="n"/>
      <c r="J20" s="2" t="n"/>
      <c r="K20" s="2" t="n"/>
      <c r="L20" s="2" t="n"/>
      <c r="M20" s="2" t="n"/>
    </row>
    <row r="21">
      <c r="A21" s="2" t="n"/>
      <c r="B21" s="1266" t="n"/>
      <c r="C21" s="2" t="n"/>
      <c r="D21" s="2" t="n"/>
      <c r="E21" s="2" t="n"/>
      <c r="F21" s="2" t="n"/>
      <c r="G21" s="169">
        <f>G6+G10</f>
        <v/>
      </c>
      <c r="H21" s="5" t="n"/>
      <c r="I21" s="5" t="n"/>
      <c r="J21" s="2" t="n"/>
      <c r="K21" s="2" t="n"/>
      <c r="L21" s="2" t="n"/>
      <c r="M21" s="2" t="n"/>
    </row>
    <row r="22">
      <c r="A22" s="2" t="n"/>
      <c r="B22" s="1266" t="n"/>
      <c r="C22" s="2" t="n"/>
      <c r="D22" s="2" t="n"/>
      <c r="E22" s="2" t="n"/>
      <c r="F22" s="2" t="n"/>
      <c r="G22" s="5" t="n"/>
      <c r="H22" s="5" t="n"/>
      <c r="I22" s="1610"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0"/>
    </sheetView>
  </sheetViews>
  <sheetFormatPr baseColWidth="8" defaultColWidth="3.875" defaultRowHeight="11.25"/>
  <cols>
    <col width="13.125" customWidth="1" style="2" min="1" max="1"/>
    <col hidden="1" width="12.375" customWidth="1" style="1266" min="2" max="2"/>
    <col width="21" customWidth="1" style="2" min="3" max="3"/>
    <col width="92.6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30" t="inlineStr">
        <is>
          <t>ROYAL COSMETICS 07.2025輸出</t>
        </is>
      </c>
      <c r="E1" s="3" t="n"/>
      <c r="F1" s="3" t="n"/>
      <c r="G1" s="4" t="n"/>
    </row>
    <row r="2" ht="12" customHeight="1" s="1371">
      <c r="A2" s="1216" t="inlineStr">
        <is>
          <t>納品日</t>
        </is>
      </c>
      <c r="C2" s="1361" t="n">
        <v>45856</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363" t="inlineStr">
        <is>
          <t>2025/3/16(午前)</t>
        </is>
      </c>
      <c r="D4" s="1612" t="n"/>
      <c r="E4" s="1211" t="n"/>
      <c r="F4" s="1612" t="n"/>
      <c r="J4" s="1610" t="n"/>
      <c r="U4" s="1617" t="n"/>
    </row>
    <row r="5" customFormat="1" s="1266">
      <c r="A5" s="167" t="inlineStr">
        <is>
          <t>INV No.</t>
        </is>
      </c>
      <c r="B5" s="105" t="inlineStr">
        <is>
          <t>Jan code</t>
        </is>
      </c>
      <c r="C5" s="316" t="inlineStr">
        <is>
          <t>Brand name</t>
        </is>
      </c>
      <c r="D5" s="167" t="inlineStr">
        <is>
          <t>Description of goods</t>
        </is>
      </c>
      <c r="E5" s="167" t="inlineStr">
        <is>
          <t>Case Q'ty</t>
        </is>
      </c>
      <c r="F5" s="167" t="inlineStr">
        <is>
          <t>LOT</t>
        </is>
      </c>
      <c r="G5" s="315" t="inlineStr">
        <is>
          <t>Q'ty</t>
        </is>
      </c>
      <c r="H5" s="314" t="inlineStr">
        <is>
          <t>仕入値</t>
        </is>
      </c>
      <c r="I5" s="1618" t="inlineStr">
        <is>
          <t>仕入値合計</t>
        </is>
      </c>
      <c r="J5" s="312" t="inlineStr">
        <is>
          <t>ケース容積</t>
        </is>
      </c>
      <c r="K5" s="312" t="inlineStr">
        <is>
          <t>ケース重量</t>
        </is>
      </c>
      <c r="L5" s="1619" t="inlineStr">
        <is>
          <t>ケース数量</t>
        </is>
      </c>
      <c r="M5" s="1619" t="inlineStr">
        <is>
          <t>合計容積</t>
        </is>
      </c>
      <c r="N5" s="1619" t="inlineStr">
        <is>
          <t>合計重量</t>
        </is>
      </c>
      <c r="O5" s="167" t="inlineStr">
        <is>
          <t>Unit N/W(kg)</t>
        </is>
      </c>
      <c r="P5" s="167" t="inlineStr">
        <is>
          <t>Total N/W(kg)</t>
        </is>
      </c>
      <c r="Q5" s="167" t="inlineStr">
        <is>
          <t>成分</t>
        </is>
      </c>
      <c r="R5" s="1216" t="n"/>
    </row>
    <row r="6" ht="20.1" customFormat="1" customHeight="1" s="15">
      <c r="A6" s="1620" t="inlineStr">
        <is>
          <t>TOTAL</t>
        </is>
      </c>
      <c r="B6" s="1621" t="n"/>
      <c r="C6" s="1621" t="n"/>
      <c r="D6" s="1621" t="n"/>
      <c r="E6" s="1621" t="n"/>
      <c r="F6" s="1622" t="n"/>
      <c r="G6" s="229">
        <f>SUM(#REF!)</f>
        <v/>
      </c>
      <c r="H6" s="229" t="n"/>
      <c r="I6" s="1615">
        <f>SUM(#REF!)</f>
        <v/>
      </c>
      <c r="J6" s="1224" t="n"/>
      <c r="K6" s="1224" t="n"/>
      <c r="L6" s="1224" t="n"/>
      <c r="M6" s="1224" t="n"/>
      <c r="N6" s="1224" t="n"/>
      <c r="O6" s="1224" t="n"/>
      <c r="P6" s="1623" t="n"/>
      <c r="Q6" s="236" t="n"/>
      <c r="R6" s="13" t="n"/>
    </row>
    <row r="7" ht="20.1" customFormat="1" customHeight="1" s="15">
      <c r="B7" s="14" t="n"/>
      <c r="G7" s="17" t="n"/>
      <c r="H7" s="17" t="n"/>
      <c r="I7" s="1616" t="n"/>
      <c r="J7" s="19" t="n"/>
      <c r="K7" s="19" t="n"/>
      <c r="L7" s="1616" t="n"/>
      <c r="M7" s="1616" t="n"/>
      <c r="N7" s="1616" t="n"/>
      <c r="O7" s="14" t="n"/>
      <c r="P7" s="14" t="n"/>
      <c r="R7" s="13" t="n"/>
    </row>
    <row r="8" ht="26.25" customHeight="1" s="1371">
      <c r="A8" s="330" t="inlineStr">
        <is>
          <t>SAMPLE/TESTER ORDER</t>
        </is>
      </c>
      <c r="B8" s="329" t="n"/>
      <c r="C8" s="327" t="n"/>
      <c r="D8" s="327" t="n"/>
      <c r="E8" s="327" t="n"/>
      <c r="F8" s="327" t="n"/>
      <c r="G8" s="329" t="n"/>
      <c r="H8" s="329" t="n"/>
      <c r="I8" s="329" t="n"/>
    </row>
    <row r="9" ht="15" customHeight="1" s="1371">
      <c r="A9" s="331" t="inlineStr">
        <is>
          <t>INV No.</t>
        </is>
      </c>
      <c r="B9" s="332" t="inlineStr">
        <is>
          <t>Jan code</t>
        </is>
      </c>
      <c r="C9" s="324" t="inlineStr">
        <is>
          <t>Brand name</t>
        </is>
      </c>
      <c r="D9" s="325" t="inlineStr">
        <is>
          <t>Description of goods</t>
        </is>
      </c>
      <c r="E9" s="325" t="inlineStr">
        <is>
          <t>Case Q'ty</t>
        </is>
      </c>
      <c r="F9" s="325" t="inlineStr">
        <is>
          <t>LOT</t>
        </is>
      </c>
      <c r="G9" s="328" t="inlineStr">
        <is>
          <t>Q'ty</t>
        </is>
      </c>
      <c r="H9" s="333" t="inlineStr">
        <is>
          <t>仕入値</t>
        </is>
      </c>
      <c r="I9" s="1731" t="inlineStr">
        <is>
          <t>仕入値合計</t>
        </is>
      </c>
    </row>
    <row r="10">
      <c r="A10" s="1732" t="inlineStr">
        <is>
          <t>SAMPLE/TESTER TOTAL</t>
        </is>
      </c>
      <c r="B10" s="1621" t="n"/>
      <c r="C10" s="1621" t="n"/>
      <c r="D10" s="1621" t="n"/>
      <c r="E10" s="1621" t="n"/>
      <c r="F10" s="1622" t="n"/>
      <c r="G10" s="334">
        <f>SUM(G9:G9)</f>
        <v/>
      </c>
      <c r="H10" s="334" t="n"/>
      <c r="I10" s="334"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71" customWidth="1" style="2" min="4" max="4"/>
    <col hidden="1"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30" t="inlineStr">
        <is>
          <t>ROYAL COSMETICS 09.2025輸出</t>
        </is>
      </c>
      <c r="E1" s="3" t="n"/>
      <c r="F1" s="3" t="n"/>
      <c r="G1" s="4" t="n"/>
    </row>
    <row r="2" ht="12" customHeight="1" s="1371">
      <c r="A2" s="1216" t="inlineStr">
        <is>
          <t>納品日</t>
        </is>
      </c>
      <c r="C2" s="1265" t="n">
        <v>45905</v>
      </c>
    </row>
    <row r="3" ht="60.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368" t="inlineStr">
        <is>
          <t>9/3午前</t>
        </is>
      </c>
      <c r="D4" s="1612" t="n"/>
      <c r="E4" s="1211" t="n"/>
      <c r="F4" s="1612" t="n"/>
      <c r="L4" s="1617" t="n"/>
    </row>
    <row r="5" customFormat="1" s="1266">
      <c r="A5" s="256" t="inlineStr">
        <is>
          <t>INV No.</t>
        </is>
      </c>
      <c r="B5" s="266"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25" t="n"/>
      <c r="B6" s="1625" t="inlineStr">
        <is>
          <t>nan</t>
        </is>
      </c>
      <c r="C6" s="1625" t="inlineStr">
        <is>
          <t>DIAMANTE</t>
        </is>
      </c>
      <c r="D6" s="1625" t="inlineStr">
        <is>
          <t>《SOWARE INTERNATIONAL》PERFECT Thalasso Serum Thalasso Mask (1sheet)</t>
        </is>
      </c>
      <c r="E6" s="1625" t="inlineStr">
        <is>
          <t>400.0</t>
        </is>
      </c>
      <c r="F6" s="1625" t="inlineStr">
        <is>
          <t>nan</t>
        </is>
      </c>
      <c r="G6" s="1625" t="inlineStr">
        <is>
          <t>200.0</t>
        </is>
      </c>
      <c r="H6" s="1625" t="inlineStr">
        <is>
          <t>850.0</t>
        </is>
      </c>
      <c r="I6" s="1625" t="inlineStr">
        <is>
          <t>170000.0</t>
        </is>
      </c>
    </row>
    <row r="7" ht="15" customFormat="1" customHeight="1" s="15">
      <c r="A7" s="1625" t="n"/>
      <c r="B7" s="1625" t="inlineStr">
        <is>
          <t>nan</t>
        </is>
      </c>
      <c r="C7" s="1625" t="inlineStr">
        <is>
          <t>DIAMANTE</t>
        </is>
      </c>
      <c r="D7" s="1625" t="inlineStr">
        <is>
          <t>《GLOW》 HYBRID G11 AQUA No6. 600ml</t>
        </is>
      </c>
      <c r="E7" s="1625" t="inlineStr">
        <is>
          <t>nan</t>
        </is>
      </c>
      <c r="F7" s="1625" t="inlineStr">
        <is>
          <t>nan</t>
        </is>
      </c>
      <c r="G7" s="1625" t="inlineStr">
        <is>
          <t>30.0</t>
        </is>
      </c>
      <c r="H7" s="1625" t="inlineStr">
        <is>
          <t>6000.0</t>
        </is>
      </c>
      <c r="I7" s="1625" t="inlineStr">
        <is>
          <t>180000.0</t>
        </is>
      </c>
    </row>
    <row r="8" ht="23.25" customHeight="1" s="1371">
      <c r="A8" s="1625" t="n"/>
      <c r="B8" s="1625" t="inlineStr">
        <is>
          <t>nan</t>
        </is>
      </c>
      <c r="C8" s="1625" t="inlineStr">
        <is>
          <t>DIAMANTE</t>
        </is>
      </c>
      <c r="D8" s="1625" t="inlineStr">
        <is>
          <t>《GLOW》 HYBRID G11 AQUA No.5. 600ml</t>
        </is>
      </c>
      <c r="E8" s="1625" t="inlineStr">
        <is>
          <t>nan</t>
        </is>
      </c>
      <c r="F8" s="1625" t="inlineStr">
        <is>
          <t>nan</t>
        </is>
      </c>
      <c r="G8" s="1625" t="inlineStr">
        <is>
          <t>30.0</t>
        </is>
      </c>
      <c r="H8" s="1625" t="inlineStr">
        <is>
          <t>5400.0</t>
        </is>
      </c>
      <c r="I8" s="1625" t="inlineStr">
        <is>
          <t>162000.0</t>
        </is>
      </c>
    </row>
    <row r="9">
      <c r="A9" s="1620" t="inlineStr">
        <is>
          <t>TOTAL</t>
        </is>
      </c>
      <c r="B9" s="1621" t="n"/>
      <c r="C9" s="1621" t="n"/>
      <c r="D9" s="1621" t="n"/>
      <c r="E9" s="1621" t="n"/>
      <c r="F9" s="1622" t="n"/>
      <c r="G9" s="229">
        <f>SUM(#REF!)</f>
        <v/>
      </c>
      <c r="H9" s="229" t="n"/>
      <c r="I9" s="1615">
        <f>SUM(#REF!)</f>
        <v/>
      </c>
    </row>
    <row r="10" ht="15.75" customHeight="1" s="1371">
      <c r="B10" s="14" t="n"/>
      <c r="G10" s="17" t="n"/>
      <c r="H10" s="17" t="n"/>
      <c r="I10" s="1616" t="n"/>
    </row>
    <row r="11">
      <c r="A11" s="1221" t="inlineStr">
        <is>
          <t>SAMPLE/TESTER ORDER</t>
        </is>
      </c>
      <c r="B11" s="1221" t="n"/>
      <c r="C11" s="1221" t="n"/>
      <c r="D11" s="1221" t="n"/>
    </row>
    <row r="12">
      <c r="A12" s="256" t="inlineStr">
        <is>
          <t>INV No.</t>
        </is>
      </c>
      <c r="B12" s="266" t="inlineStr">
        <is>
          <t>Jan code</t>
        </is>
      </c>
      <c r="C12" s="231" t="inlineStr">
        <is>
          <t>Brand name</t>
        </is>
      </c>
      <c r="D12" s="1331" t="inlineStr">
        <is>
          <t>Description of goods</t>
        </is>
      </c>
      <c r="E12" s="1331" t="inlineStr">
        <is>
          <t>Case Q'ty</t>
        </is>
      </c>
      <c r="F12" s="1331" t="inlineStr">
        <is>
          <t>LOT</t>
        </is>
      </c>
      <c r="G12" s="233" t="inlineStr">
        <is>
          <t>Q'ty</t>
        </is>
      </c>
      <c r="H12" s="234" t="inlineStr">
        <is>
          <t>仕入値</t>
        </is>
      </c>
      <c r="I12" s="1708" t="inlineStr">
        <is>
          <t>仕入値合計</t>
        </is>
      </c>
    </row>
    <row r="13" ht="21" customHeight="1" s="1371">
      <c r="A13" s="1346" t="inlineStr">
        <is>
          <t>TOTAL</t>
        </is>
      </c>
      <c r="B13" s="1347" t="n"/>
      <c r="C13" s="1347" t="n"/>
      <c r="D13" s="1347" t="n"/>
      <c r="E13" s="1347" t="n"/>
      <c r="F13" s="1348" t="n"/>
      <c r="G13" s="229">
        <f>SUM(#REF!)</f>
        <v/>
      </c>
      <c r="H13" s="229" t="n"/>
      <c r="I13" s="1615" t="n"/>
    </row>
    <row r="14" ht="23.25" customHeight="1" s="1371"/>
    <row r="15"/>
    <row r="16">
      <c r="G16" s="91" t="inlineStr">
        <is>
          <t>合計個数</t>
        </is>
      </c>
    </row>
    <row r="17">
      <c r="G17" s="87">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D11" sqref="D11"/>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10.2023輸出</t>
        </is>
      </c>
      <c r="E1" s="3" t="n"/>
      <c r="F1" s="3" t="n"/>
      <c r="G1" s="4" t="n"/>
    </row>
    <row r="2" ht="12" customHeight="1" s="1371">
      <c r="A2" s="1216" t="inlineStr">
        <is>
          <t>納品日</t>
        </is>
      </c>
      <c r="C2" s="1217" t="n"/>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n"/>
      <c r="D4" s="1612" t="n"/>
      <c r="E4" s="1211" t="n"/>
      <c r="F4" s="1612" t="n"/>
      <c r="J4" s="1610" t="n"/>
      <c r="U4" s="1617" t="n"/>
    </row>
    <row r="5" customFormat="1" s="1266">
      <c r="A5" s="256" t="inlineStr">
        <is>
          <t>INV No.</t>
        </is>
      </c>
      <c r="B5" s="266" t="inlineStr">
        <is>
          <t>Jan code</t>
        </is>
      </c>
      <c r="C5" s="262" t="inlineStr">
        <is>
          <t>Brand name</t>
        </is>
      </c>
      <c r="D5" s="256" t="inlineStr">
        <is>
          <t>Description of goods</t>
        </is>
      </c>
      <c r="E5" s="256" t="inlineStr">
        <is>
          <t>Case Q'ty</t>
        </is>
      </c>
      <c r="F5" s="256" t="inlineStr">
        <is>
          <t>LOT</t>
        </is>
      </c>
      <c r="G5" s="263" t="inlineStr">
        <is>
          <t>Q'ty</t>
        </is>
      </c>
      <c r="H5" s="264" t="inlineStr">
        <is>
          <t>仕入値</t>
        </is>
      </c>
      <c r="I5" s="1705" t="inlineStr">
        <is>
          <t>仕入値合計</t>
        </is>
      </c>
      <c r="J5" s="257" t="inlineStr">
        <is>
          <t>ケース容積</t>
        </is>
      </c>
      <c r="K5" s="257" t="inlineStr">
        <is>
          <t>ケース重量</t>
        </is>
      </c>
      <c r="L5" s="1654" t="inlineStr">
        <is>
          <t>ケース数量</t>
        </is>
      </c>
      <c r="M5" s="1654" t="inlineStr">
        <is>
          <t>合計容積</t>
        </is>
      </c>
      <c r="N5" s="1654" t="inlineStr">
        <is>
          <t>合計重量</t>
        </is>
      </c>
      <c r="O5" s="256" t="inlineStr">
        <is>
          <t>Unit N/W(kg)</t>
        </is>
      </c>
      <c r="P5" s="256" t="inlineStr">
        <is>
          <t>Total N/W(kg)</t>
        </is>
      </c>
      <c r="Q5" s="256" t="inlineStr">
        <is>
          <t>成分</t>
        </is>
      </c>
      <c r="R5" s="1216" t="n"/>
    </row>
    <row r="6" ht="20.1" customFormat="1" customHeight="1" s="15">
      <c r="A6" s="1620" t="inlineStr">
        <is>
          <t>TOTAL</t>
        </is>
      </c>
      <c r="B6" s="1621" t="n"/>
      <c r="C6" s="1621" t="n"/>
      <c r="D6" s="1621" t="n"/>
      <c r="E6" s="1621" t="n"/>
      <c r="F6" s="1622" t="n"/>
      <c r="G6" s="229">
        <f>SUM(#REF!)</f>
        <v/>
      </c>
      <c r="H6" s="229" t="n"/>
      <c r="I6" s="1615">
        <f>SUM(#REF!)</f>
        <v/>
      </c>
      <c r="J6" s="1224" t="n"/>
      <c r="K6" s="1224" t="n"/>
      <c r="L6" s="1224" t="n"/>
      <c r="M6" s="1224" t="n"/>
      <c r="N6" s="1224" t="n"/>
      <c r="O6" s="1224" t="n"/>
      <c r="P6" s="1623" t="n"/>
      <c r="Q6" s="236" t="n"/>
      <c r="R6" s="13" t="n"/>
    </row>
    <row r="7" ht="20.1" customFormat="1" customHeight="1" s="15">
      <c r="B7" s="14" t="n"/>
      <c r="G7" s="17" t="n"/>
      <c r="H7" s="17" t="n"/>
      <c r="I7" s="1616" t="n"/>
      <c r="J7" s="19" t="n"/>
      <c r="K7" s="19" t="n"/>
      <c r="L7" s="1616" t="n"/>
      <c r="M7" s="1616" t="n"/>
      <c r="N7" s="1616"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12" sqref="A12:XFD12"/>
    </sheetView>
  </sheetViews>
  <sheetFormatPr baseColWidth="8" defaultColWidth="7.75" defaultRowHeight="12"/>
  <cols>
    <col width="46.375" customWidth="1" style="415" min="1" max="1"/>
    <col width="18.375" customWidth="1" style="415" min="2" max="2"/>
    <col width="6.125" customWidth="1" style="415" min="3" max="4"/>
    <col width="8.625" customWidth="1" style="415" min="5" max="5"/>
    <col width="11.25" customWidth="1" style="415" min="6" max="6"/>
    <col width="7.75" customWidth="1" style="415" min="7" max="16384"/>
  </cols>
  <sheetData>
    <row r="2">
      <c r="A2" s="1234" t="inlineStr">
        <is>
          <t>発　注　書</t>
        </is>
      </c>
    </row>
    <row r="3"/>
    <row r="4" ht="24.95" customHeight="1" s="1371">
      <c r="A4" s="416" t="n"/>
      <c r="E4" s="1235" t="inlineStr">
        <is>
          <t>発注日：2025/8/28</t>
        </is>
      </c>
      <c r="F4" s="1630" t="n"/>
    </row>
    <row r="5" ht="24.95" customHeight="1" s="1371">
      <c r="A5" s="417" t="inlineStr">
        <is>
          <t>Cocochi Cosme株式会社　　　　　　　　　　　　　様</t>
        </is>
      </c>
      <c r="E5" s="1235" t="inlineStr">
        <is>
          <t>発注NO. 25082801</t>
        </is>
      </c>
      <c r="F5" s="1630" t="n"/>
    </row>
    <row r="6" ht="24.95" customHeight="1" s="1371">
      <c r="C6" s="1631" t="n"/>
      <c r="D6" s="1632" t="n"/>
      <c r="E6" s="1632" t="n"/>
      <c r="F6" s="1633" t="n"/>
    </row>
    <row r="7" ht="24.95" customHeight="1" s="1371">
      <c r="A7" s="418" t="inlineStr">
        <is>
          <t>下記のとおり発注いたします。</t>
        </is>
      </c>
      <c r="C7" s="1466" t="n"/>
      <c r="F7" s="1634" t="n"/>
    </row>
    <row r="8">
      <c r="C8" s="1635" t="n"/>
      <c r="D8" s="1630" t="n"/>
      <c r="E8" s="1630" t="n"/>
      <c r="F8" s="1607" t="n"/>
    </row>
    <row r="11" ht="24.95" customHeight="1" s="1371">
      <c r="A11" s="419" t="inlineStr">
        <is>
          <t>商品名</t>
        </is>
      </c>
      <c r="B11" s="419" t="inlineStr">
        <is>
          <t>JANコード</t>
        </is>
      </c>
      <c r="C11" s="419" t="inlineStr">
        <is>
          <t>数量</t>
        </is>
      </c>
      <c r="D11" s="419" t="inlineStr">
        <is>
          <t>単位</t>
        </is>
      </c>
      <c r="E11" s="419" t="inlineStr">
        <is>
          <t>金額</t>
        </is>
      </c>
      <c r="F11" s="419" t="inlineStr">
        <is>
          <t>合計</t>
        </is>
      </c>
    </row>
    <row r="12" ht="12.75" customHeight="1" s="1371">
      <c r="A12" s="1625" t="inlineStr">
        <is>
          <t>COCOCHI AG Clarifying Concentrate Mask 5sht/ 1g x5</t>
        </is>
      </c>
      <c r="B12" s="1625" t="inlineStr">
        <is>
          <t>4580504131258</t>
        </is>
      </c>
      <c r="C12" s="1625" t="inlineStr">
        <is>
          <t>72.0</t>
        </is>
      </c>
      <c r="D12" s="1625" t="inlineStr">
        <is>
          <t>36.0</t>
        </is>
      </c>
      <c r="E12" s="1625" t="inlineStr">
        <is>
          <t>1964.0</t>
        </is>
      </c>
      <c r="F12" s="1625" t="inlineStr">
        <is>
          <t>141408.0</t>
        </is>
      </c>
    </row>
    <row r="13" ht="12.75" customHeight="1" s="1371">
      <c r="A13" s="1625" t="inlineStr">
        <is>
          <t xml:space="preserve"> COCOCHI AG Ultimate Glowing Essence Cream Mask 7g/21g</t>
        </is>
      </c>
      <c r="B13" s="1625" t="inlineStr">
        <is>
          <t>4580504132033</t>
        </is>
      </c>
      <c r="C13" s="1625" t="inlineStr">
        <is>
          <t>36.0</t>
        </is>
      </c>
      <c r="D13" s="1625" t="inlineStr">
        <is>
          <t>36.0</t>
        </is>
      </c>
      <c r="E13" s="1625" t="inlineStr">
        <is>
          <t>1440.0</t>
        </is>
      </c>
      <c r="F13" s="1625" t="inlineStr">
        <is>
          <t>51840.0</t>
        </is>
      </c>
    </row>
    <row r="14" ht="12.75" customHeight="1" s="1371">
      <c r="A14" s="1625" t="inlineStr">
        <is>
          <t>COCOCHI Facial Essence Mask SAKURA</t>
        </is>
      </c>
      <c r="B14" s="1625" t="inlineStr">
        <is>
          <t>4580504130084</t>
        </is>
      </c>
      <c r="C14" s="1625" t="inlineStr">
        <is>
          <t>72.0</t>
        </is>
      </c>
      <c r="D14" s="1625" t="inlineStr">
        <is>
          <t>36.0</t>
        </is>
      </c>
      <c r="E14" s="1625" t="inlineStr">
        <is>
          <t>1424.0</t>
        </is>
      </c>
      <c r="F14" s="1625" t="inlineStr">
        <is>
          <t>102528.0</t>
        </is>
      </c>
    </row>
    <row r="15" ht="12.75" customHeight="1" s="1371">
      <c r="A15" s="1625" t="inlineStr">
        <is>
          <t>COCOCHI Eye Care Set (Eye Cream/Eye Zone Firming Mask)</t>
        </is>
      </c>
      <c r="B15" s="1625" t="inlineStr">
        <is>
          <t>4580504132255</t>
        </is>
      </c>
      <c r="C15" s="1625" t="inlineStr">
        <is>
          <t>36.0</t>
        </is>
      </c>
      <c r="D15" s="1625" t="inlineStr">
        <is>
          <t>36.0</t>
        </is>
      </c>
      <c r="E15" s="1625" t="inlineStr">
        <is>
          <t>3882.0</t>
        </is>
      </c>
      <c r="F15" s="1625" t="inlineStr">
        <is>
          <t>139752.0</t>
        </is>
      </c>
    </row>
    <row r="16" ht="19.5" customHeight="1" s="1371">
      <c r="A16" s="1625" t="inlineStr">
        <is>
          <t>COCOCHI Luxe Emulsion EX N 100ml</t>
        </is>
      </c>
      <c r="B16" s="1625" t="inlineStr">
        <is>
          <t>4580504132316</t>
        </is>
      </c>
      <c r="C16" s="1625" t="inlineStr">
        <is>
          <t>48.0</t>
        </is>
      </c>
      <c r="D16" s="1625" t="inlineStr">
        <is>
          <t>24.0</t>
        </is>
      </c>
      <c r="E16" s="1625" t="inlineStr">
        <is>
          <t>3106.0</t>
        </is>
      </c>
      <c r="F16" s="1625" t="inlineStr">
        <is>
          <t>149088.0</t>
        </is>
      </c>
    </row>
    <row r="17" ht="19.5" customHeight="1" s="1371">
      <c r="A17" s="1625" t="inlineStr">
        <is>
          <t>COCOCHI Essence Lotion EX N 120ml</t>
        </is>
      </c>
      <c r="B17" s="1625" t="inlineStr">
        <is>
          <t>4580504132293</t>
        </is>
      </c>
      <c r="C17" s="1625" t="inlineStr">
        <is>
          <t>48.0</t>
        </is>
      </c>
      <c r="D17" s="1625" t="inlineStr">
        <is>
          <t>24.0</t>
        </is>
      </c>
      <c r="E17" s="1625" t="inlineStr">
        <is>
          <t>2976.0</t>
        </is>
      </c>
      <c r="F17" s="1625" t="inlineStr">
        <is>
          <t>142848.0</t>
        </is>
      </c>
    </row>
    <row r="18" ht="19.5" customHeight="1" s="1371">
      <c r="A18" s="1625" t="inlineStr">
        <is>
          <t>COCOCHI Facial Essence Mask</t>
        </is>
      </c>
      <c r="B18" s="1625" t="inlineStr">
        <is>
          <t>4573259170993</t>
        </is>
      </c>
      <c r="C18" s="1625" t="inlineStr">
        <is>
          <t>72.0</t>
        </is>
      </c>
      <c r="D18" s="1625" t="inlineStr">
        <is>
          <t>36.0</t>
        </is>
      </c>
      <c r="E18" s="1625" t="inlineStr">
        <is>
          <t>1676.0</t>
        </is>
      </c>
      <c r="F18" s="1625" t="inlineStr">
        <is>
          <t>120672.0</t>
        </is>
      </c>
    </row>
    <row r="19" ht="19.5" customHeight="1" s="1371">
      <c r="A19" s="421" t="n"/>
      <c r="B19" s="422" t="n"/>
      <c r="C19" s="423" t="n"/>
      <c r="D19" s="422" t="n"/>
      <c r="E19" s="420" t="inlineStr">
        <is>
          <t>小計</t>
        </is>
      </c>
      <c r="F19" s="1636">
        <f>SUM(#REF!)</f>
        <v/>
      </c>
    </row>
    <row r="20" ht="19.5" customHeight="1" s="1371">
      <c r="A20" s="421" t="n"/>
      <c r="B20" s="422" t="n"/>
      <c r="C20" s="423" t="n"/>
      <c r="D20" s="422" t="n"/>
      <c r="E20" s="420" t="inlineStr">
        <is>
          <t>消費税</t>
        </is>
      </c>
      <c r="F20" s="1636">
        <f>SUM(F12*0.1)</f>
        <v/>
      </c>
    </row>
    <row r="21" customFormat="1" s="426">
      <c r="A21" s="421" t="n"/>
      <c r="B21" s="422" t="n"/>
      <c r="C21" s="423" t="n"/>
      <c r="D21" s="422" t="n"/>
      <c r="E21" s="420" t="inlineStr">
        <is>
          <t>合計</t>
        </is>
      </c>
      <c r="F21" s="1636">
        <f>SUM(F12:F13)</f>
        <v/>
      </c>
    </row>
    <row r="22" customFormat="1" s="426">
      <c r="A22" s="421" t="n"/>
      <c r="B22" s="422" t="n"/>
      <c r="C22" s="425" t="n"/>
      <c r="D22" s="425" t="n"/>
      <c r="E22" s="425" t="n"/>
      <c r="F22" s="425" t="n"/>
      <c r="G22" s="425" t="n"/>
    </row>
    <row r="23" customFormat="1" s="426">
      <c r="A23" s="1637" t="inlineStr">
        <is>
          <t>納品先：
飯野港運株式会社
京都府舞鶴市松陰１８－７
営業課　谷口様
TEL: 0773-75-5371
FAX: 0773-75-5681</t>
        </is>
      </c>
      <c r="B23" s="1638" t="inlineStr">
        <is>
          <t xml:space="preserve">
指定納期：2025/9/5
梱包情報提出締切：2025/9/3</t>
        </is>
      </c>
      <c r="C23" s="1632" t="n"/>
      <c r="D23" s="1632" t="n"/>
      <c r="E23" s="1632" t="n"/>
      <c r="F23" s="1633" t="n"/>
    </row>
    <row r="24" customFormat="1" s="426">
      <c r="A24" s="1466" t="n"/>
      <c r="B24" s="1466" t="n"/>
      <c r="F24" s="1634" t="n"/>
    </row>
    <row r="25" customFormat="1" s="426">
      <c r="A25" s="1466" t="n"/>
      <c r="B25" s="1466" t="n"/>
      <c r="F25" s="1634" t="n"/>
    </row>
    <row r="26" customFormat="1" s="426">
      <c r="A26" s="1466" t="n"/>
      <c r="B26" s="1466" t="n"/>
      <c r="F26" s="1634" t="n"/>
    </row>
    <row r="27" customFormat="1" s="426">
      <c r="A27" s="1635" t="n"/>
      <c r="B27" s="1635" t="n"/>
      <c r="C27" s="1630" t="n"/>
      <c r="D27" s="1630" t="n"/>
      <c r="E27" s="1630" t="n"/>
      <c r="F27" s="1607" t="n"/>
    </row>
    <row r="28" customFormat="1" s="426">
      <c r="A28" s="1639" t="inlineStr">
        <is>
          <t>備考</t>
        </is>
      </c>
      <c r="B28" s="1632" t="n"/>
      <c r="C28" s="1632" t="n"/>
      <c r="D28" s="1632" t="n"/>
      <c r="E28" s="1632" t="n"/>
      <c r="F28" s="1640" t="n"/>
    </row>
    <row r="29" customFormat="1" s="426">
      <c r="A29" s="1466" t="n"/>
      <c r="F29" s="1641" t="n"/>
    </row>
    <row r="30" customFormat="1" s="426">
      <c r="A30" s="1466" t="n"/>
      <c r="F30" s="1641" t="n"/>
    </row>
    <row r="31" customFormat="1" s="426">
      <c r="A31" s="1466" t="n"/>
      <c r="F31" s="1641" t="n"/>
    </row>
    <row r="32" customFormat="1" s="426">
      <c r="A32" s="1448" t="n"/>
      <c r="B32" s="1612" t="n"/>
      <c r="C32" s="1612" t="n"/>
      <c r="D32" s="1612" t="n"/>
      <c r="E32" s="1612" t="n"/>
      <c r="F32" s="1642" t="n"/>
    </row>
    <row r="33" customFormat="1" s="426">
      <c r="A33" s="415" t="n"/>
      <c r="B33" s="415" t="n"/>
      <c r="C33" s="415" t="n"/>
      <c r="D33" s="415" t="n"/>
      <c r="E33" s="415" t="n"/>
      <c r="F33" s="415" t="n"/>
    </row>
    <row r="34" customFormat="1" s="426">
      <c r="A34" s="415" t="n"/>
      <c r="B34" s="415" t="n"/>
      <c r="C34" s="415" t="n"/>
      <c r="D34" s="415" t="n"/>
      <c r="E34" s="415" t="n"/>
      <c r="F34" s="415" t="n"/>
    </row>
    <row r="35" customFormat="1" s="426">
      <c r="A35" s="415" t="n"/>
      <c r="B35" s="415" t="n"/>
      <c r="C35" s="415" t="n"/>
      <c r="D35" s="415" t="n"/>
      <c r="E35" s="415" t="n"/>
      <c r="F35" s="415" t="n"/>
    </row>
    <row r="36" customFormat="1" s="426">
      <c r="A36" s="415" t="n"/>
      <c r="B36" s="415" t="n"/>
      <c r="C36" s="415" t="n"/>
      <c r="D36" s="415" t="n"/>
      <c r="E36" s="415" t="n"/>
      <c r="F36" s="415" t="n"/>
    </row>
    <row r="37" customFormat="1" s="426">
      <c r="A37" s="415" t="n"/>
      <c r="B37" s="415" t="n"/>
      <c r="C37" s="415" t="n"/>
      <c r="D37" s="415" t="n"/>
      <c r="E37" s="415" t="n"/>
      <c r="F37" s="415" t="n"/>
    </row>
    <row r="38" customFormat="1" s="426">
      <c r="A38" s="415" t="n"/>
      <c r="B38" s="415" t="n"/>
      <c r="C38" s="415" t="n"/>
      <c r="D38" s="415" t="n"/>
      <c r="E38" s="415" t="n"/>
      <c r="F38" s="415" t="n"/>
    </row>
    <row r="39" customFormat="1" s="426">
      <c r="A39" s="415" t="n"/>
      <c r="B39" s="415" t="n"/>
      <c r="C39" s="415" t="n"/>
      <c r="D39" s="415" t="n"/>
      <c r="E39" s="415" t="n"/>
      <c r="F39" s="415" t="n"/>
    </row>
    <row r="40" customFormat="1" s="426">
      <c r="A40" s="415" t="n"/>
      <c r="B40" s="415" t="n"/>
      <c r="C40" s="415" t="n"/>
      <c r="D40" s="415" t="n"/>
      <c r="E40" s="415" t="n"/>
      <c r="F40" s="415" t="n"/>
    </row>
    <row r="41" customFormat="1" s="426">
      <c r="A41" s="415" t="n"/>
      <c r="B41" s="415" t="n"/>
      <c r="C41" s="415" t="n"/>
      <c r="D41" s="415" t="n"/>
      <c r="E41" s="415" t="n"/>
      <c r="F41" s="415" t="n"/>
    </row>
    <row r="42" customFormat="1" s="426">
      <c r="A42" s="415" t="n"/>
      <c r="B42" s="415" t="n"/>
      <c r="C42" s="415" t="n"/>
      <c r="D42" s="415" t="n"/>
      <c r="E42" s="415" t="n"/>
      <c r="F42" s="415" t="n"/>
    </row>
    <row r="43" customFormat="1" s="426">
      <c r="A43" s="415" t="n"/>
      <c r="B43" s="415" t="n"/>
      <c r="C43" s="415" t="n"/>
      <c r="D43" s="415" t="n"/>
      <c r="E43" s="415" t="n"/>
      <c r="F43" s="415" t="n"/>
    </row>
    <row r="44" customFormat="1" s="426">
      <c r="A44" s="415" t="n"/>
      <c r="B44" s="415" t="n"/>
      <c r="C44" s="415" t="n"/>
      <c r="D44" s="415" t="n"/>
      <c r="E44" s="415" t="n"/>
      <c r="F44" s="415" t="n"/>
    </row>
    <row r="45" customFormat="1" s="426">
      <c r="A45" s="415" t="n"/>
      <c r="B45" s="415" t="n"/>
      <c r="C45" s="415" t="n"/>
      <c r="D45" s="415" t="n"/>
      <c r="E45" s="415" t="n"/>
      <c r="F45" s="415" t="n"/>
    </row>
    <row r="46" customFormat="1" s="426">
      <c r="A46" s="415" t="n"/>
      <c r="B46" s="415" t="n"/>
      <c r="C46" s="415" t="n"/>
      <c r="D46" s="415" t="n"/>
      <c r="E46" s="415" t="n"/>
      <c r="F46" s="415" t="n"/>
    </row>
    <row r="47" customFormat="1" s="426">
      <c r="A47" s="415" t="n"/>
      <c r="B47" s="415" t="n"/>
      <c r="C47" s="415" t="n"/>
      <c r="D47" s="415" t="n"/>
      <c r="E47" s="415" t="n"/>
      <c r="F47" s="415" t="n"/>
    </row>
    <row r="48" customFormat="1" s="426">
      <c r="A48" s="415" t="n"/>
      <c r="B48" s="415" t="n"/>
      <c r="C48" s="415" t="n"/>
      <c r="D48" s="415" t="n"/>
      <c r="E48" s="415" t="n"/>
      <c r="F48" s="415" t="n"/>
    </row>
    <row r="49" customFormat="1" s="426">
      <c r="A49" s="415" t="n"/>
      <c r="B49" s="415" t="n"/>
      <c r="C49" s="415" t="n"/>
      <c r="D49" s="415" t="n"/>
      <c r="E49" s="415" t="n"/>
      <c r="F49" s="415" t="n"/>
    </row>
    <row r="50" customFormat="1" s="426">
      <c r="A50" s="415" t="n"/>
      <c r="B50" s="415" t="n"/>
      <c r="C50" s="415" t="n"/>
      <c r="D50" s="415" t="n"/>
      <c r="E50" s="415" t="n"/>
      <c r="F50" s="415" t="n"/>
    </row>
    <row r="51" customFormat="1" s="426">
      <c r="A51" s="415" t="n"/>
      <c r="B51" s="415" t="n"/>
      <c r="C51" s="415" t="n"/>
      <c r="D51" s="415" t="n"/>
      <c r="E51" s="415" t="n"/>
      <c r="F51" s="415" t="n"/>
    </row>
    <row r="52" customFormat="1" s="426">
      <c r="A52" s="415" t="n"/>
      <c r="B52" s="415" t="n"/>
      <c r="C52" s="415" t="n"/>
      <c r="D52" s="415" t="n"/>
      <c r="E52" s="415" t="n"/>
      <c r="F52" s="415" t="n"/>
    </row>
    <row r="53" customFormat="1" s="426">
      <c r="A53" s="415" t="n"/>
      <c r="B53" s="415" t="n"/>
      <c r="C53" s="415" t="n"/>
      <c r="D53" s="415" t="n"/>
      <c r="E53" s="415" t="n"/>
      <c r="F53" s="415" t="n"/>
    </row>
    <row r="54" customFormat="1" s="426">
      <c r="A54" s="415" t="n"/>
      <c r="B54" s="415" t="n"/>
      <c r="C54" s="415" t="n"/>
      <c r="D54" s="415" t="n"/>
      <c r="E54" s="415" t="n"/>
      <c r="F54" s="415" t="n"/>
    </row>
    <row r="55" customFormat="1" s="426">
      <c r="A55" s="415" t="n"/>
      <c r="B55" s="415" t="n"/>
      <c r="C55" s="415" t="n"/>
      <c r="D55" s="415" t="n"/>
      <c r="E55" s="415" t="n"/>
      <c r="F55" s="415" t="n"/>
    </row>
    <row r="56" customFormat="1" s="426">
      <c r="A56" s="415" t="n"/>
      <c r="B56" s="415" t="n"/>
      <c r="C56" s="415" t="n"/>
      <c r="D56" s="415" t="n"/>
      <c r="E56" s="415" t="n"/>
      <c r="F56" s="415" t="n"/>
    </row>
    <row r="57" customFormat="1" s="426">
      <c r="A57" s="415" t="n"/>
      <c r="B57" s="415" t="n"/>
      <c r="C57" s="415" t="n"/>
      <c r="D57" s="415" t="n"/>
      <c r="E57" s="415" t="n"/>
      <c r="F57" s="415" t="n"/>
    </row>
    <row r="58" customFormat="1" s="426">
      <c r="A58" s="415" t="n"/>
      <c r="B58" s="415" t="n"/>
      <c r="C58" s="415" t="n"/>
      <c r="D58" s="415" t="n"/>
      <c r="E58" s="415" t="n"/>
      <c r="F58" s="415" t="n"/>
    </row>
    <row r="59" customFormat="1" s="426">
      <c r="A59" s="415" t="n"/>
      <c r="B59" s="415" t="n"/>
      <c r="C59" s="415" t="n"/>
      <c r="D59" s="415" t="n"/>
      <c r="E59" s="415" t="n"/>
      <c r="F59" s="415" t="n"/>
    </row>
    <row r="60" customFormat="1" s="426">
      <c r="A60" s="415" t="n"/>
      <c r="B60" s="415" t="n"/>
      <c r="C60" s="415" t="n"/>
      <c r="D60" s="415" t="n"/>
      <c r="E60" s="415" t="n"/>
      <c r="F60" s="415" t="n"/>
    </row>
    <row r="61" customFormat="1" s="426">
      <c r="A61" s="415" t="n"/>
      <c r="B61" s="415" t="n"/>
      <c r="C61" s="415" t="n"/>
      <c r="D61" s="415" t="n"/>
      <c r="E61" s="415" t="n"/>
      <c r="F61" s="415" t="n"/>
    </row>
    <row r="62" customFormat="1" s="426">
      <c r="A62" s="415" t="n"/>
      <c r="B62" s="415" t="n"/>
      <c r="C62" s="415" t="n"/>
      <c r="D62" s="415" t="n"/>
      <c r="E62" s="415" t="n"/>
      <c r="F62" s="415" t="n"/>
    </row>
    <row r="63" customFormat="1" s="426">
      <c r="A63" s="415" t="n"/>
      <c r="B63" s="415" t="n"/>
      <c r="C63" s="415" t="n"/>
      <c r="D63" s="415" t="n"/>
      <c r="E63" s="415" t="n"/>
      <c r="F63" s="415" t="n"/>
    </row>
    <row r="64" customFormat="1" s="426">
      <c r="A64" s="415" t="n"/>
      <c r="B64" s="415" t="n"/>
      <c r="C64" s="415" t="n"/>
      <c r="D64" s="415" t="n"/>
      <c r="E64" s="415" t="n"/>
      <c r="F64" s="415" t="n"/>
    </row>
    <row r="65" customFormat="1" s="426">
      <c r="A65" s="415" t="n"/>
      <c r="B65" s="415" t="n"/>
      <c r="C65" s="415" t="n"/>
      <c r="D65" s="415" t="n"/>
      <c r="E65" s="415" t="n"/>
      <c r="F65" s="415" t="n"/>
    </row>
    <row r="66" customFormat="1" s="426">
      <c r="A66" s="415" t="n"/>
      <c r="B66" s="415" t="n"/>
      <c r="C66" s="415" t="n"/>
      <c r="D66" s="415" t="n"/>
      <c r="E66" s="415" t="n"/>
      <c r="F66" s="415" t="n"/>
    </row>
    <row r="67" customFormat="1" s="426">
      <c r="A67" s="415" t="n"/>
      <c r="B67" s="415" t="n"/>
      <c r="C67" s="415" t="n"/>
      <c r="D67" s="415" t="n"/>
      <c r="E67" s="415" t="n"/>
      <c r="F67" s="415" t="n"/>
    </row>
    <row r="68" customFormat="1" s="426">
      <c r="A68" s="415" t="n"/>
      <c r="B68" s="415" t="n"/>
      <c r="C68" s="415" t="n"/>
      <c r="D68" s="415" t="n"/>
      <c r="E68" s="415" t="n"/>
      <c r="F68" s="415" t="n"/>
    </row>
    <row r="69" customFormat="1" s="426">
      <c r="A69" s="415" t="n"/>
      <c r="B69" s="415" t="n"/>
      <c r="C69" s="415" t="n"/>
      <c r="D69" s="415" t="n"/>
      <c r="E69" s="415" t="n"/>
      <c r="F69" s="415" t="n"/>
    </row>
    <row r="70" customFormat="1" s="426">
      <c r="A70" s="415" t="n"/>
      <c r="B70" s="415" t="n"/>
      <c r="C70" s="415" t="n"/>
      <c r="D70" s="415" t="n"/>
      <c r="E70" s="415" t="n"/>
      <c r="F70" s="415" t="n"/>
    </row>
    <row r="71" customFormat="1" s="426">
      <c r="A71" s="415" t="n"/>
      <c r="B71" s="415" t="n"/>
      <c r="C71" s="415" t="n"/>
      <c r="D71" s="415" t="n"/>
      <c r="E71" s="415" t="n"/>
      <c r="F71" s="415" t="n"/>
    </row>
    <row r="72">
      <c r="A72" s="415" t="n"/>
      <c r="B72" s="415" t="n"/>
      <c r="C72" s="415" t="n"/>
      <c r="D72" s="415" t="n"/>
      <c r="E72" s="415" t="n"/>
      <c r="F72" s="415" t="n"/>
    </row>
    <row r="73">
      <c r="A73" s="415" t="n"/>
      <c r="B73" s="415" t="n"/>
      <c r="C73" s="415" t="n"/>
      <c r="D73" s="415" t="n"/>
      <c r="E73" s="415" t="n"/>
      <c r="F73" s="415" t="n"/>
    </row>
    <row r="74">
      <c r="A74" s="415" t="n"/>
      <c r="B74" s="415" t="n"/>
      <c r="C74" s="415" t="n"/>
      <c r="D74" s="415" t="n"/>
      <c r="E74" s="415" t="n"/>
      <c r="F74" s="415" t="n"/>
    </row>
    <row r="75">
      <c r="A75" s="415" t="n"/>
      <c r="B75" s="415" t="n"/>
      <c r="C75" s="415" t="n"/>
      <c r="D75" s="415" t="n"/>
      <c r="E75" s="415" t="n"/>
      <c r="F75" s="415" t="n"/>
    </row>
    <row r="76">
      <c r="A76" s="415" t="n"/>
      <c r="B76" s="415" t="n"/>
      <c r="C76" s="415" t="n"/>
      <c r="D76" s="415" t="n"/>
      <c r="E76" s="415" t="n"/>
      <c r="F76" s="415" t="n"/>
    </row>
    <row r="77">
      <c r="A77" s="415" t="n"/>
      <c r="B77" s="415" t="n"/>
      <c r="C77" s="415" t="n"/>
      <c r="D77" s="415" t="n"/>
      <c r="E77" s="415" t="n"/>
      <c r="F77" s="415" t="n"/>
    </row>
    <row r="78">
      <c r="A78" s="415" t="n"/>
      <c r="B78" s="415" t="n"/>
      <c r="C78" s="415" t="n"/>
      <c r="D78" s="415" t="n"/>
      <c r="E78" s="415" t="n"/>
      <c r="F78" s="415"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A10" sqref="A10:XFD10"/>
    </sheetView>
  </sheetViews>
  <sheetFormatPr baseColWidth="8" defaultColWidth="3.875" defaultRowHeight="11.25"/>
  <cols>
    <col width="6" customWidth="1" style="2" min="1" max="1"/>
    <col width="9" customWidth="1" style="1266" min="2" max="2"/>
    <col width="11.375" customWidth="1" style="2" min="3" max="3"/>
    <col width="53.375" customWidth="1" style="2" min="4" max="4"/>
    <col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15" t="inlineStr">
        <is>
          <t>ROYAL COSMETICS 07.2025輸出</t>
        </is>
      </c>
      <c r="E1" s="3" t="n"/>
      <c r="F1" s="3" t="n"/>
      <c r="G1" s="4" t="n"/>
    </row>
    <row r="2" ht="12" customHeight="1" s="1371">
      <c r="A2" s="1216" t="inlineStr">
        <is>
          <t>納品日</t>
        </is>
      </c>
      <c r="C2" s="1217" t="n">
        <v>45856</v>
      </c>
    </row>
    <row r="3" ht="68.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2025/7/16（午前中）</t>
        </is>
      </c>
      <c r="D4" s="1612" t="n"/>
      <c r="E4" s="1211" t="n"/>
      <c r="F4" s="1612" t="n"/>
    </row>
    <row r="5" ht="15.75" customFormat="1" customHeight="1" s="1266">
      <c r="A5" s="206" t="inlineStr">
        <is>
          <t>INV No.</t>
        </is>
      </c>
      <c r="B5" s="105" t="inlineStr">
        <is>
          <t>Jan code</t>
        </is>
      </c>
      <c r="C5" s="122" t="inlineStr">
        <is>
          <t>Brand name</t>
        </is>
      </c>
      <c r="D5" s="1229" t="inlineStr">
        <is>
          <t>Description of goods</t>
        </is>
      </c>
      <c r="E5" s="1229" t="inlineStr">
        <is>
          <t>Case Q'ty</t>
        </is>
      </c>
      <c r="F5" s="1229" t="inlineStr">
        <is>
          <t>LOT</t>
        </is>
      </c>
      <c r="G5" s="113" t="inlineStr">
        <is>
          <t>Q'ty</t>
        </is>
      </c>
      <c r="H5" s="168" t="inlineStr">
        <is>
          <t>仕入値</t>
        </is>
      </c>
      <c r="I5" s="1613" t="inlineStr">
        <is>
          <t>仕入値合計</t>
        </is>
      </c>
    </row>
    <row r="6" ht="15.75" customFormat="1" customHeight="1" s="15">
      <c r="A6" s="1614" t="inlineStr">
        <is>
          <t>TOTAL</t>
        </is>
      </c>
      <c r="B6" s="1593" t="n"/>
      <c r="C6" s="1593" t="n"/>
      <c r="D6" s="1593" t="n"/>
      <c r="E6" s="1593" t="n"/>
      <c r="F6" s="1594" t="n"/>
      <c r="G6" s="229">
        <f>SUM(#REF!)</f>
        <v/>
      </c>
      <c r="H6" s="229" t="n"/>
      <c r="I6" s="1615">
        <f>SUM(#REF!)</f>
        <v/>
      </c>
    </row>
    <row r="7" ht="20.1" customFormat="1" customHeight="1" s="15">
      <c r="B7" s="14" t="n"/>
      <c r="G7" s="17" t="n"/>
      <c r="H7" s="17" t="n"/>
      <c r="I7" s="1616" t="n"/>
    </row>
    <row r="8" ht="26.25" customHeight="1" s="1371">
      <c r="A8" s="20" t="inlineStr">
        <is>
          <t>SAMPLE/TESTER ORDER</t>
        </is>
      </c>
    </row>
    <row r="9">
      <c r="A9" s="206" t="inlineStr">
        <is>
          <t>INV No.</t>
        </is>
      </c>
      <c r="B9" s="452" t="inlineStr">
        <is>
          <t>Jan code</t>
        </is>
      </c>
      <c r="C9" s="225" t="inlineStr">
        <is>
          <t>Brand name</t>
        </is>
      </c>
      <c r="D9" s="452" t="inlineStr">
        <is>
          <t>Description of goods</t>
        </is>
      </c>
      <c r="E9" s="225" t="n"/>
      <c r="F9" s="225" t="n"/>
      <c r="G9" s="226" t="inlineStr">
        <is>
          <t>Q'ty</t>
        </is>
      </c>
      <c r="H9" s="227" t="inlineStr">
        <is>
          <t>仕入値</t>
        </is>
      </c>
      <c r="I9" s="1624" t="inlineStr">
        <is>
          <t>仕入値合計</t>
        </is>
      </c>
    </row>
    <row r="10" ht="15.75" customHeight="1" s="1371">
      <c r="A10" s="1643" t="inlineStr">
        <is>
          <t>TOTAL</t>
        </is>
      </c>
      <c r="B10" s="1630" t="n"/>
      <c r="C10" s="1630" t="n"/>
      <c r="D10" s="1607" t="n"/>
      <c r="E10" s="397" t="n"/>
      <c r="F10" s="397" t="n"/>
      <c r="G10" s="447">
        <f>SUM(#REF!)</f>
        <v/>
      </c>
      <c r="H10" s="447" t="n"/>
      <c r="I10" s="1644">
        <f>SUM(#REF!)</f>
        <v/>
      </c>
    </row>
    <row r="12" ht="20.1" customHeight="1" s="1371">
      <c r="G12" s="317" t="inlineStr">
        <is>
          <t>合計個数</t>
        </is>
      </c>
    </row>
    <row r="13" ht="20.1" customHeight="1" s="1371">
      <c r="G13" s="253">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6"/>
    </sheetView>
  </sheetViews>
  <sheetFormatPr baseColWidth="8" defaultColWidth="3.875" defaultRowHeight="31.5" customHeight="1"/>
  <cols>
    <col width="13.125" customWidth="1" style="2" min="1" max="1"/>
    <col hidden="1" width="12.375" customWidth="1" style="1266" min="2" max="2"/>
    <col width="20.125" customWidth="1" style="2" min="3" max="3"/>
    <col width="55.125" customWidth="1" style="2" min="4" max="4"/>
    <col hidden="1" width="8.375" customWidth="1" style="2" min="5" max="6"/>
    <col width="7.875" customWidth="1" style="5" min="7" max="8"/>
    <col width="13.125" customWidth="1" style="1610" min="9" max="9"/>
    <col width="6.125" bestFit="1" customWidth="1" style="2" min="10" max="10"/>
    <col width="3.875" customWidth="1" style="2" min="11" max="13"/>
    <col width="5.125" bestFit="1" customWidth="1" style="2" min="14" max="14"/>
    <col width="3.875" customWidth="1" style="2" min="15" max="16384"/>
  </cols>
  <sheetData>
    <row r="1" ht="31.5" customHeight="1" s="1371">
      <c r="A1" s="1260" t="inlineStr">
        <is>
          <t>ROYAL COSMETICS 09.2025輸出</t>
        </is>
      </c>
      <c r="E1" s="3" t="n"/>
      <c r="F1" s="3" t="n"/>
      <c r="G1" s="4" t="n"/>
    </row>
    <row r="2" ht="18" customHeight="1" s="1371">
      <c r="A2" s="1216" t="inlineStr">
        <is>
          <t>納品日</t>
        </is>
      </c>
      <c r="C2" s="1217" t="n">
        <v>45905</v>
      </c>
    </row>
    <row r="3" ht="66.75" customHeight="1" s="1371">
      <c r="A3" s="1216" t="inlineStr">
        <is>
          <t>納品先</t>
        </is>
      </c>
      <c r="C3" s="1219" t="inlineStr">
        <is>
          <t>飯野港運株式会社
京都府舞鶴市松陰１８－７
営業課　谷口様
TEL: 0773-75-5371
FAX: 0773-75-5681</t>
        </is>
      </c>
      <c r="G3" s="1611" t="n"/>
    </row>
    <row r="4" ht="17.25" customHeight="1" s="1371">
      <c r="A4" s="1221" t="inlineStr">
        <is>
          <t>梱包情報提出期限</t>
        </is>
      </c>
      <c r="B4" s="1612" t="n"/>
      <c r="C4" s="1217" t="inlineStr">
        <is>
          <t>2025/9/3(午前)</t>
        </is>
      </c>
      <c r="E4" s="1211" t="n"/>
      <c r="F4" s="1612" t="n"/>
      <c r="J4" s="1617" t="n"/>
    </row>
    <row r="5" ht="31.5" customFormat="1" customHeight="1" s="1266">
      <c r="A5" s="206" t="inlineStr">
        <is>
          <t>INV No.</t>
        </is>
      </c>
      <c r="B5" s="105" t="inlineStr">
        <is>
          <t>Jan code</t>
        </is>
      </c>
      <c r="C5" s="122" t="inlineStr">
        <is>
          <t>Brand name</t>
        </is>
      </c>
      <c r="D5" s="1229" t="inlineStr">
        <is>
          <t>Description of goods</t>
        </is>
      </c>
      <c r="E5" s="1229" t="inlineStr">
        <is>
          <t>Case Q'ty</t>
        </is>
      </c>
      <c r="F5" s="1229" t="inlineStr">
        <is>
          <t>LOT</t>
        </is>
      </c>
      <c r="G5" s="113" t="inlineStr">
        <is>
          <t>Q'ty</t>
        </is>
      </c>
      <c r="H5" s="168" t="inlineStr">
        <is>
          <t>仕入値</t>
        </is>
      </c>
      <c r="I5" s="1613" t="inlineStr">
        <is>
          <t>仕入値合計</t>
        </is>
      </c>
    </row>
    <row r="6" ht="31.5" customFormat="1" customHeight="1" s="15">
      <c r="A6" s="1625" t="n"/>
      <c r="B6" s="1625" t="inlineStr">
        <is>
          <t>4544798103056</t>
        </is>
      </c>
      <c r="C6" s="1625" t="inlineStr">
        <is>
          <t>EST LABO</t>
        </is>
      </c>
      <c r="D6" s="1625" t="inlineStr">
        <is>
          <t>ESTLABO   FINISHING  LOTION  EL</t>
        </is>
      </c>
      <c r="E6" s="1625" t="inlineStr">
        <is>
          <t>10.0</t>
        </is>
      </c>
      <c r="F6" s="1625" t="inlineStr">
        <is>
          <t>nan</t>
        </is>
      </c>
      <c r="G6" s="1625" t="inlineStr">
        <is>
          <t>20.0</t>
        </is>
      </c>
      <c r="H6" s="1625" t="inlineStr">
        <is>
          <t>1235.0</t>
        </is>
      </c>
      <c r="I6" s="1625" t="inlineStr">
        <is>
          <t>24700.0</t>
        </is>
      </c>
    </row>
    <row r="7" ht="31.5" customFormat="1" customHeight="1" s="15">
      <c r="A7" s="1625" t="n"/>
      <c r="B7" s="1625" t="inlineStr">
        <is>
          <t xml:space="preserve"> 4544798103049</t>
        </is>
      </c>
      <c r="C7" s="1625" t="inlineStr">
        <is>
          <t>EST LABO</t>
        </is>
      </c>
      <c r="D7" s="1625" t="inlineStr">
        <is>
          <t>ESTLABO   CLEANSING  FOAM  EL</t>
        </is>
      </c>
      <c r="E7" s="1625" t="inlineStr">
        <is>
          <t>10.0</t>
        </is>
      </c>
      <c r="F7" s="1625" t="inlineStr">
        <is>
          <t>nan</t>
        </is>
      </c>
      <c r="G7" s="1625" t="inlineStr">
        <is>
          <t>20.0</t>
        </is>
      </c>
      <c r="H7" s="1625" t="inlineStr">
        <is>
          <t>1040.0</t>
        </is>
      </c>
      <c r="I7" s="1625" t="inlineStr">
        <is>
          <t>20800.0</t>
        </is>
      </c>
    </row>
    <row r="8" hidden="1" ht="31.5" customFormat="1" customHeight="1" s="15">
      <c r="A8" s="1625" t="n"/>
      <c r="B8" s="1625" t="inlineStr">
        <is>
          <t>4544798030666</t>
        </is>
      </c>
      <c r="C8" s="1625" t="inlineStr">
        <is>
          <t>EST LABO PRO</t>
        </is>
      </c>
      <c r="D8" s="1625" t="inlineStr">
        <is>
          <t>ESTLABO   MASSAGE  CREAM</t>
        </is>
      </c>
      <c r="E8" s="1625" t="inlineStr">
        <is>
          <t>nan</t>
        </is>
      </c>
      <c r="F8" s="1625" t="inlineStr">
        <is>
          <t>nan</t>
        </is>
      </c>
      <c r="G8" s="1625" t="inlineStr">
        <is>
          <t>20.0</t>
        </is>
      </c>
      <c r="H8" s="1625" t="inlineStr">
        <is>
          <t>1820.0</t>
        </is>
      </c>
      <c r="I8" s="1625" t="inlineStr">
        <is>
          <t>36400.0</t>
        </is>
      </c>
    </row>
    <row r="9" hidden="1" ht="31.5" customFormat="1" customHeight="1" s="15">
      <c r="A9" s="1625" t="n"/>
      <c r="B9" s="1625" t="inlineStr">
        <is>
          <t>4544798030765</t>
        </is>
      </c>
      <c r="C9" s="1625" t="inlineStr">
        <is>
          <t>EST LABO PRO</t>
        </is>
      </c>
      <c r="D9" s="1625" t="inlineStr">
        <is>
          <t>ESTLABO   SLIM  FACE  MASSAGE  PACK</t>
        </is>
      </c>
      <c r="E9" s="1625" t="inlineStr">
        <is>
          <t>nan</t>
        </is>
      </c>
      <c r="F9" s="1625" t="inlineStr">
        <is>
          <t>nan</t>
        </is>
      </c>
      <c r="G9" s="1625" t="inlineStr">
        <is>
          <t>20.0</t>
        </is>
      </c>
      <c r="H9" s="1625" t="inlineStr">
        <is>
          <t>2080.0</t>
        </is>
      </c>
      <c r="I9" s="1625" t="inlineStr">
        <is>
          <t>41600.0</t>
        </is>
      </c>
    </row>
    <row r="10" hidden="1" ht="31.5" customFormat="1" customHeight="1" s="15">
      <c r="A10" s="1625" t="n"/>
      <c r="B10" s="1625" t="inlineStr">
        <is>
          <t>4544798030871</t>
        </is>
      </c>
      <c r="C10" s="1625" t="inlineStr">
        <is>
          <t>EST LABO PRO</t>
        </is>
      </c>
      <c r="D10" s="1625" t="inlineStr">
        <is>
          <t>ESTLABO  MAKEUP BASE</t>
        </is>
      </c>
      <c r="E10" s="1625" t="inlineStr">
        <is>
          <t>nan</t>
        </is>
      </c>
      <c r="F10" s="1625" t="inlineStr">
        <is>
          <t>nan</t>
        </is>
      </c>
      <c r="G10" s="1625" t="inlineStr">
        <is>
          <t>20.0</t>
        </is>
      </c>
      <c r="H10" s="1625" t="inlineStr">
        <is>
          <t>1365.0</t>
        </is>
      </c>
      <c r="I10" s="1625" t="inlineStr">
        <is>
          <t>27300.0</t>
        </is>
      </c>
    </row>
    <row r="11" hidden="1" ht="31.5" customFormat="1" customHeight="1" s="15">
      <c r="A11" s="1625" t="n"/>
      <c r="B11" s="1625" t="inlineStr">
        <is>
          <t>4544798030864</t>
        </is>
      </c>
      <c r="C11" s="1625" t="inlineStr">
        <is>
          <t>EST LABO</t>
        </is>
      </c>
      <c r="D11" s="1625" t="inlineStr">
        <is>
          <t>ESTLABO   EYE  CARE  ESSENCE</t>
        </is>
      </c>
      <c r="E11" s="1625" t="inlineStr">
        <is>
          <t>nan</t>
        </is>
      </c>
      <c r="F11" s="1625" t="inlineStr">
        <is>
          <t>nan</t>
        </is>
      </c>
      <c r="G11" s="1625" t="inlineStr">
        <is>
          <t>10.0</t>
        </is>
      </c>
      <c r="H11" s="1625" t="inlineStr">
        <is>
          <t>2535.0</t>
        </is>
      </c>
      <c r="I11" s="1625" t="inlineStr">
        <is>
          <t>25350.0</t>
        </is>
      </c>
    </row>
    <row r="12" hidden="1" ht="31.5" customFormat="1" customHeight="1" s="15">
      <c r="A12" s="1625" t="n"/>
      <c r="B12" s="1625" t="inlineStr">
        <is>
          <t>4544798030789</t>
        </is>
      </c>
      <c r="C12" s="1625" t="inlineStr">
        <is>
          <t>EST LABO PRO</t>
        </is>
      </c>
      <c r="D12" s="1625" t="inlineStr">
        <is>
          <t>ESTLABO   OILY  SKIN LOTION</t>
        </is>
      </c>
      <c r="E12" s="1625" t="inlineStr">
        <is>
          <t>nan</t>
        </is>
      </c>
      <c r="F12" s="1625" t="inlineStr">
        <is>
          <t>nan</t>
        </is>
      </c>
      <c r="G12" s="1625" t="inlineStr">
        <is>
          <t>10.0</t>
        </is>
      </c>
      <c r="H12" s="1625" t="inlineStr">
        <is>
          <t>1885.0</t>
        </is>
      </c>
      <c r="I12" s="1625" t="inlineStr">
        <is>
          <t>18850.0</t>
        </is>
      </c>
    </row>
    <row r="13" hidden="1" ht="31.5" customFormat="1" customHeight="1" s="15">
      <c r="A13" s="1625" t="n"/>
      <c r="B13" s="1625" t="inlineStr">
        <is>
          <t>4544798030833</t>
        </is>
      </c>
      <c r="C13" s="1625" t="inlineStr">
        <is>
          <t>EST LABO PRO</t>
        </is>
      </c>
      <c r="D13" s="1625" t="inlineStr">
        <is>
          <t>ESTLABO   FINISHING  MILK  EMULSION</t>
        </is>
      </c>
      <c r="E13" s="1625" t="inlineStr">
        <is>
          <t>nan</t>
        </is>
      </c>
      <c r="F13" s="1625" t="inlineStr">
        <is>
          <t>nan</t>
        </is>
      </c>
      <c r="G13" s="1625" t="inlineStr">
        <is>
          <t>20.0</t>
        </is>
      </c>
      <c r="H13" s="1625" t="inlineStr">
        <is>
          <t>2015.0</t>
        </is>
      </c>
      <c r="I13" s="1625" t="inlineStr">
        <is>
          <t>40300.0</t>
        </is>
      </c>
    </row>
    <row r="14" hidden="1" ht="31.5" customFormat="1" customHeight="1" s="15">
      <c r="A14" s="1625" t="n"/>
      <c r="B14" s="1625" t="inlineStr">
        <is>
          <t>4544798030543</t>
        </is>
      </c>
      <c r="C14" s="1625" t="inlineStr">
        <is>
          <t>EST LABO PRO</t>
        </is>
      </c>
      <c r="D14" s="1625" t="inlineStr">
        <is>
          <t>ESTLABO   MELTING  LOTION</t>
        </is>
      </c>
      <c r="E14" s="1625" t="inlineStr">
        <is>
          <t>nan</t>
        </is>
      </c>
      <c r="F14" s="1625" t="inlineStr">
        <is>
          <t>nan</t>
        </is>
      </c>
      <c r="G14" s="1625" t="inlineStr">
        <is>
          <t>10.0</t>
        </is>
      </c>
      <c r="H14" s="1625" t="inlineStr">
        <is>
          <t>1690.0</t>
        </is>
      </c>
      <c r="I14" s="1625" t="inlineStr">
        <is>
          <t>16900.0</t>
        </is>
      </c>
    </row>
    <row r="15" hidden="1" ht="31.5" customFormat="1" customHeight="1" s="15">
      <c r="A15" s="1625" t="n"/>
      <c r="B15" s="1625" t="inlineStr">
        <is>
          <t>4544798030383</t>
        </is>
      </c>
      <c r="C15" s="1625" t="inlineStr">
        <is>
          <t>EST LABO PRO</t>
        </is>
      </c>
      <c r="D15" s="1625" t="inlineStr">
        <is>
          <t>ESTLABO　CLEANSING  EMULSION</t>
        </is>
      </c>
      <c r="E15" s="1625" t="inlineStr">
        <is>
          <t>nan</t>
        </is>
      </c>
      <c r="F15" s="1625" t="inlineStr">
        <is>
          <t>nan</t>
        </is>
      </c>
      <c r="G15" s="1625" t="inlineStr">
        <is>
          <t>20.0</t>
        </is>
      </c>
      <c r="H15" s="1625" t="inlineStr">
        <is>
          <t>1885.0</t>
        </is>
      </c>
      <c r="I15" s="1625" t="inlineStr">
        <is>
          <t>37700.0</t>
        </is>
      </c>
    </row>
    <row r="16" hidden="1" ht="31.5" customFormat="1" customHeight="1" s="15">
      <c r="A16" s="1625" t="n"/>
      <c r="B16" s="1625" t="inlineStr">
        <is>
          <t>4544798030420</t>
        </is>
      </c>
      <c r="C16" s="1625" t="inlineStr">
        <is>
          <t>EST LABO PRO</t>
        </is>
      </c>
      <c r="D16" s="1625" t="inlineStr">
        <is>
          <t>ESTLABO   CLEAN  OFF  PACK</t>
        </is>
      </c>
      <c r="E16" s="1625" t="inlineStr">
        <is>
          <t>nan</t>
        </is>
      </c>
      <c r="F16" s="1625" t="inlineStr">
        <is>
          <t>nan</t>
        </is>
      </c>
      <c r="G16" s="1625" t="inlineStr">
        <is>
          <t>20.0</t>
        </is>
      </c>
      <c r="H16" s="1625" t="inlineStr">
        <is>
          <t>2210.0</t>
        </is>
      </c>
      <c r="I16" s="1625" t="inlineStr">
        <is>
          <t>44200.0</t>
        </is>
      </c>
    </row>
    <row r="17" hidden="1" ht="31.5" customFormat="1" customHeight="1" s="15">
      <c r="A17" s="1625" t="n"/>
      <c r="B17" s="1625" t="inlineStr">
        <is>
          <t>4544798030352</t>
        </is>
      </c>
      <c r="C17" s="1625" t="inlineStr">
        <is>
          <t>EST LABO PRO</t>
        </is>
      </c>
      <c r="D17" s="1625" t="inlineStr">
        <is>
          <t>ESTLABO　POINT CLEANSING</t>
        </is>
      </c>
      <c r="E17" s="1625" t="inlineStr">
        <is>
          <t>nan</t>
        </is>
      </c>
      <c r="F17" s="1625" t="inlineStr">
        <is>
          <t>nan</t>
        </is>
      </c>
      <c r="G17" s="1625" t="inlineStr">
        <is>
          <t>20.0</t>
        </is>
      </c>
      <c r="H17" s="1625" t="inlineStr">
        <is>
          <t>1495.0</t>
        </is>
      </c>
      <c r="I17" s="1625" t="inlineStr">
        <is>
          <t>29900.0</t>
        </is>
      </c>
    </row>
    <row r="18" hidden="1" ht="31.5" customFormat="1" customHeight="1" s="15">
      <c r="A18" s="1614" t="inlineStr">
        <is>
          <t>TOTAL</t>
        </is>
      </c>
      <c r="B18" s="1593" t="n"/>
      <c r="C18" s="1593" t="n"/>
      <c r="D18" s="1593" t="n"/>
      <c r="E18" s="1593" t="n"/>
      <c r="F18" s="1594" t="n"/>
      <c r="G18" s="467">
        <f>SUM(#REF!)</f>
        <v/>
      </c>
      <c r="H18" s="123" t="n"/>
      <c r="I18" s="1645">
        <f>SUM(#REF!)</f>
        <v/>
      </c>
    </row>
    <row r="19" hidden="1" ht="31.5" customFormat="1" customHeight="1" s="15">
      <c r="B19" s="14" t="n"/>
      <c r="G19" s="17" t="n"/>
      <c r="H19" s="17" t="n"/>
      <c r="I19" s="1616" t="n"/>
    </row>
    <row r="20" hidden="1" ht="31.5" customFormat="1" customHeight="1" s="15">
      <c r="A20" s="118" t="n"/>
      <c r="B20" s="121" t="n"/>
      <c r="C20" s="107" t="inlineStr">
        <is>
          <t>ESTLABO TESTER</t>
        </is>
      </c>
      <c r="D20" s="107" t="inlineStr">
        <is>
          <t>ESTLABO   MASSAGE  GEL  WH　TESTER</t>
        </is>
      </c>
      <c r="E20" s="107" t="n"/>
      <c r="F20" s="107" t="n"/>
      <c r="G20" s="108">
        <f>'ORDER SHEET'!O1168</f>
        <v/>
      </c>
      <c r="H20" s="109" t="n">
        <v>0</v>
      </c>
      <c r="I20" s="1626">
        <f>G8*H8</f>
        <v/>
      </c>
    </row>
    <row r="21" hidden="1" ht="31.5" customFormat="1" customHeight="1" s="15">
      <c r="A21" s="118" t="n"/>
      <c r="B21" s="121" t="n"/>
      <c r="C21" s="107" t="inlineStr">
        <is>
          <t>ESTLABO TESTER</t>
        </is>
      </c>
      <c r="D21" s="107" t="inlineStr">
        <is>
          <t>ESTLABO   MASSAGE  GEL  AG　TESTER</t>
        </is>
      </c>
      <c r="E21" s="107" t="n"/>
      <c r="F21" s="107" t="n"/>
      <c r="G21" s="108">
        <f>'ORDER SHEET'!O1169</f>
        <v/>
      </c>
      <c r="H21" s="109" t="n">
        <v>0</v>
      </c>
      <c r="I21" s="1626">
        <f>G9*H9</f>
        <v/>
      </c>
    </row>
    <row r="22" hidden="1" ht="31.5" customFormat="1" customHeight="1" s="15">
      <c r="A22" s="118" t="n"/>
      <c r="B22" s="121" t="n"/>
      <c r="C22" s="107" t="inlineStr">
        <is>
          <t>ESTLABO TESTER</t>
        </is>
      </c>
      <c r="D22" s="107" t="inlineStr">
        <is>
          <t>ESTLABO   MASSAGE  CREAM　TESTER</t>
        </is>
      </c>
      <c r="E22" s="107" t="n"/>
      <c r="F22" s="107" t="n"/>
      <c r="G22" s="108">
        <f>'ORDER SHEET'!O1170</f>
        <v/>
      </c>
      <c r="H22" s="109" t="n">
        <v>0</v>
      </c>
      <c r="I22" s="1626">
        <f>G10*H10</f>
        <v/>
      </c>
    </row>
    <row r="23" hidden="1" ht="31.5" customFormat="1" customHeight="1" s="15">
      <c r="A23" s="118" t="n"/>
      <c r="B23" s="121" t="n"/>
      <c r="C23" s="107" t="inlineStr">
        <is>
          <t>ESTLABO TESTER</t>
        </is>
      </c>
      <c r="D23" s="107" t="inlineStr">
        <is>
          <t>ESTLABO   PEEL  OFF  PACK  LIFT  SET　TESTER</t>
        </is>
      </c>
      <c r="E23" s="107" t="n"/>
      <c r="F23" s="107" t="n"/>
      <c r="G23" s="108">
        <f>'ORDER SHEET'!O1171</f>
        <v/>
      </c>
      <c r="H23" s="109" t="n">
        <v>0</v>
      </c>
      <c r="I23" s="1626">
        <f>G11*H11</f>
        <v/>
      </c>
    </row>
    <row r="24" hidden="1" ht="31.5" customFormat="1" customHeight="1" s="15">
      <c r="A24" s="118" t="n"/>
      <c r="B24" s="121" t="n"/>
      <c r="C24" s="107" t="inlineStr">
        <is>
          <t>ESTLABO TESTER</t>
        </is>
      </c>
      <c r="D24" s="107" t="inlineStr">
        <is>
          <t>ESTLABO   PEEL  OFF  PACK  WHITE  SET　TESTER</t>
        </is>
      </c>
      <c r="E24" s="107" t="n"/>
      <c r="F24" s="107" t="n"/>
      <c r="G24" s="108">
        <f>'ORDER SHEET'!O1172</f>
        <v/>
      </c>
      <c r="H24" s="109" t="n">
        <v>0</v>
      </c>
      <c r="I24" s="1626">
        <f>G12*H12</f>
        <v/>
      </c>
    </row>
    <row r="25" hidden="1" ht="31.5" customFormat="1" customHeight="1" s="15">
      <c r="A25" s="118" t="n"/>
      <c r="B25" s="121" t="n"/>
      <c r="C25" s="107" t="inlineStr">
        <is>
          <t>ESTLABO TESTER</t>
        </is>
      </c>
      <c r="D25" s="107" t="inlineStr">
        <is>
          <t>ESTLABO　POINT　CLEANSING　TESTER</t>
        </is>
      </c>
      <c r="E25" s="107" t="n"/>
      <c r="F25" s="107" t="n"/>
      <c r="G25" s="108">
        <f>'ORDER SHEET'!O1173</f>
        <v/>
      </c>
      <c r="H25" s="109" t="n">
        <v>0</v>
      </c>
      <c r="I25" s="1626">
        <f>G13*H13</f>
        <v/>
      </c>
    </row>
    <row r="26" hidden="1" ht="31.5" customFormat="1" customHeight="1" s="15">
      <c r="A26" s="118" t="n"/>
      <c r="B26" s="121" t="n"/>
      <c r="C26" s="107" t="inlineStr">
        <is>
          <t>ESTLABO TESTER</t>
        </is>
      </c>
      <c r="D26" s="107" t="inlineStr">
        <is>
          <t>ESTLABO   CLEANSING  SOAP　TESTER</t>
        </is>
      </c>
      <c r="E26" s="107" t="n"/>
      <c r="F26" s="107" t="n"/>
      <c r="G26" s="108">
        <f>'ORDER SHEET'!O1174</f>
        <v/>
      </c>
      <c r="H26" s="109" t="n">
        <v>0</v>
      </c>
      <c r="I26" s="1626">
        <f>G14*H14</f>
        <v/>
      </c>
    </row>
    <row r="27" hidden="1" ht="31.5" customFormat="1" customHeight="1" s="15">
      <c r="A27" s="118" t="n"/>
      <c r="B27" s="121" t="n"/>
      <c r="C27" s="107" t="inlineStr">
        <is>
          <t>ESTLABO TESTER</t>
        </is>
      </c>
      <c r="D27" s="107" t="inlineStr">
        <is>
          <t>ESTLABO   SOFT  PEEL  GEL  SCRUB　TESTER</t>
        </is>
      </c>
      <c r="E27" s="107" t="n"/>
      <c r="F27" s="107" t="n"/>
      <c r="G27" s="108">
        <f>'ORDER SHEET'!O1175</f>
        <v/>
      </c>
      <c r="H27" s="109" t="n">
        <v>0</v>
      </c>
      <c r="I27" s="1626">
        <f>G15*H15</f>
        <v/>
      </c>
    </row>
    <row r="28" hidden="1" ht="31.5" customFormat="1" customHeight="1" s="15">
      <c r="A28" s="118" t="n"/>
      <c r="B28" s="121" t="n"/>
      <c r="C28" s="107" t="inlineStr">
        <is>
          <t>ESTLABO TESTER</t>
        </is>
      </c>
      <c r="D28" s="107" t="inlineStr">
        <is>
          <t>ESTLABO   CLEAN  OFF  PACK　TESTER</t>
        </is>
      </c>
      <c r="E28" s="107" t="n"/>
      <c r="F28" s="107" t="n"/>
      <c r="G28" s="108">
        <f>'ORDER SHEET'!O1176</f>
        <v/>
      </c>
      <c r="H28" s="109" t="n">
        <v>0</v>
      </c>
      <c r="I28" s="1626">
        <f>G16*H16</f>
        <v/>
      </c>
    </row>
    <row r="29" hidden="1" ht="31.5" customFormat="1" customHeight="1" s="15">
      <c r="A29" s="118" t="n"/>
      <c r="B29" s="121" t="n"/>
      <c r="C29" s="107" t="inlineStr">
        <is>
          <t>ESTLABO TESTER</t>
        </is>
      </c>
      <c r="D29" s="107" t="inlineStr">
        <is>
          <t>ESTLABO　CLEANGING  GEL　TESTER</t>
        </is>
      </c>
      <c r="E29" s="107" t="n"/>
      <c r="F29" s="107" t="n"/>
      <c r="G29" s="108">
        <f>'ORDER SHEET'!O1177</f>
        <v/>
      </c>
      <c r="H29" s="109" t="n">
        <v>0</v>
      </c>
      <c r="I29" s="1626">
        <f>G17*H17</f>
        <v/>
      </c>
    </row>
    <row r="30" hidden="1" ht="31.5" customFormat="1" customHeight="1" s="15">
      <c r="A30" s="118" t="n"/>
      <c r="B30" s="121" t="n"/>
      <c r="C30" s="107" t="inlineStr">
        <is>
          <t>ESTLABO TESTER</t>
        </is>
      </c>
      <c r="D30" s="107" t="inlineStr">
        <is>
          <t>ESTLABO　CLEANGING  EMULSION　TESTER</t>
        </is>
      </c>
      <c r="E30" s="107" t="n"/>
      <c r="F30" s="107" t="n"/>
      <c r="G30" s="108">
        <f>'ORDER SHEET'!O1178</f>
        <v/>
      </c>
      <c r="H30" s="109" t="n">
        <v>0</v>
      </c>
      <c r="I30" s="1626">
        <f>G18*H18</f>
        <v/>
      </c>
    </row>
    <row r="31" hidden="1" ht="31.5" customFormat="1" customHeight="1" s="15">
      <c r="A31" s="118" t="n"/>
      <c r="B31" s="121" t="n"/>
      <c r="C31" s="107" t="inlineStr">
        <is>
          <t>ESTLABO TESTER</t>
        </is>
      </c>
      <c r="D31" s="107" t="inlineStr">
        <is>
          <t>ESTLABO   CLEANGING  FORM　TESTER</t>
        </is>
      </c>
      <c r="E31" s="107" t="n"/>
      <c r="F31" s="107" t="n"/>
      <c r="G31" s="108">
        <f>'ORDER SHEET'!O1179</f>
        <v/>
      </c>
      <c r="H31" s="109" t="n">
        <v>0</v>
      </c>
      <c r="I31" s="1626">
        <f>G19*H19</f>
        <v/>
      </c>
    </row>
    <row r="32" hidden="1" ht="31.5" customFormat="1" customHeight="1" s="15">
      <c r="A32" s="118" t="n"/>
      <c r="B32" s="121" t="n"/>
      <c r="C32" s="107" t="inlineStr">
        <is>
          <t>ESTLABO TESTER</t>
        </is>
      </c>
      <c r="D32" s="107" t="inlineStr">
        <is>
          <t>ESTLABO   FRESHENER  LOTION　TESTER</t>
        </is>
      </c>
      <c r="E32" s="107" t="n"/>
      <c r="F32" s="107" t="n"/>
      <c r="G32" s="108">
        <f>'ORDER SHEET'!O1180</f>
        <v/>
      </c>
      <c r="H32" s="109" t="n">
        <v>0</v>
      </c>
      <c r="I32" s="1626">
        <f>G20*H20</f>
        <v/>
      </c>
    </row>
    <row r="33" hidden="1" ht="31.5" customFormat="1" customHeight="1" s="15">
      <c r="A33" s="118" t="n"/>
      <c r="B33" s="121" t="n"/>
      <c r="C33" s="107" t="inlineStr">
        <is>
          <t>ESTLABO TESTER</t>
        </is>
      </c>
      <c r="D33" s="107" t="inlineStr">
        <is>
          <t>ESTLABO   MASSAGE  LIQUID　TESTER</t>
        </is>
      </c>
      <c r="E33" s="107" t="n"/>
      <c r="F33" s="107" t="n"/>
      <c r="G33" s="108">
        <f>'ORDER SHEET'!O1181</f>
        <v/>
      </c>
      <c r="H33" s="109" t="n">
        <v>0</v>
      </c>
      <c r="I33" s="1626">
        <f>G21*H21</f>
        <v/>
      </c>
    </row>
    <row r="34" hidden="1" ht="31.5" customFormat="1" customHeight="1" s="15">
      <c r="A34" s="118" t="n"/>
      <c r="B34" s="121" t="n"/>
      <c r="C34" s="107" t="inlineStr">
        <is>
          <t>ESTLABO TESTER</t>
        </is>
      </c>
      <c r="D34" s="107" t="inlineStr">
        <is>
          <t>ESTLABO   ORIGINAL  MIX  OIL　TESTER</t>
        </is>
      </c>
      <c r="E34" s="107" t="n"/>
      <c r="F34" s="107" t="n"/>
      <c r="G34" s="108">
        <f>'ORDER SHEET'!O1182</f>
        <v/>
      </c>
      <c r="H34" s="109" t="n">
        <v>0</v>
      </c>
      <c r="I34" s="1626">
        <f>G22*H22</f>
        <v/>
      </c>
    </row>
    <row r="35" hidden="1" ht="31.5" customFormat="1" customHeight="1" s="15">
      <c r="A35" s="118" t="n"/>
      <c r="B35" s="121" t="n"/>
      <c r="C35" s="107" t="inlineStr">
        <is>
          <t>ESTLABO TESTER</t>
        </is>
      </c>
      <c r="D35" s="107" t="inlineStr">
        <is>
          <t>ESTLABO   NTURAL  OIL  SUGAR  SQUARANE　TESTER</t>
        </is>
      </c>
      <c r="E35" s="107" t="n"/>
      <c r="F35" s="107" t="n"/>
      <c r="G35" s="108">
        <f>'ORDER SHEET'!O1183</f>
        <v/>
      </c>
      <c r="H35" s="109" t="n">
        <v>0</v>
      </c>
      <c r="I35" s="1626">
        <f>G23*H23</f>
        <v/>
      </c>
    </row>
    <row r="36" hidden="1" ht="31.5" customFormat="1" customHeight="1" s="15">
      <c r="A36" s="118" t="n"/>
      <c r="B36" s="121" t="n"/>
      <c r="C36" s="107" t="inlineStr">
        <is>
          <t>ESTLABO TESTER</t>
        </is>
      </c>
      <c r="D36" s="107" t="inlineStr">
        <is>
          <t>ESTLABO   FINISHING  LOTION　TESTER</t>
        </is>
      </c>
      <c r="E36" s="107" t="n"/>
      <c r="F36" s="107" t="n"/>
      <c r="G36" s="108">
        <f>'ORDER SHEET'!O1184</f>
        <v/>
      </c>
      <c r="H36" s="109" t="n">
        <v>0</v>
      </c>
      <c r="I36" s="1626">
        <f>G24*H24</f>
        <v/>
      </c>
    </row>
    <row r="37" hidden="1" ht="31.5" customFormat="1" customHeight="1" s="15">
      <c r="A37" s="118" t="n"/>
      <c r="B37" s="121" t="n"/>
      <c r="C37" s="107" t="inlineStr">
        <is>
          <t>ESTLABO TESTER</t>
        </is>
      </c>
      <c r="D37" s="107" t="inlineStr">
        <is>
          <t>ESTLABO   FINISHING  ESSENCE　TESTER</t>
        </is>
      </c>
      <c r="E37" s="107" t="n"/>
      <c r="F37" s="107" t="n"/>
      <c r="G37" s="108">
        <f>'ORDER SHEET'!O1185</f>
        <v/>
      </c>
      <c r="H37" s="109" t="n">
        <v>0</v>
      </c>
      <c r="I37" s="1626">
        <f>G25*H25</f>
        <v/>
      </c>
    </row>
    <row r="38" hidden="1" ht="31.5" customFormat="1" customHeight="1" s="15">
      <c r="A38" s="118" t="n"/>
      <c r="B38" s="121" t="n"/>
      <c r="C38" s="107" t="inlineStr">
        <is>
          <t>ESTLABO TESTER</t>
        </is>
      </c>
      <c r="D38" s="107" t="inlineStr">
        <is>
          <t>ESTLABO   FINISHING  CREAM　TESTER</t>
        </is>
      </c>
      <c r="E38" s="107" t="n"/>
      <c r="F38" s="107" t="n"/>
      <c r="G38" s="108">
        <f>'ORDER SHEET'!O1186</f>
        <v/>
      </c>
      <c r="H38" s="109" t="n">
        <v>0</v>
      </c>
      <c r="I38" s="1626">
        <f>G26*H26</f>
        <v/>
      </c>
    </row>
    <row r="39" hidden="1" ht="31.5" customFormat="1" customHeight="1" s="15">
      <c r="A39" s="118" t="n"/>
      <c r="B39" s="121" t="n"/>
      <c r="C39" s="107" t="inlineStr">
        <is>
          <t>ESTLABO TESTER</t>
        </is>
      </c>
      <c r="D39" s="107" t="inlineStr">
        <is>
          <t>ESTLABO   FINISHING  MILK  EMULSION　TESTER</t>
        </is>
      </c>
      <c r="E39" s="107" t="n"/>
      <c r="F39" s="107" t="n"/>
      <c r="G39" s="108">
        <f>'ORDER SHEET'!O1187</f>
        <v/>
      </c>
      <c r="H39" s="109" t="n">
        <v>0</v>
      </c>
      <c r="I39" s="1626">
        <f>G27*H27</f>
        <v/>
      </c>
    </row>
    <row r="40" hidden="1" ht="31.5" customFormat="1" customHeight="1" s="15">
      <c r="A40" s="118" t="n"/>
      <c r="B40" s="121" t="n"/>
      <c r="C40" s="107" t="inlineStr">
        <is>
          <t>ESTLABO TESTER</t>
        </is>
      </c>
      <c r="D40" s="107" t="inlineStr">
        <is>
          <t>ESTLABO   OILY  SKIN LOTION　TESTER</t>
        </is>
      </c>
      <c r="E40" s="107" t="n"/>
      <c r="F40" s="107" t="n"/>
      <c r="G40" s="108">
        <f>'ORDER SHEET'!O1188</f>
        <v/>
      </c>
      <c r="H40" s="109" t="n">
        <v>0</v>
      </c>
      <c r="I40" s="1626">
        <f>G28*H28</f>
        <v/>
      </c>
    </row>
    <row r="41" hidden="1" ht="31.5" customFormat="1" customHeight="1" s="15">
      <c r="A41" s="118" t="n"/>
      <c r="B41" s="121" t="n"/>
      <c r="C41" s="107" t="inlineStr">
        <is>
          <t>ESTLABO TESTER</t>
        </is>
      </c>
      <c r="D41" s="107" t="inlineStr">
        <is>
          <t>ESTLABO   WHITE  LOTION  TESTER</t>
        </is>
      </c>
      <c r="E41" s="107" t="n"/>
      <c r="F41" s="107" t="n"/>
      <c r="G41" s="108">
        <f>'ORDER SHEET'!O1189</f>
        <v/>
      </c>
      <c r="H41" s="109" t="n">
        <v>0</v>
      </c>
      <c r="I41" s="1626">
        <f>G29*H29</f>
        <v/>
      </c>
    </row>
    <row r="42" hidden="1" ht="31.5" customFormat="1" customHeight="1" s="15">
      <c r="A42" s="118" t="n"/>
      <c r="B42" s="121" t="n"/>
      <c r="C42" s="107" t="inlineStr">
        <is>
          <t>ESTLABO TESTER</t>
        </is>
      </c>
      <c r="D42" s="107" t="inlineStr">
        <is>
          <t>ESTLABO   WHITE  MILK　TESTER</t>
        </is>
      </c>
      <c r="E42" s="107" t="n"/>
      <c r="F42" s="107" t="n"/>
      <c r="G42" s="108">
        <f>'ORDER SHEET'!O1190</f>
        <v/>
      </c>
      <c r="H42" s="109" t="n">
        <v>0</v>
      </c>
      <c r="I42" s="1626">
        <f>G30*H30</f>
        <v/>
      </c>
    </row>
    <row r="43" hidden="1" ht="31.5" customFormat="1" customHeight="1" s="15">
      <c r="A43" s="118" t="n"/>
      <c r="B43" s="121" t="n"/>
      <c r="C43" s="107" t="inlineStr">
        <is>
          <t>ESTLABO TESTER</t>
        </is>
      </c>
      <c r="D43" s="107" t="inlineStr">
        <is>
          <t>ESTLABO   EYE  CARE  ESSENCE　TESTER</t>
        </is>
      </c>
      <c r="E43" s="107" t="n"/>
      <c r="F43" s="107" t="n"/>
      <c r="G43" s="108">
        <f>'ORDER SHEET'!O1191</f>
        <v/>
      </c>
      <c r="H43" s="109" t="n">
        <v>0</v>
      </c>
      <c r="I43" s="1626">
        <f>G31*H31</f>
        <v/>
      </c>
    </row>
    <row r="44" hidden="1" ht="31.5" customFormat="1" customHeight="1" s="15">
      <c r="A44" s="118" t="n"/>
      <c r="B44" s="121" t="n"/>
      <c r="C44" s="107" t="inlineStr">
        <is>
          <t>ESTLABO TESTER</t>
        </is>
      </c>
      <c r="D44" s="107" t="inlineStr">
        <is>
          <t>ESTLABO   MAKE  UP  BASE　TESTER</t>
        </is>
      </c>
      <c r="E44" s="107" t="n"/>
      <c r="F44" s="107" t="n"/>
      <c r="G44" s="108">
        <f>'ORDER SHEET'!O1192</f>
        <v/>
      </c>
      <c r="H44" s="109" t="n">
        <v>0</v>
      </c>
      <c r="I44" s="1626">
        <f>G32*H32</f>
        <v/>
      </c>
    </row>
    <row r="45" hidden="1" ht="31.5" customFormat="1" customHeight="1" s="15">
      <c r="A45" s="118" t="n"/>
      <c r="B45" s="121" t="n"/>
      <c r="C45" s="107" t="inlineStr">
        <is>
          <t>ESTLABO TESTER</t>
        </is>
      </c>
      <c r="D45" s="107" t="inlineStr">
        <is>
          <t>ESTLABO   CALMING  GEL  PACK　TESTER</t>
        </is>
      </c>
      <c r="E45" s="107" t="n"/>
      <c r="F45" s="107" t="n"/>
      <c r="G45" s="108">
        <f>'ORDER SHEET'!O1193</f>
        <v/>
      </c>
      <c r="H45" s="109" t="n">
        <v>0</v>
      </c>
      <c r="I45" s="1626">
        <f>G33*H33</f>
        <v/>
      </c>
    </row>
    <row r="46" hidden="1" ht="31.5" customFormat="1" customHeight="1" s="15">
      <c r="A46" s="118" t="n"/>
      <c r="B46" s="121" t="n"/>
      <c r="C46" s="107" t="inlineStr">
        <is>
          <t>ESTLABO TESTER</t>
        </is>
      </c>
      <c r="D46" s="107" t="inlineStr">
        <is>
          <t>ESTLABO   MINERAL  WHITE  PACK　TESTER</t>
        </is>
      </c>
      <c r="E46" s="107" t="n"/>
      <c r="F46" s="107" t="n"/>
      <c r="G46" s="108">
        <f>'ORDER SHEET'!O1194</f>
        <v/>
      </c>
      <c r="H46" s="109" t="n">
        <v>0</v>
      </c>
      <c r="I46" s="1626">
        <f>G34*H34</f>
        <v/>
      </c>
    </row>
    <row r="47" hidden="1" ht="31.5" customFormat="1" customHeight="1" s="15">
      <c r="A47" s="118" t="n"/>
      <c r="B47" s="121" t="n"/>
      <c r="C47" s="107" t="inlineStr">
        <is>
          <t>ESTLABO TESTER</t>
        </is>
      </c>
      <c r="D47" s="107" t="inlineStr">
        <is>
          <t>ESTLABO   CERAMID  DEEP  MOIST  PACK　TESTER</t>
        </is>
      </c>
      <c r="E47" s="107" t="n"/>
      <c r="F47" s="107" t="n"/>
      <c r="G47" s="108">
        <f>'ORDER SHEET'!O1195</f>
        <v/>
      </c>
      <c r="H47" s="109" t="n">
        <v>0</v>
      </c>
      <c r="I47" s="1626">
        <f>G35*H35</f>
        <v/>
      </c>
    </row>
    <row r="48" hidden="1" ht="31.5" customFormat="1" customHeight="1" s="15">
      <c r="A48" s="118" t="n"/>
      <c r="B48" s="121" t="n"/>
      <c r="C48" s="107" t="inlineStr">
        <is>
          <t>ESTLABO TESTER</t>
        </is>
      </c>
      <c r="D48" s="107" t="inlineStr">
        <is>
          <t>ESTLABO   TRIPLE  COLLA G  PACK　TESTER</t>
        </is>
      </c>
      <c r="E48" s="107" t="n"/>
      <c r="F48" s="107" t="n"/>
      <c r="G48" s="108">
        <f>'ORDER SHEET'!O1196</f>
        <v/>
      </c>
      <c r="H48" s="109" t="n">
        <v>0</v>
      </c>
      <c r="I48" s="1626">
        <f>G36*H36</f>
        <v/>
      </c>
    </row>
    <row r="49" hidden="1" ht="31.5" customFormat="1" customHeight="1" s="15">
      <c r="A49" s="118" t="n"/>
      <c r="B49" s="121" t="n"/>
      <c r="C49" s="107" t="inlineStr">
        <is>
          <t>ESTLABO TESTER</t>
        </is>
      </c>
      <c r="D49" s="107" t="inlineStr">
        <is>
          <t>ESTLABO   SLIM  FACE  MASSAGE  PACK　TESTER</t>
        </is>
      </c>
      <c r="E49" s="107" t="n"/>
      <c r="F49" s="107" t="n"/>
      <c r="G49" s="108">
        <f>'ORDER SHEET'!O1197</f>
        <v/>
      </c>
      <c r="H49" s="109" t="n">
        <v>0</v>
      </c>
      <c r="I49" s="1626">
        <f>G37*H37</f>
        <v/>
      </c>
    </row>
    <row r="50" hidden="1" ht="31.5" customFormat="1" customHeight="1" s="15">
      <c r="A50" s="118" t="n"/>
      <c r="B50" s="121" t="n"/>
      <c r="C50" s="107" t="inlineStr">
        <is>
          <t>ESTLABO TESTER</t>
        </is>
      </c>
      <c r="D50" s="107" t="inlineStr">
        <is>
          <t>ESTLABO   KAISO  PACK　TESTER</t>
        </is>
      </c>
      <c r="E50" s="107" t="n"/>
      <c r="F50" s="107" t="n"/>
      <c r="G50" s="108">
        <f>'ORDER SHEET'!O1198</f>
        <v/>
      </c>
      <c r="H50" s="109" t="n">
        <v>0</v>
      </c>
      <c r="I50" s="1626">
        <f>G38*H38</f>
        <v/>
      </c>
    </row>
    <row r="51" hidden="1" ht="31.5" customFormat="1" customHeight="1" s="15">
      <c r="A51" s="118" t="n"/>
      <c r="B51" s="121" t="n"/>
      <c r="C51" s="107" t="inlineStr">
        <is>
          <t xml:space="preserve">ESTLABO </t>
        </is>
      </c>
      <c r="D51" s="107" t="inlineStr">
        <is>
          <t xml:space="preserve">LABO+L sample set　</t>
        </is>
      </c>
      <c r="E51" s="107" t="n"/>
      <c r="F51" s="107" t="n"/>
      <c r="G51" s="108">
        <f>'ORDER SHEET'!O1199</f>
        <v/>
      </c>
      <c r="H51" s="109" t="n">
        <v>0</v>
      </c>
      <c r="I51" s="1626">
        <f>G39*H39</f>
        <v/>
      </c>
    </row>
    <row r="52">
      <c r="A52" s="118" t="n"/>
      <c r="B52" s="121" t="n"/>
      <c r="C52" s="107" t="inlineStr">
        <is>
          <t xml:space="preserve">ESTLABO TESTER </t>
        </is>
      </c>
      <c r="D52" s="107" t="inlineStr">
        <is>
          <t>ESTLABO   FINISHING  LOTION  EL　TESTER</t>
        </is>
      </c>
      <c r="E52" s="107" t="n"/>
      <c r="F52" s="107" t="n"/>
      <c r="G52" s="108">
        <f>'ORDER SHEET'!O1200</f>
        <v/>
      </c>
      <c r="H52" s="109" t="n">
        <v>0</v>
      </c>
      <c r="I52" s="1626">
        <f>G40*H40</f>
        <v/>
      </c>
    </row>
    <row r="53">
      <c r="A53" s="118" t="n"/>
      <c r="B53" s="121" t="n"/>
      <c r="C53" s="107" t="inlineStr">
        <is>
          <t xml:space="preserve">ESTLABO TESTER </t>
        </is>
      </c>
      <c r="D53" s="107" t="inlineStr">
        <is>
          <t>ESTLABO   FINISHING  ESSENCE  EL　TESTER</t>
        </is>
      </c>
      <c r="E53" s="107" t="n"/>
      <c r="F53" s="107" t="n"/>
      <c r="G53" s="108">
        <f>'ORDER SHEET'!O1201</f>
        <v/>
      </c>
      <c r="H53" s="109" t="n">
        <v>0</v>
      </c>
      <c r="I53" s="1626">
        <f>G41*H41</f>
        <v/>
      </c>
    </row>
    <row r="54">
      <c r="A54" s="118" t="n"/>
      <c r="B54" s="121" t="n"/>
      <c r="C54" s="107" t="inlineStr">
        <is>
          <t xml:space="preserve">ESTLABO TESTER </t>
        </is>
      </c>
      <c r="D54" s="107" t="inlineStr">
        <is>
          <t>ESTLABO   FINISHING  MILK  EMULSION EL　TESTER</t>
        </is>
      </c>
      <c r="E54" s="107" t="n"/>
      <c r="F54" s="107" t="n"/>
      <c r="G54" s="108">
        <f>'ORDER SHEET'!O1202</f>
        <v/>
      </c>
      <c r="H54" s="109" t="n">
        <v>0</v>
      </c>
      <c r="I54" s="1626">
        <f>G42*H42</f>
        <v/>
      </c>
    </row>
    <row r="55">
      <c r="A55" s="118" t="n"/>
      <c r="B55" s="121" t="n"/>
      <c r="C55" s="107" t="inlineStr">
        <is>
          <t xml:space="preserve">ESTLABO TESTER </t>
        </is>
      </c>
      <c r="D55" s="107" t="inlineStr">
        <is>
          <t>ESTLABO   FINISHING  CREAM  EL　TESTER</t>
        </is>
      </c>
      <c r="E55" s="107" t="n"/>
      <c r="F55" s="107" t="n"/>
      <c r="G55" s="108">
        <f>'ORDER SHEET'!O1203</f>
        <v/>
      </c>
      <c r="H55" s="109" t="n">
        <v>0</v>
      </c>
      <c r="I55" s="1626">
        <f>G43*H43</f>
        <v/>
      </c>
    </row>
    <row r="56">
      <c r="A56" s="118" t="n"/>
      <c r="B56" s="121" t="n"/>
      <c r="C56" s="107" t="inlineStr">
        <is>
          <t xml:space="preserve">ESTLABO TESTER </t>
        </is>
      </c>
      <c r="D56" s="107" t="inlineStr">
        <is>
          <t>LABO+  Re.pair Lotion　 TESTER</t>
        </is>
      </c>
      <c r="E56" s="107" t="n"/>
      <c r="F56" s="107" t="n"/>
      <c r="G56" s="108">
        <f>'ORDER SHEET'!O1204</f>
        <v/>
      </c>
      <c r="H56" s="109" t="n">
        <v>0</v>
      </c>
      <c r="I56" s="1626">
        <f>G44*H44</f>
        <v/>
      </c>
    </row>
    <row r="57">
      <c r="A57" s="118" t="n"/>
      <c r="B57" s="121" t="n"/>
      <c r="C57" s="107" t="inlineStr">
        <is>
          <t xml:space="preserve">ESTLABO TESTER </t>
        </is>
      </c>
      <c r="D57" s="107" t="inlineStr">
        <is>
          <t>LABO+  Re.pair Milk　 TESTER</t>
        </is>
      </c>
      <c r="E57" s="107" t="n"/>
      <c r="F57" s="107" t="n"/>
      <c r="G57" s="108">
        <f>'ORDER SHEET'!O1205</f>
        <v/>
      </c>
      <c r="H57" s="109" t="n">
        <v>0</v>
      </c>
      <c r="I57" s="1626">
        <f>G45*H45</f>
        <v/>
      </c>
    </row>
    <row r="58">
      <c r="A58" s="118" t="n"/>
      <c r="B58" s="121" t="n"/>
      <c r="C58" s="107" t="inlineStr">
        <is>
          <t xml:space="preserve">ESTLABO TESTER </t>
        </is>
      </c>
      <c r="D58" s="107" t="inlineStr">
        <is>
          <t>LABO+  Re.pair Cream　 TESTER</t>
        </is>
      </c>
      <c r="E58" s="107" t="n"/>
      <c r="F58" s="107" t="n"/>
      <c r="G58" s="108">
        <f>'ORDER SHEET'!O1206</f>
        <v/>
      </c>
      <c r="H58" s="109" t="n">
        <v>0</v>
      </c>
      <c r="I58" s="1626">
        <f>G46*H46</f>
        <v/>
      </c>
    </row>
    <row r="59">
      <c r="A59" s="118" t="n"/>
      <c r="B59" s="121" t="n"/>
      <c r="C59" s="107" t="inlineStr">
        <is>
          <t xml:space="preserve">ESTLABO TESTER </t>
        </is>
      </c>
      <c r="D59" s="107" t="inlineStr">
        <is>
          <t>LABOPLUS  First Essence TESTER</t>
        </is>
      </c>
      <c r="E59" s="107" t="n"/>
      <c r="F59" s="107" t="n"/>
      <c r="G59" s="108">
        <f>'ORDER SHEET'!O1207</f>
        <v/>
      </c>
      <c r="H59" s="109" t="n">
        <v>0</v>
      </c>
      <c r="I59" s="1626">
        <f>G47*H47</f>
        <v/>
      </c>
    </row>
    <row r="60">
      <c r="A60" s="118" t="n"/>
      <c r="B60" s="121" t="n"/>
      <c r="C60" s="107" t="inlineStr">
        <is>
          <t xml:space="preserve">ESTLABO TESTER </t>
        </is>
      </c>
      <c r="D60" s="107" t="inlineStr">
        <is>
          <t>LABO+  Glamorous Lift Mask　 TESTER</t>
        </is>
      </c>
      <c r="E60" s="107" t="n"/>
      <c r="F60" s="107" t="n"/>
      <c r="G60" s="108">
        <f>'ORDER SHEET'!O1208</f>
        <v/>
      </c>
      <c r="H60" s="109" t="n">
        <v>0</v>
      </c>
      <c r="I60" s="1626">
        <f>G48*H48</f>
        <v/>
      </c>
    </row>
    <row r="61">
      <c r="A61" s="118" t="n"/>
      <c r="B61" s="121" t="n"/>
      <c r="C61" s="107" t="inlineStr">
        <is>
          <t xml:space="preserve">ESTLABO TESTER </t>
        </is>
      </c>
      <c r="D61" s="107" t="inlineStr">
        <is>
          <t>LABO+  Re.pair UV Color　 TESTER</t>
        </is>
      </c>
      <c r="E61" s="107" t="n"/>
      <c r="F61" s="107" t="n"/>
      <c r="G61" s="108">
        <f>'ORDER SHEET'!O1209</f>
        <v/>
      </c>
      <c r="H61" s="109" t="n">
        <v>0</v>
      </c>
      <c r="I61" s="1626">
        <f>G49*H49</f>
        <v/>
      </c>
    </row>
    <row r="62">
      <c r="A62" s="282" t="n"/>
      <c r="B62" s="281" t="n"/>
      <c r="C62" s="107" t="inlineStr">
        <is>
          <t xml:space="preserve">ESTLABO TESTER </t>
        </is>
      </c>
      <c r="D62" s="280" t="inlineStr">
        <is>
          <t>MOTHERMO Tight&amp;Lift Serum FOR TESTER</t>
        </is>
      </c>
      <c r="E62" s="280" t="n"/>
      <c r="F62" s="280" t="n"/>
      <c r="G62" s="108">
        <f>'ORDER SHEET'!O1211</f>
        <v/>
      </c>
      <c r="H62" s="109" t="n">
        <v>0</v>
      </c>
      <c r="I62" s="1626">
        <f>G50*H50</f>
        <v/>
      </c>
    </row>
    <row r="63">
      <c r="A63" s="282" t="n"/>
      <c r="B63" s="281" t="n"/>
      <c r="C63" s="107" t="inlineStr">
        <is>
          <t xml:space="preserve">ESTLABO TESTER </t>
        </is>
      </c>
      <c r="D63" s="280" t="inlineStr">
        <is>
          <t>DENKIBRUSH MOTHERMO FOR TESTER</t>
        </is>
      </c>
      <c r="E63" s="280" t="n"/>
      <c r="F63" s="280" t="n"/>
      <c r="G63" s="108">
        <f>'ORDER SHEET'!O1212</f>
        <v/>
      </c>
      <c r="H63" s="109" t="n">
        <v>0</v>
      </c>
      <c r="I63" s="1626">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9"/>
    <col width="13.125" customWidth="1" style="1610" min="10" max="10"/>
    <col hidden="1" width="10.125" customWidth="1" style="7" min="11" max="12"/>
    <col width="10.125" customWidth="1" style="1610" min="13" max="14"/>
    <col width="9.375" customWidth="1" style="1610" min="15" max="15"/>
    <col width="13" customWidth="1" style="1266" min="16" max="16"/>
    <col width="14" customWidth="1" style="1266" min="17" max="17"/>
    <col width="27.125" customWidth="1" style="2" min="18" max="18"/>
    <col width="45.375" customWidth="1" style="1216"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371">
      <c r="A1" s="80" t="inlineStr">
        <is>
          <t>ROYAL COSMETICS 11.2023輸出</t>
        </is>
      </c>
      <c r="B1" s="67" t="n"/>
      <c r="C1" s="67" t="n"/>
      <c r="D1" s="67" t="n"/>
      <c r="E1" s="3" t="n"/>
      <c r="F1" s="3" t="n"/>
      <c r="G1" s="4" t="n"/>
      <c r="H1" s="4" t="n"/>
    </row>
    <row r="2" ht="12" customHeight="1" s="1371">
      <c r="A2" s="1216" t="inlineStr">
        <is>
          <t>納品日</t>
        </is>
      </c>
      <c r="C2" s="1265" t="n">
        <v>45240</v>
      </c>
      <c r="K2" s="1610" t="n"/>
      <c r="L2" s="1610" t="n"/>
    </row>
    <row r="3" ht="69.75" customHeight="1" s="1371">
      <c r="A3" s="1216" t="inlineStr">
        <is>
          <t>納品先</t>
        </is>
      </c>
      <c r="C3" s="1219" t="inlineStr">
        <is>
          <t>飯野港運株式会社
京都府舞鶴市松陰１８－７
営業課　谷口様
TEL: 0773-75-5371
FAX: 0773-75-5681</t>
        </is>
      </c>
      <c r="G3" s="1611" t="n"/>
      <c r="H3" s="1611" t="n"/>
      <c r="K3" s="1610" t="n"/>
      <c r="L3" s="1610" t="n"/>
    </row>
    <row r="4" ht="12" customHeight="1" s="1371">
      <c r="A4" s="1267" t="inlineStr">
        <is>
          <t>梱包情報提出期限</t>
        </is>
      </c>
      <c r="B4" s="1612" t="n"/>
      <c r="C4" s="1268" t="n">
        <v>45239</v>
      </c>
      <c r="D4" s="1612" t="n"/>
      <c r="E4" s="1211" t="n"/>
      <c r="F4" s="1612" t="n"/>
      <c r="K4" s="1610" t="n"/>
      <c r="V4" s="1617" t="n"/>
    </row>
    <row r="5" ht="12.75" customFormat="1" customHeight="1" s="1266">
      <c r="A5" s="206" t="inlineStr">
        <is>
          <t>INV No.</t>
        </is>
      </c>
      <c r="B5" s="105" t="inlineStr">
        <is>
          <t>Jan code</t>
        </is>
      </c>
      <c r="C5" s="122" t="inlineStr">
        <is>
          <t>Brand name</t>
        </is>
      </c>
      <c r="D5" s="1229" t="inlineStr">
        <is>
          <t>Description of goods</t>
        </is>
      </c>
      <c r="E5" s="1229" t="inlineStr">
        <is>
          <t>Case Q'ty</t>
        </is>
      </c>
      <c r="F5" s="1229" t="inlineStr">
        <is>
          <t>LOT</t>
        </is>
      </c>
      <c r="G5" s="113" t="inlineStr">
        <is>
          <t>Q'ty</t>
        </is>
      </c>
      <c r="H5" s="270" t="inlineStr">
        <is>
          <t>c/s</t>
        </is>
      </c>
      <c r="I5" s="168" t="inlineStr">
        <is>
          <t>仕入値</t>
        </is>
      </c>
      <c r="J5" s="1613" t="inlineStr">
        <is>
          <t>仕入値合計</t>
        </is>
      </c>
      <c r="K5" s="171" t="inlineStr">
        <is>
          <t>ケース容積</t>
        </is>
      </c>
      <c r="L5" s="171" t="inlineStr">
        <is>
          <t>ケース重量</t>
        </is>
      </c>
      <c r="M5" s="1646" t="inlineStr">
        <is>
          <t>ケース数量</t>
        </is>
      </c>
      <c r="N5" s="1646" t="inlineStr">
        <is>
          <t>合計容積</t>
        </is>
      </c>
      <c r="O5" s="1646" t="inlineStr">
        <is>
          <t>合計重量</t>
        </is>
      </c>
      <c r="P5" s="1229" t="inlineStr">
        <is>
          <t>Unit N/W(kg)</t>
        </is>
      </c>
      <c r="Q5" s="1229" t="inlineStr">
        <is>
          <t>Total N/W(kg)</t>
        </is>
      </c>
      <c r="R5" s="1229" t="inlineStr">
        <is>
          <t>成分</t>
        </is>
      </c>
      <c r="S5" s="1216" t="n"/>
    </row>
    <row r="6" ht="20.1" customFormat="1" customHeight="1" s="15">
      <c r="A6" s="1620" t="inlineStr">
        <is>
          <t>TOTAL</t>
        </is>
      </c>
      <c r="B6" s="1621" t="n"/>
      <c r="C6" s="1621" t="n"/>
      <c r="D6" s="1621" t="n"/>
      <c r="E6" s="1621" t="n"/>
      <c r="F6" s="1622" t="n"/>
      <c r="G6" s="123">
        <f>SUM(#REF!)</f>
        <v/>
      </c>
      <c r="H6" s="123">
        <f>SUM(#REF!)</f>
        <v/>
      </c>
      <c r="I6" s="123" t="n"/>
      <c r="J6" s="1645">
        <f>SUM(#REF!)</f>
        <v/>
      </c>
      <c r="K6" s="1228" t="n"/>
      <c r="L6" s="1228" t="n"/>
      <c r="M6" s="1228" t="n"/>
      <c r="N6" s="1228" t="n"/>
      <c r="O6" s="1228" t="n"/>
      <c r="P6" s="1228" t="n"/>
      <c r="Q6" s="1647" t="n"/>
      <c r="R6" s="107" t="n"/>
      <c r="S6" s="13" t="n"/>
    </row>
    <row r="7" ht="20.1" customFormat="1" customHeight="1" s="15">
      <c r="B7" s="14" t="n"/>
      <c r="G7" s="17" t="n"/>
      <c r="H7" s="17" t="n"/>
      <c r="I7" s="17" t="n"/>
      <c r="J7" s="1616" t="n"/>
      <c r="K7" s="19" t="n"/>
      <c r="L7" s="19" t="n"/>
      <c r="M7" s="1616" t="n"/>
      <c r="N7" s="1616" t="n"/>
      <c r="O7" s="1616" t="n"/>
      <c r="P7" s="14" t="n"/>
      <c r="Q7" s="14" t="n"/>
      <c r="S7" s="13" t="n"/>
    </row>
    <row r="8" ht="20.1" customFormat="1" customHeight="1" s="15">
      <c r="A8" s="20" t="inlineStr">
        <is>
          <t>SAMPLE/TESTER ORDER</t>
        </is>
      </c>
      <c r="B8" s="14" t="n"/>
      <c r="G8" s="17" t="n"/>
      <c r="H8" s="17" t="n"/>
      <c r="I8" s="17" t="n"/>
      <c r="J8" s="1616" t="n"/>
      <c r="K8" s="19" t="n"/>
      <c r="L8" s="19" t="n"/>
      <c r="M8" s="1616" t="n"/>
      <c r="N8" s="1616" t="n"/>
      <c r="O8" s="1616" t="n"/>
      <c r="P8" s="14" t="n"/>
      <c r="Q8" s="14" t="n"/>
      <c r="S8" s="13" t="n"/>
    </row>
    <row r="9" ht="20.1" customFormat="1" customHeight="1" s="69">
      <c r="A9" s="208" t="inlineStr">
        <is>
          <t>INV No.</t>
        </is>
      </c>
      <c r="B9" s="209" t="inlineStr">
        <is>
          <t>Jan code</t>
        </is>
      </c>
      <c r="C9" s="172" t="inlineStr">
        <is>
          <t>Brand name</t>
        </is>
      </c>
      <c r="D9" s="173" t="inlineStr">
        <is>
          <t>Description of goods</t>
        </is>
      </c>
      <c r="E9" s="173" t="inlineStr">
        <is>
          <t>Case Q'ty</t>
        </is>
      </c>
      <c r="F9" s="173" t="inlineStr">
        <is>
          <t>LOT</t>
        </is>
      </c>
      <c r="G9" s="174" t="inlineStr">
        <is>
          <t>Q'ty</t>
        </is>
      </c>
      <c r="H9" s="269" t="n"/>
      <c r="I9" s="175" t="inlineStr">
        <is>
          <t>仕入値</t>
        </is>
      </c>
      <c r="J9" s="1648" t="inlineStr">
        <is>
          <t>仕入値合計</t>
        </is>
      </c>
      <c r="K9" s="210" t="inlineStr">
        <is>
          <t>ケース容積</t>
        </is>
      </c>
      <c r="L9" s="210" t="inlineStr">
        <is>
          <t>ケース重量</t>
        </is>
      </c>
      <c r="M9" s="1649" t="inlineStr">
        <is>
          <t>ケース数量</t>
        </is>
      </c>
      <c r="N9" s="1649" t="inlineStr">
        <is>
          <t>合計容積</t>
        </is>
      </c>
      <c r="O9" s="1649" t="inlineStr">
        <is>
          <t>合計重量</t>
        </is>
      </c>
      <c r="P9" s="208" t="inlineStr">
        <is>
          <t>Unit N/W(kg)</t>
        </is>
      </c>
      <c r="Q9" s="208" t="inlineStr">
        <is>
          <t>Total N/W(kg)</t>
        </is>
      </c>
      <c r="R9" s="173" t="inlineStr">
        <is>
          <t>成分</t>
        </is>
      </c>
      <c r="S9" s="68" t="n"/>
    </row>
    <row r="10" ht="26.25" customFormat="1" customHeight="1" s="1216">
      <c r="A10" s="1650" t="inlineStr">
        <is>
          <t>SAMPLE/TESTER TOTAL</t>
        </is>
      </c>
      <c r="B10" s="1593" t="n"/>
      <c r="C10" s="1593" t="n"/>
      <c r="D10" s="1593" t="n"/>
      <c r="E10" s="1593" t="n"/>
      <c r="F10" s="1594" t="n"/>
      <c r="G10" s="169">
        <f>SUM(#REF!)</f>
        <v/>
      </c>
      <c r="H10" s="253" t="n"/>
      <c r="I10" s="113" t="n"/>
      <c r="J10" s="1651">
        <f>SUM(#REF!)</f>
        <v/>
      </c>
      <c r="K10" s="171" t="n"/>
      <c r="L10" s="171" t="n"/>
      <c r="M10" s="1646" t="n"/>
      <c r="N10" s="1646" t="n"/>
      <c r="O10" s="1646" t="n"/>
      <c r="P10" s="1229" t="n"/>
      <c r="Q10" s="1229" t="n"/>
      <c r="R10" s="120"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2025-09-04T14:06:01Z</dcterms:modified>
  <cp:lastModifiedBy>aoi kuwamura</cp:lastModifiedBy>
  <cp:lastPrinted>2025-08-28T04:14:29Z</cp:lastPrinted>
</cp:coreProperties>
</file>