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65" windowWidth="19470" windowHeight="6930" firstSheet="1" activeTab="1"/>
  </bookViews>
  <sheets>
    <sheet name="Acceuil" sheetId="1" r:id="rId1"/>
    <sheet name="Résultats Gobaux" sheetId="4" r:id="rId2"/>
    <sheet name="1 Serveur" sheetId="3" r:id="rId3"/>
    <sheet name="2 serveurs" sheetId="8" r:id="rId4"/>
    <sheet name="4 Serveurs" sheetId="5" r:id="rId5"/>
    <sheet name="6 Serveurs" sheetId="7" r:id="rId6"/>
    <sheet name="8 Serveurs" sheetId="2" r:id="rId7"/>
    <sheet name="WorkPlace" sheetId="6" r:id="rId8"/>
    <sheet name="Feuil1" sheetId="9" r:id="rId9"/>
  </sheets>
  <calcPr calcId="145621"/>
</workbook>
</file>

<file path=xl/calcChain.xml><?xml version="1.0" encoding="utf-8"?>
<calcChain xmlns="http://schemas.openxmlformats.org/spreadsheetml/2006/main">
  <c r="G8" i="4" l="1"/>
  <c r="P24" i="2"/>
  <c r="P25" i="2"/>
  <c r="J32" i="3"/>
  <c r="J33" i="3"/>
  <c r="J31" i="3"/>
  <c r="J29" i="3"/>
  <c r="J30" i="3"/>
  <c r="F8" i="4" l="1"/>
  <c r="F7" i="4"/>
  <c r="F6" i="4"/>
  <c r="F5" i="4"/>
  <c r="F4" i="4"/>
  <c r="F3" i="4"/>
  <c r="G3" i="4"/>
  <c r="G4" i="4"/>
  <c r="G5" i="4"/>
  <c r="G6" i="4"/>
  <c r="G7" i="4"/>
  <c r="J34" i="7"/>
  <c r="J33" i="7"/>
  <c r="J32" i="7"/>
  <c r="J31" i="7"/>
  <c r="J30" i="7"/>
  <c r="J28" i="7"/>
  <c r="J27" i="7"/>
  <c r="J26" i="7"/>
  <c r="J24" i="7"/>
  <c r="J23" i="7"/>
  <c r="H4" i="6"/>
  <c r="G4" i="6"/>
  <c r="F4" i="6"/>
  <c r="P32" i="2"/>
  <c r="P31" i="2"/>
  <c r="P30" i="2"/>
  <c r="P29" i="2"/>
  <c r="P28" i="2"/>
  <c r="P26" i="2"/>
  <c r="P22" i="2"/>
  <c r="P21" i="2"/>
  <c r="K32" i="5"/>
  <c r="K31" i="5"/>
  <c r="K30" i="5"/>
  <c r="K29" i="5"/>
  <c r="K28" i="5"/>
  <c r="K26" i="5"/>
  <c r="K24" i="5"/>
  <c r="K22" i="5"/>
  <c r="K21" i="5"/>
  <c r="K25" i="5"/>
  <c r="I26" i="8"/>
  <c r="I25" i="8"/>
  <c r="I24" i="8"/>
  <c r="I23" i="8"/>
  <c r="I22" i="8"/>
  <c r="I20" i="8"/>
  <c r="I19" i="8"/>
  <c r="I18" i="8"/>
  <c r="I16" i="8"/>
  <c r="I15" i="8"/>
  <c r="J27" i="3"/>
  <c r="J26" i="3"/>
  <c r="J25" i="3"/>
  <c r="J23" i="3"/>
  <c r="J22" i="3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</calcChain>
</file>

<file path=xl/sharedStrings.xml><?xml version="1.0" encoding="utf-8"?>
<sst xmlns="http://schemas.openxmlformats.org/spreadsheetml/2006/main" count="343" uniqueCount="64">
  <si>
    <t>Exp1</t>
  </si>
  <si>
    <t>Serveur</t>
  </si>
  <si>
    <t>rmi//192.168.17.27//Serveur1</t>
  </si>
  <si>
    <t>rmi//192.168.17.28//Serveur1</t>
  </si>
  <si>
    <t>rmi//192.168.17.21//Serveur1</t>
  </si>
  <si>
    <t xml:space="preserve">rmi//192.168.17.29//Serveur1 </t>
  </si>
  <si>
    <t>rmi//192.168.17.30//Serveur1</t>
  </si>
  <si>
    <t>rmi//172.17.2.13//Serveur2</t>
  </si>
  <si>
    <t>rmi//192.168.17.24//Serveur1</t>
  </si>
  <si>
    <t>rmi//192.168.17.32//Serveur1</t>
  </si>
  <si>
    <t>rmi//192.168.17.29//Serveur1</t>
  </si>
  <si>
    <t xml:space="preserve">rmi//192.168.17.24//Serveur1 </t>
  </si>
  <si>
    <t xml:space="preserve">rmi//172.17.2.13//Serveur2 </t>
  </si>
  <si>
    <t>Exp2</t>
  </si>
  <si>
    <t>Exp3</t>
  </si>
  <si>
    <t>Exp4</t>
  </si>
  <si>
    <t>Exp5</t>
  </si>
  <si>
    <t>Exp6</t>
  </si>
  <si>
    <t>Exp7</t>
  </si>
  <si>
    <t>Exp8</t>
  </si>
  <si>
    <t>Score</t>
  </si>
  <si>
    <t>Exp9</t>
  </si>
  <si>
    <t>Exp10</t>
  </si>
  <si>
    <t>Extremums</t>
  </si>
  <si>
    <t>Best Result :</t>
  </si>
  <si>
    <t>Worst Result</t>
  </si>
  <si>
    <t>Mean Of Results</t>
  </si>
  <si>
    <t>Mean Time</t>
  </si>
  <si>
    <t>Experience</t>
  </si>
  <si>
    <t>Time (millisecondes)</t>
  </si>
  <si>
    <t>OverAll Results</t>
  </si>
  <si>
    <t>Means</t>
  </si>
  <si>
    <t>Time</t>
  </si>
  <si>
    <t>Best Results</t>
  </si>
  <si>
    <t>TP1 : Un meilleur résultat avec plus de puissance ?</t>
  </si>
  <si>
    <t xml:space="preserve">Best </t>
  </si>
  <si>
    <t>Temps</t>
  </si>
  <si>
    <t>Best</t>
  </si>
  <si>
    <t>Mean Score</t>
  </si>
  <si>
    <t>Quartile</t>
  </si>
  <si>
    <t>Min</t>
  </si>
  <si>
    <t>Mediane</t>
  </si>
  <si>
    <t>Max</t>
  </si>
  <si>
    <t>1 Serveur</t>
  </si>
  <si>
    <t>Q1</t>
  </si>
  <si>
    <t>Med</t>
  </si>
  <si>
    <t>Q3</t>
  </si>
  <si>
    <t>8 Serveurs</t>
  </si>
  <si>
    <t>Rubrique</t>
  </si>
  <si>
    <t>Moyenne</t>
  </si>
  <si>
    <t>4 Serveurs</t>
  </si>
  <si>
    <t>Protocole expérimentale :
Population générée aléatoirement sur un nombre croissant de serveurs disponnibles.
Une population est générée sur chacun des serveurs
Le protocole des détails est le suivant :
&gt; Environement :    berlin52.tsp
&gt; Taille population :  1000
&gt; SelectionNaturelle : SelectionNaturelleTSP(Simple)
&gt; Mode de selection :
 &gt; Selection1 : Selection Tournoi de 700 individus
 &gt; Selection2 : Selection Ellitiste
&gt; Nombre de Cross-Over : 50
&gt; Probabilité d'imigration : 0.5
&gt; Condition D'arret Epsilon avec Marge : e=0.01 avec une marge de 100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</si>
  <si>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</si>
  <si>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</si>
  <si>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</si>
  <si>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</si>
  <si>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</si>
  <si>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</si>
  <si>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</si>
  <si>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</si>
  <si>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</si>
  <si>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</si>
  <si>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2 Serveur</t>
  </si>
  <si>
    <t>6 Serveurs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</si>
</sst>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0" xfId="0" applyNumberFormat="1"/>
    <xf numFmtId="164" fontId="0" fillId="4" borderId="3" xfId="0" applyNumberFormat="1" applyFont="1" applyFill="1" applyBorder="1"/>
    <xf numFmtId="164" fontId="0" fillId="0" borderId="3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1" fillId="2" borderId="0" xfId="1"/>
    <xf numFmtId="0" fontId="1" fillId="3" borderId="0" xfId="2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2" borderId="0" xfId="1" applyFont="1" applyAlignment="1">
      <alignment horizontal="center" vertical="center"/>
    </xf>
    <xf numFmtId="0" fontId="1" fillId="5" borderId="0" xfId="3" applyAlignment="1">
      <alignment horizontal="center"/>
    </xf>
  </cellXfs>
  <cellStyles count="4">
    <cellStyle name="60 % - Accent1" xfId="2" builtinId="32"/>
    <cellStyle name="Accent1" xfId="1" builtinId="29"/>
    <cellStyle name="Accent4" xfId="3" builtinId="41"/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#,##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'Résultats Gobaux'!$B$4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Gobaux'!$C$4:$G$4</c:f>
              <c:numCache>
                <c:formatCode>General</c:formatCode>
                <c:ptCount val="5"/>
                <c:pt idx="0">
                  <c:v>17196.869018447072</c:v>
                </c:pt>
                <c:pt idx="1">
                  <c:v>16674.262494561648</c:v>
                </c:pt>
                <c:pt idx="2">
                  <c:v>16414.331349716751</c:v>
                </c:pt>
                <c:pt idx="3">
                  <c:v>16073.106348162226</c:v>
                </c:pt>
                <c:pt idx="4">
                  <c:v>15935.387078682999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'Résultats Gobaux'!$B$3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Gobaux'!$C$3:$G$3</c:f>
              <c:numCache>
                <c:formatCode>General</c:formatCode>
                <c:ptCount val="5"/>
                <c:pt idx="0">
                  <c:v>14762.084444517401</c:v>
                </c:pt>
                <c:pt idx="1">
                  <c:v>15358.258722775199</c:v>
                </c:pt>
                <c:pt idx="2">
                  <c:v>15372.8296435067</c:v>
                </c:pt>
                <c:pt idx="3">
                  <c:v>14532.0920405534</c:v>
                </c:pt>
                <c:pt idx="4">
                  <c:v>14636.1539954197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'Résultats Gobaux'!$B$5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Gobaux'!$C$5:$G$5</c:f>
              <c:numCache>
                <c:formatCode>General</c:formatCode>
                <c:ptCount val="5"/>
                <c:pt idx="0">
                  <c:v>18125.887202091952</c:v>
                </c:pt>
                <c:pt idx="1">
                  <c:v>17349.6316032664</c:v>
                </c:pt>
                <c:pt idx="2">
                  <c:v>17025.12549095595</c:v>
                </c:pt>
                <c:pt idx="3">
                  <c:v>16633.90137078875</c:v>
                </c:pt>
                <c:pt idx="4">
                  <c:v>16546.2990519542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'Résultats Gobaux'!$B$8</c:f>
              <c:strCache>
                <c:ptCount val="1"/>
                <c:pt idx="0">
                  <c:v>Moyenne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trendline>
            <c:trendlineType val="log"/>
            <c:dispRSqr val="0"/>
            <c:dispEq val="1"/>
            <c:trendlineLbl>
              <c:layout>
                <c:manualLayout>
                  <c:x val="0.22383026073836579"/>
                  <c:y val="0.2931003605785294"/>
                </c:manualLayout>
              </c:layout>
              <c:numFmt formatCode="General" sourceLinked="0"/>
            </c:trendlineLbl>
          </c:trendline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Gobaux'!$C$8:$G$8</c:f>
              <c:numCache>
                <c:formatCode>General</c:formatCode>
                <c:ptCount val="5"/>
                <c:pt idx="0">
                  <c:v>18135.032279683051</c:v>
                </c:pt>
                <c:pt idx="1">
                  <c:v>17473.554055126573</c:v>
                </c:pt>
                <c:pt idx="2">
                  <c:v>16955.469078148119</c:v>
                </c:pt>
                <c:pt idx="3">
                  <c:v>16647.290032789006</c:v>
                </c:pt>
                <c:pt idx="4">
                  <c:v>16454.06409177107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'Résultats Gobaux'!$B$7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Gobaux'!$C$7:$G$7</c:f>
              <c:numCache>
                <c:formatCode>General</c:formatCode>
                <c:ptCount val="5"/>
                <c:pt idx="0">
                  <c:v>22159.3719589426</c:v>
                </c:pt>
                <c:pt idx="1">
                  <c:v>19649.936080161599</c:v>
                </c:pt>
                <c:pt idx="2">
                  <c:v>22159.3719589426</c:v>
                </c:pt>
                <c:pt idx="3">
                  <c:v>18512.3594354298</c:v>
                </c:pt>
                <c:pt idx="4">
                  <c:v>17917.100629855799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'Résultats Gobaux'!$B$6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Gobaux'!$C$6:$G$6</c:f>
              <c:numCache>
                <c:formatCode>General</c:formatCode>
                <c:ptCount val="5"/>
                <c:pt idx="0">
                  <c:v>18998.940388393501</c:v>
                </c:pt>
                <c:pt idx="1">
                  <c:v>18312.391022736174</c:v>
                </c:pt>
                <c:pt idx="2">
                  <c:v>17399.512298173351</c:v>
                </c:pt>
                <c:pt idx="3">
                  <c:v>17255.175355954401</c:v>
                </c:pt>
                <c:pt idx="4">
                  <c:v>16981.992205598399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2"/>
              </a:solidFill>
            </a:ln>
          </c:spPr>
        </c:hiLowLines>
        <c:upDownBars>
          <c:gapWidth val="500"/>
          <c:upBars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29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 w="15875" cap="flat">
                <a:solidFill>
                  <a:schemeClr val="accent1"/>
                </a:solidFill>
              </a:ln>
              <a:effectLst>
                <a:outerShdw blurRad="76200" dir="6480000" algn="ctr" rotWithShape="0">
                  <a:srgbClr val="000000">
                    <a:alpha val="38000"/>
                  </a:srgbClr>
                </a:outerShdw>
              </a:effectLst>
            </c:spPr>
          </c:upBars>
          <c:downBars/>
        </c:upDownBars>
        <c:marker val="1"/>
        <c:smooth val="0"/>
        <c:axId val="518599680"/>
        <c:axId val="518399680"/>
      </c:lineChart>
      <c:catAx>
        <c:axId val="5185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399680"/>
        <c:crosses val="autoZero"/>
        <c:auto val="1"/>
        <c:lblAlgn val="ctr"/>
        <c:lblOffset val="100"/>
        <c:tickMarkSkip val="1"/>
        <c:noMultiLvlLbl val="0"/>
      </c:catAx>
      <c:valAx>
        <c:axId val="518399680"/>
        <c:scaling>
          <c:orientation val="minMax"/>
          <c:min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5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Serveur'!$C$1</c:f>
              <c:strCache>
                <c:ptCount val="1"/>
              </c:strCache>
            </c:strRef>
          </c:tx>
          <c:invertIfNegative val="0"/>
          <c:cat>
            <c:strRef>
              <c:f>'1 Serveur'!$B$2:$B$101</c:f>
              <c:strCache>
                <c:ptCount val="21"/>
                <c:pt idx="0">
                  <c:v>Experience</c:v>
                </c:pt>
                <c:pt idx="1">
                  <c:v>Exp1</c:v>
                </c:pt>
                <c:pt idx="2">
                  <c:v>Exp2</c:v>
                </c:pt>
                <c:pt idx="3">
                  <c:v>Exp3</c:v>
                </c:pt>
                <c:pt idx="4">
                  <c:v>Exp4</c:v>
                </c:pt>
                <c:pt idx="5">
                  <c:v>Exp5</c:v>
                </c:pt>
                <c:pt idx="6">
                  <c:v>Exp6</c:v>
                </c:pt>
                <c:pt idx="7">
                  <c:v>Exp7</c:v>
                </c:pt>
                <c:pt idx="8">
                  <c:v>Exp8</c:v>
                </c:pt>
                <c:pt idx="9">
                  <c:v>Exp9</c:v>
                </c:pt>
                <c:pt idx="10">
                  <c:v>Exp10</c:v>
                </c:pt>
                <c:pt idx="11">
                  <c:v>Exp11</c:v>
                </c:pt>
                <c:pt idx="12">
                  <c:v>Exp12</c:v>
                </c:pt>
                <c:pt idx="13">
                  <c:v>Exp13</c:v>
                </c:pt>
                <c:pt idx="14">
                  <c:v>Exp14</c:v>
                </c:pt>
                <c:pt idx="15">
                  <c:v>Exp15</c:v>
                </c:pt>
                <c:pt idx="16">
                  <c:v>Exp16</c:v>
                </c:pt>
                <c:pt idx="17">
                  <c:v>Exp17</c:v>
                </c:pt>
                <c:pt idx="18">
                  <c:v>Exp18</c:v>
                </c:pt>
                <c:pt idx="19">
                  <c:v>Exp19</c:v>
                </c:pt>
                <c:pt idx="20">
                  <c:v>Exp20</c:v>
                </c:pt>
              </c:strCache>
            </c:strRef>
          </c:cat>
          <c:val>
            <c:numRef>
              <c:f>'1 Serveur'!$C$2:$C$101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18011.293574998301</c:v>
                </c:pt>
                <c:pt idx="3">
                  <c:v>16945.803436609</c:v>
                </c:pt>
                <c:pt idx="5">
                  <c:v>17275.649321278201</c:v>
                </c:pt>
                <c:pt idx="7">
                  <c:v>19199.482310096198</c:v>
                </c:pt>
                <c:pt idx="9">
                  <c:v>17374.866653092398</c:v>
                </c:pt>
                <c:pt idx="11">
                  <c:v>16383.602188825</c:v>
                </c:pt>
                <c:pt idx="13">
                  <c:v>18637.595338938201</c:v>
                </c:pt>
                <c:pt idx="15">
                  <c:v>20026.453069716699</c:v>
                </c:pt>
                <c:pt idx="17">
                  <c:v>19054.565322723302</c:v>
                </c:pt>
                <c:pt idx="19">
                  <c:v>20226.7098346032</c:v>
                </c:pt>
                <c:pt idx="21">
                  <c:v>19726.651189087799</c:v>
                </c:pt>
                <c:pt idx="23">
                  <c:v>20046.8074132289</c:v>
                </c:pt>
                <c:pt idx="25">
                  <c:v>17943.3785739249</c:v>
                </c:pt>
                <c:pt idx="27">
                  <c:v>18125.246725622299</c:v>
                </c:pt>
                <c:pt idx="29">
                  <c:v>18321.204382271899</c:v>
                </c:pt>
                <c:pt idx="31">
                  <c:v>17691.508326347401</c:v>
                </c:pt>
                <c:pt idx="33">
                  <c:v>17126.277877648099</c:v>
                </c:pt>
                <c:pt idx="35">
                  <c:v>17005.0879364026</c:v>
                </c:pt>
                <c:pt idx="37">
                  <c:v>18149.204315461699</c:v>
                </c:pt>
                <c:pt idx="39">
                  <c:v>19697.642143414902</c:v>
                </c:pt>
                <c:pt idx="41">
                  <c:v>18126.527678561601</c:v>
                </c:pt>
                <c:pt idx="43">
                  <c:v>14762.084444517401</c:v>
                </c:pt>
                <c:pt idx="45">
                  <c:v>17066.4411846154</c:v>
                </c:pt>
                <c:pt idx="47">
                  <c:v>19056.259104092202</c:v>
                </c:pt>
                <c:pt idx="49">
                  <c:v>16851.9491937887</c:v>
                </c:pt>
                <c:pt idx="51">
                  <c:v>18208.283051771599</c:v>
                </c:pt>
                <c:pt idx="53">
                  <c:v>17952.186982471601</c:v>
                </c:pt>
                <c:pt idx="55">
                  <c:v>15441.215432033599</c:v>
                </c:pt>
                <c:pt idx="57">
                  <c:v>18766.551024614299</c:v>
                </c:pt>
                <c:pt idx="59">
                  <c:v>17857.528453691</c:v>
                </c:pt>
                <c:pt idx="61">
                  <c:v>16759.343725936</c:v>
                </c:pt>
                <c:pt idx="63">
                  <c:v>17503.6243970422</c:v>
                </c:pt>
                <c:pt idx="65">
                  <c:v>18168.509447272099</c:v>
                </c:pt>
                <c:pt idx="67">
                  <c:v>19506.960453989301</c:v>
                </c:pt>
                <c:pt idx="69">
                  <c:v>19773.568472947201</c:v>
                </c:pt>
                <c:pt idx="71">
                  <c:v>17418.294381062598</c:v>
                </c:pt>
                <c:pt idx="73">
                  <c:v>17689.6148944659</c:v>
                </c:pt>
                <c:pt idx="75">
                  <c:v>18515.092057252899</c:v>
                </c:pt>
                <c:pt idx="77">
                  <c:v>18278.486747114101</c:v>
                </c:pt>
                <c:pt idx="79">
                  <c:v>22159.3719589426</c:v>
                </c:pt>
                <c:pt idx="81">
                  <c:v>18435.461862871001</c:v>
                </c:pt>
                <c:pt idx="83">
                  <c:v>17015.794405426201</c:v>
                </c:pt>
                <c:pt idx="85">
                  <c:v>19071.117582190702</c:v>
                </c:pt>
                <c:pt idx="87">
                  <c:v>17223.285464163499</c:v>
                </c:pt>
                <c:pt idx="89">
                  <c:v>18832.0655854041</c:v>
                </c:pt>
                <c:pt idx="91">
                  <c:v>18168.541331360699</c:v>
                </c:pt>
                <c:pt idx="93">
                  <c:v>17188.063536541598</c:v>
                </c:pt>
                <c:pt idx="95">
                  <c:v>16743.013917913398</c:v>
                </c:pt>
                <c:pt idx="97">
                  <c:v>16957.8488733218</c:v>
                </c:pt>
                <c:pt idx="99">
                  <c:v>20285.498404486199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72032"/>
        <c:axId val="518402560"/>
      </c:barChart>
      <c:catAx>
        <c:axId val="4177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18402560"/>
        <c:crosses val="autoZero"/>
        <c:auto val="1"/>
        <c:lblAlgn val="ctr"/>
        <c:lblOffset val="100"/>
        <c:noMultiLvlLbl val="0"/>
      </c:catAx>
      <c:valAx>
        <c:axId val="5184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 serveurs'!$B$3:$B$101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'2 serveurs'!$C$3:$C$101</c:f>
              <c:numCache>
                <c:formatCode>General</c:formatCode>
                <c:ptCount val="99"/>
                <c:pt idx="0">
                  <c:v>19210.5882996781</c:v>
                </c:pt>
                <c:pt idx="2">
                  <c:v>17502.614926026999</c:v>
                </c:pt>
                <c:pt idx="4">
                  <c:v>17268.506460628199</c:v>
                </c:pt>
                <c:pt idx="6">
                  <c:v>17004.874634063301</c:v>
                </c:pt>
                <c:pt idx="8">
                  <c:v>15755.5247704709</c:v>
                </c:pt>
                <c:pt idx="10">
                  <c:v>17123.663282874699</c:v>
                </c:pt>
                <c:pt idx="12">
                  <c:v>19305.575675428601</c:v>
                </c:pt>
                <c:pt idx="14">
                  <c:v>15358.258722775199</c:v>
                </c:pt>
                <c:pt idx="16">
                  <c:v>15699.8319511726</c:v>
                </c:pt>
                <c:pt idx="18">
                  <c:v>16658.8348965244</c:v>
                </c:pt>
                <c:pt idx="20">
                  <c:v>15798.743141118601</c:v>
                </c:pt>
                <c:pt idx="22">
                  <c:v>17052.973167009299</c:v>
                </c:pt>
                <c:pt idx="24">
                  <c:v>18240.667471140099</c:v>
                </c:pt>
                <c:pt idx="26">
                  <c:v>17424.9333923372</c:v>
                </c:pt>
                <c:pt idx="28">
                  <c:v>17645.5110149272</c:v>
                </c:pt>
                <c:pt idx="30">
                  <c:v>18127.8521847347</c:v>
                </c:pt>
                <c:pt idx="32">
                  <c:v>15912.370478286601</c:v>
                </c:pt>
                <c:pt idx="34">
                  <c:v>18879.1968174799</c:v>
                </c:pt>
                <c:pt idx="36">
                  <c:v>16255.388094936799</c:v>
                </c:pt>
                <c:pt idx="38">
                  <c:v>19041.668995391799</c:v>
                </c:pt>
                <c:pt idx="40">
                  <c:v>18020.543092191299</c:v>
                </c:pt>
                <c:pt idx="42">
                  <c:v>18478.3571604764</c:v>
                </c:pt>
                <c:pt idx="44">
                  <c:v>15938.2348523823</c:v>
                </c:pt>
                <c:pt idx="46">
                  <c:v>17121.361707042601</c:v>
                </c:pt>
                <c:pt idx="48">
                  <c:v>18685.614752170601</c:v>
                </c:pt>
                <c:pt idx="50">
                  <c:v>18760.342261166701</c:v>
                </c:pt>
                <c:pt idx="52">
                  <c:v>19631.827610516699</c:v>
                </c:pt>
                <c:pt idx="54">
                  <c:v>17813.384360500499</c:v>
                </c:pt>
                <c:pt idx="56">
                  <c:v>16819.567779787099</c:v>
                </c:pt>
                <c:pt idx="58">
                  <c:v>16437.4316869828</c:v>
                </c:pt>
                <c:pt idx="60">
                  <c:v>18240.4122560902</c:v>
                </c:pt>
                <c:pt idx="62">
                  <c:v>15756.9467279524</c:v>
                </c:pt>
                <c:pt idx="64">
                  <c:v>16409.972129412901</c:v>
                </c:pt>
                <c:pt idx="66">
                  <c:v>18336.298873268199</c:v>
                </c:pt>
                <c:pt idx="68">
                  <c:v>16874.280870782299</c:v>
                </c:pt>
                <c:pt idx="70">
                  <c:v>19206.7887444595</c:v>
                </c:pt>
                <c:pt idx="72">
                  <c:v>17963.404967192098</c:v>
                </c:pt>
                <c:pt idx="74">
                  <c:v>16720.545288673398</c:v>
                </c:pt>
                <c:pt idx="76">
                  <c:v>19649.936080161599</c:v>
                </c:pt>
                <c:pt idx="78">
                  <c:v>17172.478331257302</c:v>
                </c:pt>
                <c:pt idx="80">
                  <c:v>18806.780472608301</c:v>
                </c:pt>
                <c:pt idx="82">
                  <c:v>17413.813297670898</c:v>
                </c:pt>
                <c:pt idx="84">
                  <c:v>17569.472802636999</c:v>
                </c:pt>
                <c:pt idx="86">
                  <c:v>17271.5520427677</c:v>
                </c:pt>
                <c:pt idx="88">
                  <c:v>16131.8214801208</c:v>
                </c:pt>
                <c:pt idx="90">
                  <c:v>18018.619878633101</c:v>
                </c:pt>
                <c:pt idx="92">
                  <c:v>17285.449908861901</c:v>
                </c:pt>
                <c:pt idx="94">
                  <c:v>19469.294943070799</c:v>
                </c:pt>
                <c:pt idx="96">
                  <c:v>15447.2795917124</c:v>
                </c:pt>
                <c:pt idx="98">
                  <c:v>16958.310428773599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133120"/>
        <c:axId val="518404864"/>
      </c:barChart>
      <c:catAx>
        <c:axId val="5361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8404864"/>
        <c:crosses val="autoZero"/>
        <c:auto val="1"/>
        <c:lblAlgn val="ctr"/>
        <c:lblOffset val="100"/>
        <c:noMultiLvlLbl val="0"/>
      </c:catAx>
      <c:valAx>
        <c:axId val="518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1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12729658792651"/>
          <c:y val="0.1901738845144357"/>
          <c:w val="0.65508202099737534"/>
          <c:h val="0.6252019539224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Serveurs'!$C$2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'4 Serveurs'!$B$3:$B$102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'4 Serveurs'!$C$3:$C$102</c:f>
              <c:numCache>
                <c:formatCode>General</c:formatCode>
                <c:ptCount val="100"/>
                <c:pt idx="0">
                  <c:v>17071.4447741402</c:v>
                </c:pt>
                <c:pt idx="2">
                  <c:v>16779.203746322699</c:v>
                </c:pt>
                <c:pt idx="4">
                  <c:v>17187.558658484901</c:v>
                </c:pt>
                <c:pt idx="6">
                  <c:v>17852.594505873702</c:v>
                </c:pt>
                <c:pt idx="8">
                  <c:v>16339.6000117361</c:v>
                </c:pt>
                <c:pt idx="10">
                  <c:v>17291.092224007702</c:v>
                </c:pt>
                <c:pt idx="12">
                  <c:v>17626.9666475339</c:v>
                </c:pt>
                <c:pt idx="14">
                  <c:v>17693.5358012371</c:v>
                </c:pt>
                <c:pt idx="16">
                  <c:v>17284.526013748098</c:v>
                </c:pt>
                <c:pt idx="18">
                  <c:v>15372.8296435067</c:v>
                </c:pt>
                <c:pt idx="20">
                  <c:v>16098.0643801058</c:v>
                </c:pt>
                <c:pt idx="22">
                  <c:v>17336.211169051199</c:v>
                </c:pt>
                <c:pt idx="24">
                  <c:v>16795.2576568115</c:v>
                </c:pt>
                <c:pt idx="26">
                  <c:v>16899.040026519098</c:v>
                </c:pt>
                <c:pt idx="28">
                  <c:v>17223.351592561001</c:v>
                </c:pt>
                <c:pt idx="30">
                  <c:v>15983.783139719801</c:v>
                </c:pt>
                <c:pt idx="32">
                  <c:v>16236.7116694126</c:v>
                </c:pt>
                <c:pt idx="34">
                  <c:v>17868.996399460499</c:v>
                </c:pt>
                <c:pt idx="36">
                  <c:v>18015.709071952901</c:v>
                </c:pt>
                <c:pt idx="38">
                  <c:v>17303.731257753701</c:v>
                </c:pt>
                <c:pt idx="40">
                  <c:v>18466.075441013701</c:v>
                </c:pt>
                <c:pt idx="42">
                  <c:v>18008.022455962699</c:v>
                </c:pt>
                <c:pt idx="44">
                  <c:v>17233.4411440482</c:v>
                </c:pt>
                <c:pt idx="46">
                  <c:v>15720.773548151201</c:v>
                </c:pt>
                <c:pt idx="48">
                  <c:v>16840.618814156202</c:v>
                </c:pt>
                <c:pt idx="50">
                  <c:v>17032.1088556469</c:v>
                </c:pt>
                <c:pt idx="52">
                  <c:v>17410.4164411272</c:v>
                </c:pt>
                <c:pt idx="54">
                  <c:v>16557.4547240723</c:v>
                </c:pt>
                <c:pt idx="56">
                  <c:v>15999.382367877601</c:v>
                </c:pt>
                <c:pt idx="58">
                  <c:v>17255.2220133173</c:v>
                </c:pt>
                <c:pt idx="60">
                  <c:v>16565.385635112401</c:v>
                </c:pt>
                <c:pt idx="62">
                  <c:v>18302.1797467385</c:v>
                </c:pt>
                <c:pt idx="64">
                  <c:v>17366.799869311799</c:v>
                </c:pt>
                <c:pt idx="66">
                  <c:v>16292.177853372699</c:v>
                </c:pt>
                <c:pt idx="68">
                  <c:v>16628.3435544815</c:v>
                </c:pt>
                <c:pt idx="70">
                  <c:v>15426.115096814299</c:v>
                </c:pt>
                <c:pt idx="72">
                  <c:v>16769.227028727099</c:v>
                </c:pt>
                <c:pt idx="74">
                  <c:v>16713.048836303002</c:v>
                </c:pt>
                <c:pt idx="76">
                  <c:v>18098.1505982378</c:v>
                </c:pt>
                <c:pt idx="78">
                  <c:v>18081.293303057901</c:v>
                </c:pt>
                <c:pt idx="80">
                  <c:v>15679.125233810801</c:v>
                </c:pt>
                <c:pt idx="82">
                  <c:v>17627.4905667442</c:v>
                </c:pt>
                <c:pt idx="84">
                  <c:v>16608.299096606999</c:v>
                </c:pt>
                <c:pt idx="86">
                  <c:v>17018.142126265</c:v>
                </c:pt>
                <c:pt idx="88">
                  <c:v>17715.650835022901</c:v>
                </c:pt>
                <c:pt idx="90">
                  <c:v>16713.2304142022</c:v>
                </c:pt>
                <c:pt idx="92">
                  <c:v>16366.623558264901</c:v>
                </c:pt>
                <c:pt idx="94">
                  <c:v>15940.478086040501</c:v>
                </c:pt>
                <c:pt idx="96">
                  <c:v>17057.804175328602</c:v>
                </c:pt>
                <c:pt idx="98">
                  <c:v>16020.1640976504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20448"/>
        <c:axId val="536470656"/>
      </c:barChart>
      <c:catAx>
        <c:axId val="538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70656"/>
        <c:crosses val="autoZero"/>
        <c:auto val="1"/>
        <c:lblAlgn val="ctr"/>
        <c:lblOffset val="100"/>
        <c:noMultiLvlLbl val="0"/>
      </c:catAx>
      <c:valAx>
        <c:axId val="5364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9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Serveurs'!$C$3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'6 Serveurs'!$B$4:$B$102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'6 Serveurs'!$C$4:$C$102</c:f>
              <c:numCache>
                <c:formatCode>General</c:formatCode>
                <c:ptCount val="99"/>
                <c:pt idx="0">
                  <c:v>17173.314555111701</c:v>
                </c:pt>
                <c:pt idx="2">
                  <c:v>16357.1029636821</c:v>
                </c:pt>
                <c:pt idx="4">
                  <c:v>15428.6864275472</c:v>
                </c:pt>
                <c:pt idx="6">
                  <c:v>16011.2181519884</c:v>
                </c:pt>
                <c:pt idx="8">
                  <c:v>16397.264487557499</c:v>
                </c:pt>
                <c:pt idx="10">
                  <c:v>17093.864219610601</c:v>
                </c:pt>
                <c:pt idx="12">
                  <c:v>17182.198585462102</c:v>
                </c:pt>
                <c:pt idx="14">
                  <c:v>16348.672115068999</c:v>
                </c:pt>
                <c:pt idx="16">
                  <c:v>15335.8923758074</c:v>
                </c:pt>
                <c:pt idx="18">
                  <c:v>17398.132410926901</c:v>
                </c:pt>
                <c:pt idx="20">
                  <c:v>18002.736731524499</c:v>
                </c:pt>
                <c:pt idx="22">
                  <c:v>17013.477354133502</c:v>
                </c:pt>
                <c:pt idx="24">
                  <c:v>16679.389153472199</c:v>
                </c:pt>
                <c:pt idx="26">
                  <c:v>15872.8030110528</c:v>
                </c:pt>
                <c:pt idx="28">
                  <c:v>16625.553642796101</c:v>
                </c:pt>
                <c:pt idx="30">
                  <c:v>16054.9177339657</c:v>
                </c:pt>
                <c:pt idx="32">
                  <c:v>17913.903716751302</c:v>
                </c:pt>
                <c:pt idx="34">
                  <c:v>17161.010003606501</c:v>
                </c:pt>
                <c:pt idx="36">
                  <c:v>17475.991174684001</c:v>
                </c:pt>
                <c:pt idx="38">
                  <c:v>14532.0920405534</c:v>
                </c:pt>
                <c:pt idx="40">
                  <c:v>17325.072903458498</c:v>
                </c:pt>
                <c:pt idx="42">
                  <c:v>17279.5009461185</c:v>
                </c:pt>
                <c:pt idx="44">
                  <c:v>16124.3701461747</c:v>
                </c:pt>
                <c:pt idx="46">
                  <c:v>14871.020677847</c:v>
                </c:pt>
                <c:pt idx="48">
                  <c:v>15958.0084969256</c:v>
                </c:pt>
                <c:pt idx="50">
                  <c:v>15795.870920716599</c:v>
                </c:pt>
                <c:pt idx="52">
                  <c:v>16711.384900571102</c:v>
                </c:pt>
                <c:pt idx="54">
                  <c:v>16197.8706953786</c:v>
                </c:pt>
                <c:pt idx="56">
                  <c:v>16640.603759687499</c:v>
                </c:pt>
                <c:pt idx="58">
                  <c:v>16464.824114721301</c:v>
                </c:pt>
                <c:pt idx="60">
                  <c:v>16627.19898189</c:v>
                </c:pt>
                <c:pt idx="62">
                  <c:v>16170.6696489594</c:v>
                </c:pt>
                <c:pt idx="64">
                  <c:v>17095.530748962399</c:v>
                </c:pt>
                <c:pt idx="66">
                  <c:v>16012.1058568605</c:v>
                </c:pt>
                <c:pt idx="68">
                  <c:v>16890.667828712601</c:v>
                </c:pt>
                <c:pt idx="70">
                  <c:v>17115.957296603301</c:v>
                </c:pt>
                <c:pt idx="72">
                  <c:v>18512.3594354298</c:v>
                </c:pt>
                <c:pt idx="74">
                  <c:v>17775.781834097499</c:v>
                </c:pt>
                <c:pt idx="76">
                  <c:v>17284.640662438302</c:v>
                </c:pt>
                <c:pt idx="78">
                  <c:v>15525.568302515299</c:v>
                </c:pt>
                <c:pt idx="80">
                  <c:v>17622.334399896601</c:v>
                </c:pt>
                <c:pt idx="82">
                  <c:v>17029.147215466499</c:v>
                </c:pt>
                <c:pt idx="84">
                  <c:v>17516.9228327815</c:v>
                </c:pt>
                <c:pt idx="86">
                  <c:v>15228.9179896078</c:v>
                </c:pt>
                <c:pt idx="88">
                  <c:v>16056.0184154914</c:v>
                </c:pt>
                <c:pt idx="90">
                  <c:v>17640.937471290701</c:v>
                </c:pt>
                <c:pt idx="92">
                  <c:v>16576.482041297</c:v>
                </c:pt>
                <c:pt idx="94">
                  <c:v>17457.056133260801</c:v>
                </c:pt>
                <c:pt idx="96">
                  <c:v>16487.4730389303</c:v>
                </c:pt>
                <c:pt idx="98">
                  <c:v>16311.9830880562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22496"/>
        <c:axId val="536472960"/>
      </c:barChart>
      <c:catAx>
        <c:axId val="5389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72960"/>
        <c:crosses val="autoZero"/>
        <c:auto val="1"/>
        <c:lblAlgn val="ctr"/>
        <c:lblOffset val="100"/>
        <c:noMultiLvlLbl val="0"/>
      </c:catAx>
      <c:valAx>
        <c:axId val="5364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9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Serveurs'!$H$3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'8 Serveurs'!$G$4:$G$100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'8 Serveurs'!$H$4:$H$100</c:f>
              <c:numCache>
                <c:formatCode>General</c:formatCode>
                <c:ptCount val="97"/>
                <c:pt idx="0">
                  <c:v>14773.1672697785</c:v>
                </c:pt>
                <c:pt idx="2">
                  <c:v>16332.3180427565</c:v>
                </c:pt>
                <c:pt idx="4">
                  <c:v>16618.803855566101</c:v>
                </c:pt>
                <c:pt idx="6">
                  <c:v>16925.5901428873</c:v>
                </c:pt>
                <c:pt idx="8">
                  <c:v>17277.491293626499</c:v>
                </c:pt>
                <c:pt idx="10">
                  <c:v>16469.4175886181</c:v>
                </c:pt>
                <c:pt idx="12">
                  <c:v>17220.523511584001</c:v>
                </c:pt>
                <c:pt idx="14">
                  <c:v>15323.080591775701</c:v>
                </c:pt>
                <c:pt idx="16">
                  <c:v>16203.546204862399</c:v>
                </c:pt>
                <c:pt idx="18">
                  <c:v>15249.4483968773</c:v>
                </c:pt>
                <c:pt idx="20">
                  <c:v>16546.2990519542</c:v>
                </c:pt>
                <c:pt idx="22">
                  <c:v>16360.5374038358</c:v>
                </c:pt>
                <c:pt idx="24">
                  <c:v>16794.192223902701</c:v>
                </c:pt>
                <c:pt idx="26">
                  <c:v>15935.387078682999</c:v>
                </c:pt>
                <c:pt idx="28">
                  <c:v>16981.992205598399</c:v>
                </c:pt>
                <c:pt idx="30">
                  <c:v>16619.357116330099</c:v>
                </c:pt>
                <c:pt idx="32">
                  <c:v>15551.3034813592</c:v>
                </c:pt>
                <c:pt idx="34">
                  <c:v>17067.544398978502</c:v>
                </c:pt>
                <c:pt idx="36">
                  <c:v>15621.621721568999</c:v>
                </c:pt>
                <c:pt idx="38">
                  <c:v>16718.989823325301</c:v>
                </c:pt>
                <c:pt idx="40">
                  <c:v>17091.9561179189</c:v>
                </c:pt>
                <c:pt idx="42">
                  <c:v>15743.2911116744</c:v>
                </c:pt>
                <c:pt idx="44">
                  <c:v>17332.453351235101</c:v>
                </c:pt>
                <c:pt idx="46">
                  <c:v>17033.2565669998</c:v>
                </c:pt>
                <c:pt idx="48">
                  <c:v>16165.768416963099</c:v>
                </c:pt>
                <c:pt idx="50">
                  <c:v>17917.100629855799</c:v>
                </c:pt>
                <c:pt idx="52">
                  <c:v>16136.0250405601</c:v>
                </c:pt>
                <c:pt idx="54">
                  <c:v>14636.1539954197</c:v>
                </c:pt>
                <c:pt idx="56">
                  <c:v>17449.493183869101</c:v>
                </c:pt>
                <c:pt idx="58">
                  <c:v>15839.1711802147</c:v>
                </c:pt>
                <c:pt idx="60">
                  <c:v>16566.788200005001</c:v>
                </c:pt>
                <c:pt idx="62">
                  <c:v>16237.415145443199</c:v>
                </c:pt>
                <c:pt idx="64">
                  <c:v>16452.426593939599</c:v>
                </c:pt>
                <c:pt idx="66">
                  <c:v>16651.1959645721</c:v>
                </c:pt>
                <c:pt idx="68">
                  <c:v>16366.663174670601</c:v>
                </c:pt>
                <c:pt idx="70">
                  <c:v>16499.299379360102</c:v>
                </c:pt>
                <c:pt idx="72">
                  <c:v>15654.163631421699</c:v>
                </c:pt>
                <c:pt idx="74">
                  <c:v>17002.703541958301</c:v>
                </c:pt>
                <c:pt idx="76">
                  <c:v>16690.281537287599</c:v>
                </c:pt>
                <c:pt idx="78">
                  <c:v>16530.839140660599</c:v>
                </c:pt>
                <c:pt idx="80">
                  <c:v>16717.6850297524</c:v>
                </c:pt>
                <c:pt idx="82">
                  <c:v>16783.279769739202</c:v>
                </c:pt>
                <c:pt idx="84">
                  <c:v>16653.750757408801</c:v>
                </c:pt>
                <c:pt idx="86">
                  <c:v>15715.045987634699</c:v>
                </c:pt>
                <c:pt idx="88">
                  <c:v>17446.521866687301</c:v>
                </c:pt>
                <c:pt idx="90">
                  <c:v>15847.908541086499</c:v>
                </c:pt>
                <c:pt idx="92">
                  <c:v>17354.088708715699</c:v>
                </c:pt>
                <c:pt idx="94">
                  <c:v>15421.294814020501</c:v>
                </c:pt>
                <c:pt idx="96">
                  <c:v>17722.507713839001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472256"/>
        <c:axId val="536475840"/>
      </c:barChart>
      <c:catAx>
        <c:axId val="5414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75840"/>
        <c:crosses val="autoZero"/>
        <c:auto val="1"/>
        <c:lblAlgn val="ctr"/>
        <c:lblOffset val="100"/>
        <c:noMultiLvlLbl val="0"/>
      </c:catAx>
      <c:valAx>
        <c:axId val="5364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4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9</xdr:row>
      <xdr:rowOff>119061</xdr:rowOff>
    </xdr:from>
    <xdr:to>
      <xdr:col>8</xdr:col>
      <xdr:colOff>600074</xdr:colOff>
      <xdr:row>27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23812</xdr:rowOff>
    </xdr:from>
    <xdr:to>
      <xdr:col>11</xdr:col>
      <xdr:colOff>461962</xdr:colOff>
      <xdr:row>16</xdr:row>
      <xdr:rowOff>100012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109537</xdr:rowOff>
    </xdr:from>
    <xdr:to>
      <xdr:col>12</xdr:col>
      <xdr:colOff>447675</xdr:colOff>
      <xdr:row>11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138112</xdr:rowOff>
    </xdr:from>
    <xdr:to>
      <xdr:col>12</xdr:col>
      <xdr:colOff>209550</xdr:colOff>
      <xdr:row>16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</xdr:row>
      <xdr:rowOff>176212</xdr:rowOff>
    </xdr:from>
    <xdr:to>
      <xdr:col>10</xdr:col>
      <xdr:colOff>490537</xdr:colOff>
      <xdr:row>18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652462</xdr:colOff>
      <xdr:row>2</xdr:row>
      <xdr:rowOff>42862</xdr:rowOff>
    </xdr:from>
    <xdr:to>
      <xdr:col>16</xdr:col>
      <xdr:colOff>652462</xdr:colOff>
      <xdr:row>16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B2:G8" totalsRowShown="0">
  <autoFilter ref="B2:G8"/>
  <tableColumns count="6">
    <tableColumn id="1" name="Rubrique"/>
    <tableColumn id="2" name="1 Serveur"/>
    <tableColumn id="5" name="2 Serveur"/>
    <tableColumn id="4" name="4 Serveurs"/>
    <tableColumn id="6" name="6 Serveurs"/>
    <tableColumn id="3" name="8 Serveur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6" name="Tableau37" displayName="Tableau37" ref="B2:E101" totalsRowShown="0">
  <autoFilter ref="B2:E101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Tableau37220" displayName="Tableau37220" ref="B2:E101" totalsRowShown="0">
  <autoFilter ref="B2:E101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au372" displayName="Tableau372" ref="B2:E102" totalsRowShown="0">
  <autoFilter ref="B2:E10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au378" displayName="Tableau378" ref="B3:E102" totalsRowShown="0">
  <autoFilter ref="B3:E10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au4" displayName="Tableau4" ref="B3:E84" totalsRowShown="0">
  <autoFilter ref="B3:E84"/>
  <tableColumns count="4">
    <tableColumn id="1" name="Experience"/>
    <tableColumn id="3" name="Serveur" dataDxfId="5"/>
    <tableColumn id="4" name="Score" dataDxfId="4"/>
    <tableColumn id="5" name="Time (millisecondes)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au5" displayName="Tableau5" ref="G3:J100" totalsRowShown="0">
  <autoFilter ref="G3:J100"/>
  <tableColumns count="4">
    <tableColumn id="1" name="Experience"/>
    <tableColumn id="4" name="Best Results" dataDxfId="2"/>
    <tableColumn id="2" name="Mean Of Results" dataDxfId="1"/>
    <tableColumn id="3" name="Mean Time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au2" displayName="Tableau2" ref="B3:C11" totalsRowShown="0">
  <autoFilter ref="B3:C11"/>
  <tableColumns count="2">
    <tableColumn id="1" name="Score"/>
    <tableColumn id="2" name="Tem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8"/>
  <sheetViews>
    <sheetView workbookViewId="0">
      <selection activeCell="E21" sqref="E21"/>
    </sheetView>
  </sheetViews>
  <sheetFormatPr baseColWidth="10" defaultRowHeight="15" x14ac:dyDescent="0.25"/>
  <cols>
    <col min="2" max="2" width="25.85546875" customWidth="1"/>
    <col min="3" max="3" width="19.7109375" customWidth="1"/>
  </cols>
  <sheetData>
    <row r="1" spans="1:11" ht="60" customHeight="1" x14ac:dyDescent="0.25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51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</sheetData>
  <mergeCells count="2">
    <mergeCell ref="A2:K18"/>
    <mergeCell ref="A1:K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G8"/>
  <sheetViews>
    <sheetView tabSelected="1" workbookViewId="0">
      <selection activeCell="K12" sqref="K12"/>
    </sheetView>
  </sheetViews>
  <sheetFormatPr baseColWidth="10" defaultRowHeight="15" x14ac:dyDescent="0.25"/>
  <cols>
    <col min="2" max="2" width="11.5703125" customWidth="1"/>
    <col min="3" max="4" width="20.7109375" customWidth="1"/>
    <col min="5" max="5" width="23.140625" customWidth="1"/>
    <col min="6" max="6" width="17.42578125" customWidth="1"/>
  </cols>
  <sheetData>
    <row r="2" spans="2:7" x14ac:dyDescent="0.25">
      <c r="B2" t="s">
        <v>48</v>
      </c>
      <c r="C2" t="s">
        <v>43</v>
      </c>
      <c r="D2" t="s">
        <v>62</v>
      </c>
      <c r="E2" t="s">
        <v>50</v>
      </c>
      <c r="F2" t="s">
        <v>63</v>
      </c>
      <c r="G2" t="s">
        <v>47</v>
      </c>
    </row>
    <row r="3" spans="2:7" x14ac:dyDescent="0.25">
      <c r="B3" t="s">
        <v>40</v>
      </c>
      <c r="C3">
        <f>QUARTILE(Tableau37[Best Results],0)</f>
        <v>14762.084444517401</v>
      </c>
      <c r="D3">
        <f>QUARTILE(Tableau37220[Best Results],0)</f>
        <v>15358.258722775199</v>
      </c>
      <c r="E3">
        <f>QUARTILE(Tableau372[Best Results],0)</f>
        <v>15372.8296435067</v>
      </c>
      <c r="F3">
        <f>QUARTILE(Tableau378[Best Results],0)</f>
        <v>14532.0920405534</v>
      </c>
      <c r="G3">
        <f>QUARTILE(Tableau5[Best Results],0)</f>
        <v>14636.1539954197</v>
      </c>
    </row>
    <row r="4" spans="2:7" x14ac:dyDescent="0.25">
      <c r="B4" t="s">
        <v>44</v>
      </c>
      <c r="C4">
        <f>QUARTILE(Tableau37[Best Results],1)</f>
        <v>17196.869018447072</v>
      </c>
      <c r="D4">
        <f>QUARTILE(Tableau37220[Best Results],1)</f>
        <v>16674.262494561648</v>
      </c>
      <c r="E4">
        <f>QUARTILE(Tableau372[Best Results],1)</f>
        <v>16414.331349716751</v>
      </c>
      <c r="F4">
        <f>QUARTILE(Tableau378[Best Results],1)</f>
        <v>16073.106348162226</v>
      </c>
      <c r="G4">
        <f>QUARTILE(Tableau5[Best Results],1)</f>
        <v>15935.387078682999</v>
      </c>
    </row>
    <row r="5" spans="2:7" x14ac:dyDescent="0.25">
      <c r="B5" t="s">
        <v>45</v>
      </c>
      <c r="C5">
        <f>QUARTILE(Tableau37[Best Results],2)</f>
        <v>18125.887202091952</v>
      </c>
      <c r="D5">
        <f>QUARTILE(Tableau37220[Best Results],2)</f>
        <v>17349.6316032664</v>
      </c>
      <c r="E5">
        <f>QUARTILE(Tableau372[Best Results],2)</f>
        <v>17025.12549095595</v>
      </c>
      <c r="F5">
        <f>QUARTILE(Tableau378[Best Results],2)</f>
        <v>16633.90137078875</v>
      </c>
      <c r="G5">
        <f>QUARTILE(Tableau5[Best Results],2)</f>
        <v>16546.2990519542</v>
      </c>
    </row>
    <row r="6" spans="2:7" x14ac:dyDescent="0.25">
      <c r="B6" t="s">
        <v>46</v>
      </c>
      <c r="C6">
        <f>QUARTILE(Tableau37[Best Results],3)</f>
        <v>18998.940388393501</v>
      </c>
      <c r="D6">
        <f>QUARTILE(Tableau37220[Best Results],3)</f>
        <v>18312.391022736174</v>
      </c>
      <c r="E6">
        <f>QUARTILE(Tableau372[Best Results],3)</f>
        <v>17399.512298173351</v>
      </c>
      <c r="F6">
        <f>QUARTILE(Tableau378[Best Results],3)</f>
        <v>17255.175355954401</v>
      </c>
      <c r="G6">
        <f>QUARTILE(Tableau5[Best Results],3)</f>
        <v>16981.992205598399</v>
      </c>
    </row>
    <row r="7" spans="2:7" x14ac:dyDescent="0.25">
      <c r="B7" t="s">
        <v>42</v>
      </c>
      <c r="C7">
        <f>QUARTILE(Tableau37[Best Results],4)</f>
        <v>22159.3719589426</v>
      </c>
      <c r="D7">
        <f>QUARTILE(Tableau37220[Best Results],4)</f>
        <v>19649.936080161599</v>
      </c>
      <c r="E7">
        <f>QUARTILE(Tableau37[Best Results],4)</f>
        <v>22159.3719589426</v>
      </c>
      <c r="F7">
        <f>QUARTILE(Tableau378[Best Results],4)</f>
        <v>18512.3594354298</v>
      </c>
      <c r="G7">
        <f>QUARTILE(Tableau5[Best Results],4)</f>
        <v>17917.100629855799</v>
      </c>
    </row>
    <row r="8" spans="2:7" x14ac:dyDescent="0.25">
      <c r="B8" t="s">
        <v>49</v>
      </c>
      <c r="C8">
        <f>AVERAGE(Tableau37[Best Results])</f>
        <v>18135.032279683051</v>
      </c>
      <c r="D8">
        <f>AVERAGE(Tableau37220[Best Results])</f>
        <v>17473.554055126573</v>
      </c>
      <c r="E8">
        <f>AVERAGE(Tableau372[Best Results])</f>
        <v>16955.469078148119</v>
      </c>
      <c r="F8">
        <f>AVERAGE(Tableau378[Best Results])</f>
        <v>16647.290032789006</v>
      </c>
      <c r="G8">
        <f>AVERAGE(Tableau5[Best Results])</f>
        <v>16454.06409177107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1"/>
  <sheetViews>
    <sheetView workbookViewId="0">
      <selection activeCell="K29" sqref="K29"/>
    </sheetView>
  </sheetViews>
  <sheetFormatPr baseColWidth="10" defaultRowHeight="15" x14ac:dyDescent="0.25"/>
  <cols>
    <col min="2" max="2" width="16.7109375" customWidth="1"/>
    <col min="3" max="3" width="19.7109375" customWidth="1"/>
    <col min="4" max="4" width="25" customWidth="1"/>
    <col min="5" max="5" width="24.28515625" customWidth="1"/>
    <col min="6" max="6" width="11.5703125" customWidth="1"/>
  </cols>
  <sheetData>
    <row r="2" spans="2:5" x14ac:dyDescent="0.25">
      <c r="B2" t="s">
        <v>28</v>
      </c>
      <c r="C2" t="s">
        <v>33</v>
      </c>
      <c r="D2" t="s">
        <v>26</v>
      </c>
      <c r="E2" t="s">
        <v>27</v>
      </c>
    </row>
    <row r="3" spans="2:5" x14ac:dyDescent="0.25">
      <c r="B3" t="s">
        <v>0</v>
      </c>
      <c r="C3">
        <v>18011.293574998301</v>
      </c>
      <c r="D3">
        <v>18011.293574998301</v>
      </c>
      <c r="E3">
        <v>2025</v>
      </c>
    </row>
    <row r="4" spans="2:5" x14ac:dyDescent="0.25">
      <c r="B4" t="s">
        <v>13</v>
      </c>
    </row>
    <row r="5" spans="2:5" x14ac:dyDescent="0.25">
      <c r="B5" t="s">
        <v>14</v>
      </c>
      <c r="C5">
        <v>16945.803436609</v>
      </c>
      <c r="D5">
        <v>16945.803436609</v>
      </c>
      <c r="E5">
        <v>2134</v>
      </c>
    </row>
    <row r="6" spans="2:5" x14ac:dyDescent="0.25">
      <c r="B6" t="s">
        <v>15</v>
      </c>
    </row>
    <row r="7" spans="2:5" x14ac:dyDescent="0.25">
      <c r="B7" t="s">
        <v>16</v>
      </c>
      <c r="C7">
        <v>17275.649321278201</v>
      </c>
      <c r="D7">
        <v>17275.649321278201</v>
      </c>
      <c r="E7">
        <v>1102</v>
      </c>
    </row>
    <row r="8" spans="2:5" x14ac:dyDescent="0.25">
      <c r="B8" t="s">
        <v>17</v>
      </c>
    </row>
    <row r="9" spans="2:5" x14ac:dyDescent="0.25">
      <c r="B9" t="s">
        <v>18</v>
      </c>
      <c r="C9">
        <v>19199.482310096198</v>
      </c>
      <c r="D9">
        <v>19199.482310096198</v>
      </c>
      <c r="E9">
        <v>1314</v>
      </c>
    </row>
    <row r="10" spans="2:5" x14ac:dyDescent="0.25">
      <c r="B10" t="s">
        <v>19</v>
      </c>
    </row>
    <row r="11" spans="2:5" x14ac:dyDescent="0.25">
      <c r="B11" t="s">
        <v>21</v>
      </c>
      <c r="C11">
        <v>17374.866653092398</v>
      </c>
      <c r="D11">
        <v>17374.866653092398</v>
      </c>
      <c r="E11">
        <v>1180</v>
      </c>
    </row>
    <row r="12" spans="2:5" x14ac:dyDescent="0.25">
      <c r="B12" t="s">
        <v>22</v>
      </c>
    </row>
    <row r="13" spans="2:5" x14ac:dyDescent="0.25">
      <c r="B13" t="s">
        <v>52</v>
      </c>
      <c r="C13">
        <v>16383.602188825</v>
      </c>
      <c r="D13">
        <v>16383.602188825</v>
      </c>
      <c r="E13">
        <v>1328</v>
      </c>
    </row>
    <row r="14" spans="2:5" ht="13.5" customHeight="1" x14ac:dyDescent="0.25">
      <c r="B14" t="s">
        <v>53</v>
      </c>
    </row>
    <row r="15" spans="2:5" x14ac:dyDescent="0.25">
      <c r="B15" t="s">
        <v>54</v>
      </c>
      <c r="C15">
        <v>18637.595338938201</v>
      </c>
      <c r="D15">
        <v>18637.595338938201</v>
      </c>
      <c r="E15">
        <v>1566</v>
      </c>
    </row>
    <row r="16" spans="2:5" x14ac:dyDescent="0.25">
      <c r="B16" t="s">
        <v>55</v>
      </c>
    </row>
    <row r="17" spans="2:10" x14ac:dyDescent="0.25">
      <c r="B17" t="s">
        <v>56</v>
      </c>
      <c r="C17">
        <v>20026.453069716699</v>
      </c>
      <c r="D17">
        <v>20026.453069716699</v>
      </c>
      <c r="E17">
        <v>1082</v>
      </c>
    </row>
    <row r="18" spans="2:10" x14ac:dyDescent="0.25">
      <c r="B18" t="s">
        <v>57</v>
      </c>
    </row>
    <row r="19" spans="2:10" x14ac:dyDescent="0.25">
      <c r="B19" t="s">
        <v>58</v>
      </c>
      <c r="C19">
        <v>19054.565322723302</v>
      </c>
      <c r="D19">
        <v>19054.565322723302</v>
      </c>
      <c r="E19">
        <v>1230</v>
      </c>
    </row>
    <row r="20" spans="2:10" x14ac:dyDescent="0.25">
      <c r="B20" t="s">
        <v>59</v>
      </c>
      <c r="H20" s="22" t="s">
        <v>30</v>
      </c>
      <c r="I20" s="22"/>
      <c r="J20" s="22"/>
    </row>
    <row r="21" spans="2:10" x14ac:dyDescent="0.25">
      <c r="B21" t="s">
        <v>60</v>
      </c>
      <c r="C21">
        <v>20226.7098346032</v>
      </c>
      <c r="D21">
        <v>20226.7098346032</v>
      </c>
      <c r="E21">
        <v>1272</v>
      </c>
      <c r="H21" s="17" t="s">
        <v>23</v>
      </c>
      <c r="I21" s="17"/>
    </row>
    <row r="22" spans="2:10" x14ac:dyDescent="0.25">
      <c r="B22" t="s">
        <v>61</v>
      </c>
      <c r="H22" s="18" t="s">
        <v>24</v>
      </c>
      <c r="I22" s="18"/>
      <c r="J22">
        <f>MIN(Tableau37[Best Results])</f>
        <v>14762.084444517401</v>
      </c>
    </row>
    <row r="23" spans="2:10" x14ac:dyDescent="0.25">
      <c r="C23">
        <v>19726.651189087799</v>
      </c>
      <c r="D23">
        <v>19726.651189087799</v>
      </c>
      <c r="E23">
        <v>926</v>
      </c>
      <c r="H23" s="18" t="s">
        <v>25</v>
      </c>
      <c r="I23" s="18"/>
      <c r="J23">
        <f>MAX(Tableau37[Best Results])</f>
        <v>22159.3719589426</v>
      </c>
    </row>
    <row r="24" spans="2:10" x14ac:dyDescent="0.25">
      <c r="H24" s="17" t="s">
        <v>31</v>
      </c>
      <c r="I24" s="17"/>
    </row>
    <row r="25" spans="2:10" x14ac:dyDescent="0.25">
      <c r="C25">
        <v>20046.8074132289</v>
      </c>
      <c r="D25">
        <v>20046.8074132289</v>
      </c>
      <c r="E25">
        <v>896</v>
      </c>
      <c r="H25" s="18" t="s">
        <v>35</v>
      </c>
      <c r="I25" s="18"/>
      <c r="J25">
        <f>AVERAGE(Tableau37[Best Results])</f>
        <v>18135.032279683051</v>
      </c>
    </row>
    <row r="26" spans="2:10" x14ac:dyDescent="0.25">
      <c r="H26" s="18" t="s">
        <v>20</v>
      </c>
      <c r="I26" s="18"/>
      <c r="J26">
        <f>AVERAGE(Tableau37[Mean Of Results])</f>
        <v>18135.032279683051</v>
      </c>
    </row>
    <row r="27" spans="2:10" x14ac:dyDescent="0.25">
      <c r="C27">
        <v>17943.3785739249</v>
      </c>
      <c r="D27">
        <v>17943.3785739249</v>
      </c>
      <c r="E27">
        <v>999</v>
      </c>
      <c r="H27" s="18" t="s">
        <v>32</v>
      </c>
      <c r="I27" s="18"/>
      <c r="J27">
        <f>SUM(Tableau37[Mean Time])/10</f>
        <v>6367.9</v>
      </c>
    </row>
    <row r="28" spans="2:10" x14ac:dyDescent="0.25">
      <c r="H28" s="17" t="s">
        <v>39</v>
      </c>
      <c r="I28" s="17"/>
    </row>
    <row r="29" spans="2:10" x14ac:dyDescent="0.25">
      <c r="C29">
        <v>18125.246725622299</v>
      </c>
      <c r="D29">
        <v>18125.246725622299</v>
      </c>
      <c r="E29">
        <v>1214</v>
      </c>
      <c r="H29" s="18">
        <v>0</v>
      </c>
      <c r="I29" s="18" t="s">
        <v>40</v>
      </c>
      <c r="J29">
        <f>QUARTILE(Tableau37[Best Results],0)</f>
        <v>14762.084444517401</v>
      </c>
    </row>
    <row r="30" spans="2:10" x14ac:dyDescent="0.25">
      <c r="H30" s="18">
        <v>1</v>
      </c>
      <c r="I30" s="18" t="s">
        <v>39</v>
      </c>
      <c r="J30">
        <f>QUARTILE(Tableau37[Best Results],1)</f>
        <v>17196.869018447072</v>
      </c>
    </row>
    <row r="31" spans="2:10" x14ac:dyDescent="0.25">
      <c r="C31">
        <v>18321.204382271899</v>
      </c>
      <c r="D31">
        <v>18321.204382271899</v>
      </c>
      <c r="E31">
        <v>1142</v>
      </c>
      <c r="H31" s="18">
        <v>2</v>
      </c>
      <c r="I31" s="18" t="s">
        <v>41</v>
      </c>
      <c r="J31">
        <f>QUARTILE(Tableau37[Best Results],2)</f>
        <v>18125.887202091952</v>
      </c>
    </row>
    <row r="32" spans="2:10" x14ac:dyDescent="0.25">
      <c r="H32" s="18">
        <v>3</v>
      </c>
      <c r="I32" s="18" t="s">
        <v>39</v>
      </c>
      <c r="J32">
        <f>QUARTILE(Tableau37[Best Results],3)</f>
        <v>18998.940388393501</v>
      </c>
    </row>
    <row r="33" spans="3:10" x14ac:dyDescent="0.25">
      <c r="C33">
        <v>17691.508326347401</v>
      </c>
      <c r="D33">
        <v>17691.508326347401</v>
      </c>
      <c r="E33">
        <v>1404</v>
      </c>
      <c r="H33" s="18">
        <v>4</v>
      </c>
      <c r="I33" s="18" t="s">
        <v>42</v>
      </c>
      <c r="J33">
        <f>QUARTILE(Tableau37[Best Results],4)</f>
        <v>22159.3719589426</v>
      </c>
    </row>
    <row r="35" spans="3:10" x14ac:dyDescent="0.25">
      <c r="C35">
        <v>17126.277877648099</v>
      </c>
      <c r="D35">
        <v>17126.277877648099</v>
      </c>
      <c r="E35">
        <v>1232</v>
      </c>
    </row>
    <row r="37" spans="3:10" x14ac:dyDescent="0.25">
      <c r="C37">
        <v>17005.0879364026</v>
      </c>
      <c r="D37">
        <v>17005.0879364026</v>
      </c>
      <c r="E37">
        <v>1754</v>
      </c>
    </row>
    <row r="39" spans="3:10" x14ac:dyDescent="0.25">
      <c r="C39">
        <v>18149.204315461699</v>
      </c>
      <c r="D39">
        <v>18149.204315461699</v>
      </c>
      <c r="E39">
        <v>1011</v>
      </c>
    </row>
    <row r="41" spans="3:10" x14ac:dyDescent="0.25">
      <c r="C41">
        <v>19697.642143414902</v>
      </c>
      <c r="D41">
        <v>19697.642143414902</v>
      </c>
      <c r="E41">
        <v>883</v>
      </c>
    </row>
    <row r="43" spans="3:10" x14ac:dyDescent="0.25">
      <c r="C43">
        <v>18126.527678561601</v>
      </c>
      <c r="D43">
        <v>18126.527678561601</v>
      </c>
      <c r="E43">
        <v>1292</v>
      </c>
    </row>
    <row r="45" spans="3:10" x14ac:dyDescent="0.25">
      <c r="C45">
        <v>14762.084444517401</v>
      </c>
      <c r="D45">
        <v>14762.084444517401</v>
      </c>
      <c r="E45">
        <v>1842</v>
      </c>
    </row>
    <row r="47" spans="3:10" x14ac:dyDescent="0.25">
      <c r="C47">
        <v>17066.4411846154</v>
      </c>
      <c r="D47">
        <v>17066.4411846154</v>
      </c>
      <c r="E47">
        <v>1312</v>
      </c>
    </row>
    <row r="49" spans="3:5" x14ac:dyDescent="0.25">
      <c r="C49">
        <v>19056.259104092202</v>
      </c>
      <c r="D49">
        <v>19056.259104092202</v>
      </c>
      <c r="E49">
        <v>1282</v>
      </c>
    </row>
    <row r="51" spans="3:5" x14ac:dyDescent="0.25">
      <c r="C51">
        <v>16851.9491937887</v>
      </c>
      <c r="D51">
        <v>16851.9491937887</v>
      </c>
      <c r="E51">
        <v>1585</v>
      </c>
    </row>
    <row r="53" spans="3:5" x14ac:dyDescent="0.25">
      <c r="C53">
        <v>18208.283051771599</v>
      </c>
      <c r="D53">
        <v>18208.283051771599</v>
      </c>
      <c r="E53">
        <v>1152</v>
      </c>
    </row>
    <row r="55" spans="3:5" x14ac:dyDescent="0.25">
      <c r="C55">
        <v>17952.186982471601</v>
      </c>
      <c r="D55">
        <v>17952.186982471601</v>
      </c>
      <c r="E55">
        <v>1952</v>
      </c>
    </row>
    <row r="57" spans="3:5" x14ac:dyDescent="0.25">
      <c r="C57">
        <v>15441.215432033599</v>
      </c>
      <c r="D57">
        <v>15441.215432033599</v>
      </c>
      <c r="E57">
        <v>1422</v>
      </c>
    </row>
    <row r="59" spans="3:5" x14ac:dyDescent="0.25">
      <c r="C59">
        <v>18766.551024614299</v>
      </c>
      <c r="D59">
        <v>18766.551024614299</v>
      </c>
      <c r="E59">
        <v>1249</v>
      </c>
    </row>
    <row r="61" spans="3:5" x14ac:dyDescent="0.25">
      <c r="C61">
        <v>17857.528453691</v>
      </c>
      <c r="D61">
        <v>17857.528453691</v>
      </c>
      <c r="E61">
        <v>1252</v>
      </c>
    </row>
    <row r="63" spans="3:5" x14ac:dyDescent="0.25">
      <c r="C63">
        <v>16759.343725936</v>
      </c>
      <c r="D63">
        <v>16759.343725936</v>
      </c>
      <c r="E63">
        <v>1070</v>
      </c>
    </row>
    <row r="65" spans="3:5" x14ac:dyDescent="0.25">
      <c r="C65">
        <v>17503.6243970422</v>
      </c>
      <c r="D65">
        <v>17503.6243970422</v>
      </c>
      <c r="E65">
        <v>1402</v>
      </c>
    </row>
    <row r="67" spans="3:5" x14ac:dyDescent="0.25">
      <c r="C67">
        <v>18168.509447272099</v>
      </c>
      <c r="D67">
        <v>18168.509447272099</v>
      </c>
      <c r="E67">
        <v>991</v>
      </c>
    </row>
    <row r="69" spans="3:5" x14ac:dyDescent="0.25">
      <c r="C69">
        <v>19506.960453989301</v>
      </c>
      <c r="D69">
        <v>19506.960453989301</v>
      </c>
      <c r="E69">
        <v>1011</v>
      </c>
    </row>
    <row r="71" spans="3:5" x14ac:dyDescent="0.25">
      <c r="C71">
        <v>19773.568472947201</v>
      </c>
      <c r="D71">
        <v>19773.568472947201</v>
      </c>
      <c r="E71">
        <v>831</v>
      </c>
    </row>
    <row r="73" spans="3:5" x14ac:dyDescent="0.25">
      <c r="C73">
        <v>17418.294381062598</v>
      </c>
      <c r="D73">
        <v>17418.294381062598</v>
      </c>
      <c r="E73">
        <v>1314</v>
      </c>
    </row>
    <row r="75" spans="3:5" x14ac:dyDescent="0.25">
      <c r="C75">
        <v>17689.6148944659</v>
      </c>
      <c r="D75">
        <v>17689.6148944659</v>
      </c>
      <c r="E75">
        <v>1315</v>
      </c>
    </row>
    <row r="77" spans="3:5" x14ac:dyDescent="0.25">
      <c r="C77">
        <v>18515.092057252899</v>
      </c>
      <c r="D77">
        <v>18515.092057252899</v>
      </c>
      <c r="E77">
        <v>1331</v>
      </c>
    </row>
    <row r="79" spans="3:5" x14ac:dyDescent="0.25">
      <c r="C79">
        <v>18278.486747114101</v>
      </c>
      <c r="D79">
        <v>18278.486747114101</v>
      </c>
      <c r="E79">
        <v>1509</v>
      </c>
    </row>
    <row r="81" spans="3:5" x14ac:dyDescent="0.25">
      <c r="C81">
        <v>22159.3719589426</v>
      </c>
      <c r="D81">
        <v>22159.3719589426</v>
      </c>
      <c r="E81">
        <v>754</v>
      </c>
    </row>
    <row r="83" spans="3:5" x14ac:dyDescent="0.25">
      <c r="C83">
        <v>18435.461862871001</v>
      </c>
      <c r="D83">
        <v>18435.461862871001</v>
      </c>
      <c r="E83">
        <v>1055</v>
      </c>
    </row>
    <row r="85" spans="3:5" x14ac:dyDescent="0.25">
      <c r="C85">
        <v>17015.794405426201</v>
      </c>
      <c r="D85">
        <v>17015.794405426201</v>
      </c>
      <c r="E85">
        <v>1321</v>
      </c>
    </row>
    <row r="87" spans="3:5" x14ac:dyDescent="0.25">
      <c r="C87">
        <v>19071.117582190702</v>
      </c>
      <c r="D87">
        <v>19071.117582190702</v>
      </c>
      <c r="E87">
        <v>1434</v>
      </c>
    </row>
    <row r="89" spans="3:5" x14ac:dyDescent="0.25">
      <c r="C89">
        <v>17223.285464163499</v>
      </c>
      <c r="D89">
        <v>17223.285464163499</v>
      </c>
      <c r="E89">
        <v>1010</v>
      </c>
    </row>
    <row r="91" spans="3:5" x14ac:dyDescent="0.25">
      <c r="C91">
        <v>18832.0655854041</v>
      </c>
      <c r="D91">
        <v>18832.0655854041</v>
      </c>
      <c r="E91">
        <v>881</v>
      </c>
    </row>
    <row r="93" spans="3:5" x14ac:dyDescent="0.25">
      <c r="C93">
        <v>18168.541331360699</v>
      </c>
      <c r="D93">
        <v>18168.541331360699</v>
      </c>
      <c r="E93">
        <v>1216</v>
      </c>
    </row>
    <row r="95" spans="3:5" x14ac:dyDescent="0.25">
      <c r="C95">
        <v>17188.063536541598</v>
      </c>
      <c r="D95">
        <v>17188.063536541598</v>
      </c>
      <c r="E95">
        <v>1422</v>
      </c>
    </row>
    <row r="97" spans="3:5" x14ac:dyDescent="0.25">
      <c r="C97">
        <v>16743.013917913398</v>
      </c>
      <c r="D97">
        <v>16743.013917913398</v>
      </c>
      <c r="E97">
        <v>1135</v>
      </c>
    </row>
    <row r="99" spans="3:5" x14ac:dyDescent="0.25">
      <c r="C99">
        <v>16957.8488733218</v>
      </c>
      <c r="D99">
        <v>16957.8488733218</v>
      </c>
      <c r="E99">
        <v>1682</v>
      </c>
    </row>
    <row r="101" spans="3:5" x14ac:dyDescent="0.25">
      <c r="C101">
        <v>20285.498404486199</v>
      </c>
      <c r="D101">
        <v>20285.498404486199</v>
      </c>
      <c r="E101">
        <v>961</v>
      </c>
    </row>
  </sheetData>
  <mergeCells count="1">
    <mergeCell ref="H20:J20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1"/>
  <sheetViews>
    <sheetView topLeftCell="B1" workbookViewId="0">
      <selection activeCell="C3" sqref="C3:E101"/>
    </sheetView>
  </sheetViews>
  <sheetFormatPr baseColWidth="10" defaultRowHeight="15" x14ac:dyDescent="0.25"/>
  <cols>
    <col min="2" max="2" width="26.42578125" customWidth="1"/>
    <col min="3" max="3" width="20.85546875" customWidth="1"/>
    <col min="4" max="4" width="22.42578125" customWidth="1"/>
    <col min="5" max="5" width="18.42578125" customWidth="1"/>
    <col min="7" max="7" width="11.42578125" customWidth="1"/>
    <col min="9" max="9" width="22.5703125" customWidth="1"/>
  </cols>
  <sheetData>
    <row r="2" spans="2:9" x14ac:dyDescent="0.25">
      <c r="B2" t="s">
        <v>28</v>
      </c>
      <c r="C2" t="s">
        <v>33</v>
      </c>
      <c r="D2" t="s">
        <v>26</v>
      </c>
      <c r="E2" t="s">
        <v>27</v>
      </c>
    </row>
    <row r="3" spans="2:9" x14ac:dyDescent="0.25">
      <c r="B3" t="s">
        <v>0</v>
      </c>
      <c r="C3">
        <v>19210.5882996781</v>
      </c>
      <c r="D3">
        <v>20376.0653762814</v>
      </c>
      <c r="E3">
        <v>1553</v>
      </c>
    </row>
    <row r="4" spans="2:9" x14ac:dyDescent="0.25">
      <c r="B4" t="s">
        <v>13</v>
      </c>
    </row>
    <row r="5" spans="2:9" x14ac:dyDescent="0.25">
      <c r="B5" t="s">
        <v>14</v>
      </c>
      <c r="C5">
        <v>17502.614926026999</v>
      </c>
      <c r="D5">
        <v>19365.850363741501</v>
      </c>
      <c r="E5">
        <v>1489</v>
      </c>
    </row>
    <row r="6" spans="2:9" x14ac:dyDescent="0.25">
      <c r="B6" t="s">
        <v>15</v>
      </c>
    </row>
    <row r="7" spans="2:9" x14ac:dyDescent="0.25">
      <c r="B7" t="s">
        <v>16</v>
      </c>
      <c r="C7">
        <v>17268.506460628199</v>
      </c>
      <c r="D7">
        <v>17815.151489345899</v>
      </c>
      <c r="E7">
        <v>1451</v>
      </c>
    </row>
    <row r="8" spans="2:9" x14ac:dyDescent="0.25">
      <c r="B8" t="s">
        <v>17</v>
      </c>
    </row>
    <row r="9" spans="2:9" x14ac:dyDescent="0.25">
      <c r="B9" t="s">
        <v>18</v>
      </c>
      <c r="C9">
        <v>17004.874634063301</v>
      </c>
      <c r="D9">
        <v>17285.3282487428</v>
      </c>
      <c r="E9">
        <v>1531</v>
      </c>
    </row>
    <row r="10" spans="2:9" x14ac:dyDescent="0.25">
      <c r="B10" t="s">
        <v>19</v>
      </c>
    </row>
    <row r="11" spans="2:9" x14ac:dyDescent="0.25">
      <c r="B11" t="s">
        <v>21</v>
      </c>
      <c r="C11">
        <v>15755.5247704709</v>
      </c>
      <c r="D11">
        <v>17077.745051112099</v>
      </c>
      <c r="E11">
        <v>1599.5</v>
      </c>
    </row>
    <row r="12" spans="2:9" x14ac:dyDescent="0.25">
      <c r="B12" t="s">
        <v>22</v>
      </c>
    </row>
    <row r="13" spans="2:9" x14ac:dyDescent="0.25">
      <c r="C13">
        <v>17123.663282874699</v>
      </c>
      <c r="D13">
        <v>17848.458124552799</v>
      </c>
      <c r="E13">
        <v>1421</v>
      </c>
      <c r="G13" s="22" t="s">
        <v>30</v>
      </c>
      <c r="H13" s="22"/>
      <c r="I13" s="22"/>
    </row>
    <row r="14" spans="2:9" x14ac:dyDescent="0.25">
      <c r="G14" s="17" t="s">
        <v>23</v>
      </c>
      <c r="H14" s="17"/>
    </row>
    <row r="15" spans="2:9" x14ac:dyDescent="0.25">
      <c r="C15">
        <v>19305.575675428601</v>
      </c>
      <c r="D15">
        <v>20249.729122480301</v>
      </c>
      <c r="E15">
        <v>1079.5</v>
      </c>
      <c r="G15" s="18" t="s">
        <v>24</v>
      </c>
      <c r="H15" s="18"/>
      <c r="I15">
        <f>MIN(Tableau37220[Best Results])</f>
        <v>15358.258722775199</v>
      </c>
    </row>
    <row r="16" spans="2:9" x14ac:dyDescent="0.25">
      <c r="G16" s="18" t="s">
        <v>25</v>
      </c>
      <c r="H16" s="18"/>
      <c r="I16">
        <f>MAX(Tableau37220[Best Results])</f>
        <v>19649.936080161599</v>
      </c>
    </row>
    <row r="17" spans="3:9" x14ac:dyDescent="0.25">
      <c r="C17">
        <v>15358.258722775199</v>
      </c>
      <c r="D17">
        <v>16320.9408392153</v>
      </c>
      <c r="E17">
        <v>2004.5</v>
      </c>
      <c r="G17" s="17" t="s">
        <v>31</v>
      </c>
      <c r="H17" s="17"/>
    </row>
    <row r="18" spans="3:9" x14ac:dyDescent="0.25">
      <c r="G18" s="18" t="s">
        <v>35</v>
      </c>
      <c r="H18" s="18"/>
      <c r="I18">
        <f>AVERAGE(Tableau37220[Best Results])</f>
        <v>17473.554055126573</v>
      </c>
    </row>
    <row r="19" spans="3:9" x14ac:dyDescent="0.25">
      <c r="C19">
        <v>15699.8319511726</v>
      </c>
      <c r="D19">
        <v>18101.0069613751</v>
      </c>
      <c r="E19">
        <v>1389</v>
      </c>
      <c r="G19" s="18" t="s">
        <v>20</v>
      </c>
      <c r="H19" s="18"/>
      <c r="I19">
        <f>AVERAGE(Tableau37220[Mean Of Results])</f>
        <v>18282.561839162066</v>
      </c>
    </row>
    <row r="20" spans="3:9" x14ac:dyDescent="0.25">
      <c r="G20" s="18" t="s">
        <v>32</v>
      </c>
      <c r="H20" s="18"/>
      <c r="I20">
        <f>SUM(Tableau37220[Mean Time])/10</f>
        <v>7337.4</v>
      </c>
    </row>
    <row r="21" spans="3:9" x14ac:dyDescent="0.25">
      <c r="C21">
        <v>16658.8348965244</v>
      </c>
      <c r="D21">
        <v>17419.981726995898</v>
      </c>
      <c r="E21">
        <v>2048.5</v>
      </c>
      <c r="G21" s="17" t="s">
        <v>39</v>
      </c>
      <c r="H21" s="17"/>
    </row>
    <row r="22" spans="3:9" x14ac:dyDescent="0.25">
      <c r="G22" s="18">
        <v>0</v>
      </c>
      <c r="H22" s="18" t="s">
        <v>40</v>
      </c>
      <c r="I22">
        <f>QUARTILE(Tableau37220[Best Results],0)</f>
        <v>15358.258722775199</v>
      </c>
    </row>
    <row r="23" spans="3:9" x14ac:dyDescent="0.25">
      <c r="C23">
        <v>15798.743141118601</v>
      </c>
      <c r="D23">
        <v>17046.906724335298</v>
      </c>
      <c r="E23">
        <v>1429</v>
      </c>
      <c r="G23" s="18">
        <v>1</v>
      </c>
      <c r="H23" s="18" t="s">
        <v>39</v>
      </c>
      <c r="I23">
        <f>QUARTILE(Tableau37220[Best Results],1)</f>
        <v>16674.262494561648</v>
      </c>
    </row>
    <row r="24" spans="3:9" x14ac:dyDescent="0.25">
      <c r="G24" s="18">
        <v>2</v>
      </c>
      <c r="H24" s="18" t="s">
        <v>41</v>
      </c>
      <c r="I24">
        <f>QUARTILE(Tableau37220[Best Results],2)</f>
        <v>17349.6316032664</v>
      </c>
    </row>
    <row r="25" spans="3:9" x14ac:dyDescent="0.25">
      <c r="C25">
        <v>17052.973167009299</v>
      </c>
      <c r="D25">
        <v>17593.517505823798</v>
      </c>
      <c r="E25">
        <v>1271.5</v>
      </c>
      <c r="G25" s="18">
        <v>3</v>
      </c>
      <c r="H25" s="18" t="s">
        <v>39</v>
      </c>
      <c r="I25">
        <f>QUARTILE(Tableau37220[Best Results],3)</f>
        <v>18312.391022736174</v>
      </c>
    </row>
    <row r="26" spans="3:9" x14ac:dyDescent="0.25">
      <c r="G26" s="18">
        <v>4</v>
      </c>
      <c r="H26" s="18" t="s">
        <v>42</v>
      </c>
      <c r="I26">
        <f>QUARTILE(Tableau37220[Best Results],4)</f>
        <v>19649.936080161599</v>
      </c>
    </row>
    <row r="27" spans="3:9" x14ac:dyDescent="0.25">
      <c r="C27">
        <v>18240.667471140099</v>
      </c>
      <c r="D27">
        <v>18992.260574637301</v>
      </c>
      <c r="E27">
        <v>1271</v>
      </c>
    </row>
    <row r="29" spans="3:9" x14ac:dyDescent="0.25">
      <c r="C29">
        <v>17424.9333923372</v>
      </c>
      <c r="D29">
        <v>17576.896858069202</v>
      </c>
      <c r="E29">
        <v>1708</v>
      </c>
    </row>
    <row r="31" spans="3:9" x14ac:dyDescent="0.25">
      <c r="C31">
        <v>17645.5110149272</v>
      </c>
      <c r="D31">
        <v>18178.375734631401</v>
      </c>
      <c r="E31">
        <v>1339</v>
      </c>
    </row>
    <row r="33" spans="3:5" x14ac:dyDescent="0.25">
      <c r="C33">
        <v>18127.8521847347</v>
      </c>
      <c r="D33">
        <v>18666.093709389999</v>
      </c>
      <c r="E33">
        <v>1315</v>
      </c>
    </row>
    <row r="35" spans="3:5" x14ac:dyDescent="0.25">
      <c r="C35">
        <v>15912.370478286601</v>
      </c>
      <c r="D35">
        <v>16960.634577457298</v>
      </c>
      <c r="E35">
        <v>1727.5</v>
      </c>
    </row>
    <row r="37" spans="3:5" x14ac:dyDescent="0.25">
      <c r="C37">
        <v>18879.1968174799</v>
      </c>
      <c r="D37">
        <v>19369.581184804101</v>
      </c>
      <c r="E37">
        <v>1187.5</v>
      </c>
    </row>
    <row r="39" spans="3:5" x14ac:dyDescent="0.25">
      <c r="C39">
        <v>16255.388094936799</v>
      </c>
      <c r="D39">
        <v>16891.020173413599</v>
      </c>
      <c r="E39">
        <v>1589.5</v>
      </c>
    </row>
    <row r="41" spans="3:5" x14ac:dyDescent="0.25">
      <c r="C41">
        <v>19041.668995391799</v>
      </c>
      <c r="D41">
        <v>19891.722628810199</v>
      </c>
      <c r="E41">
        <v>1151.5</v>
      </c>
    </row>
    <row r="43" spans="3:5" x14ac:dyDescent="0.25">
      <c r="C43">
        <v>18020.543092191299</v>
      </c>
      <c r="D43">
        <v>18590.640066941</v>
      </c>
      <c r="E43">
        <v>1454</v>
      </c>
    </row>
    <row r="45" spans="3:5" x14ac:dyDescent="0.25">
      <c r="C45">
        <v>18478.3571604764</v>
      </c>
      <c r="D45">
        <v>19157.8849893919</v>
      </c>
      <c r="E45">
        <v>1338.5</v>
      </c>
    </row>
    <row r="47" spans="3:5" x14ac:dyDescent="0.25">
      <c r="C47">
        <v>15938.2348523823</v>
      </c>
      <c r="D47">
        <v>17152.3539787183</v>
      </c>
      <c r="E47">
        <v>1480</v>
      </c>
    </row>
    <row r="49" spans="3:5" x14ac:dyDescent="0.25">
      <c r="C49">
        <v>17121.361707042601</v>
      </c>
      <c r="D49">
        <v>18265.2337262943</v>
      </c>
      <c r="E49">
        <v>1585</v>
      </c>
    </row>
    <row r="51" spans="3:5" x14ac:dyDescent="0.25">
      <c r="C51">
        <v>18685.614752170601</v>
      </c>
      <c r="D51">
        <v>19102.348750590201</v>
      </c>
      <c r="E51">
        <v>1253</v>
      </c>
    </row>
    <row r="53" spans="3:5" x14ac:dyDescent="0.25">
      <c r="C53">
        <v>18760.342261166701</v>
      </c>
      <c r="D53">
        <v>18958.0585750379</v>
      </c>
      <c r="E53">
        <v>1242.5</v>
      </c>
    </row>
    <row r="55" spans="3:5" x14ac:dyDescent="0.25">
      <c r="C55">
        <v>19631.827610516699</v>
      </c>
      <c r="D55">
        <v>19870.276768729502</v>
      </c>
      <c r="E55">
        <v>1366</v>
      </c>
    </row>
    <row r="57" spans="3:5" x14ac:dyDescent="0.25">
      <c r="C57">
        <v>17813.384360500499</v>
      </c>
      <c r="D57">
        <v>17900.509768110998</v>
      </c>
      <c r="E57">
        <v>1759.5</v>
      </c>
    </row>
    <row r="59" spans="3:5" x14ac:dyDescent="0.25">
      <c r="C59">
        <v>16819.567779787099</v>
      </c>
      <c r="D59">
        <v>17812.4252122578</v>
      </c>
      <c r="E59">
        <v>1452.5</v>
      </c>
    </row>
    <row r="61" spans="3:5" x14ac:dyDescent="0.25">
      <c r="C61">
        <v>16437.4316869828</v>
      </c>
      <c r="D61">
        <v>17668.407332006998</v>
      </c>
      <c r="E61">
        <v>1731.5</v>
      </c>
    </row>
    <row r="63" spans="3:5" x14ac:dyDescent="0.25">
      <c r="C63">
        <v>18240.4122560902</v>
      </c>
      <c r="D63">
        <v>18546.122493109899</v>
      </c>
      <c r="E63">
        <v>1462</v>
      </c>
    </row>
    <row r="65" spans="3:5" x14ac:dyDescent="0.25">
      <c r="C65">
        <v>15756.9467279524</v>
      </c>
      <c r="D65">
        <v>17201.143174701399</v>
      </c>
      <c r="E65">
        <v>1797</v>
      </c>
    </row>
    <row r="67" spans="3:5" x14ac:dyDescent="0.25">
      <c r="C67">
        <v>16409.972129412901</v>
      </c>
      <c r="D67">
        <v>17226.7326944708</v>
      </c>
      <c r="E67">
        <v>1275</v>
      </c>
    </row>
    <row r="69" spans="3:5" x14ac:dyDescent="0.25">
      <c r="C69">
        <v>18336.298873268199</v>
      </c>
      <c r="D69">
        <v>18518.680110936701</v>
      </c>
      <c r="E69">
        <v>1388.5</v>
      </c>
    </row>
    <row r="71" spans="3:5" x14ac:dyDescent="0.25">
      <c r="C71">
        <v>16874.280870782299</v>
      </c>
      <c r="D71">
        <v>17812.1705714903</v>
      </c>
      <c r="E71">
        <v>1787</v>
      </c>
    </row>
    <row r="73" spans="3:5" x14ac:dyDescent="0.25">
      <c r="C73">
        <v>19206.7887444595</v>
      </c>
      <c r="D73">
        <v>19305.0095207431</v>
      </c>
      <c r="E73">
        <v>1463.5</v>
      </c>
    </row>
    <row r="75" spans="3:5" x14ac:dyDescent="0.25">
      <c r="C75">
        <v>17963.404967192098</v>
      </c>
      <c r="D75">
        <v>19303.854236192699</v>
      </c>
      <c r="E75">
        <v>1182</v>
      </c>
    </row>
    <row r="77" spans="3:5" x14ac:dyDescent="0.25">
      <c r="C77">
        <v>16720.545288673398</v>
      </c>
      <c r="D77">
        <v>17787.4971823901</v>
      </c>
      <c r="E77">
        <v>1499</v>
      </c>
    </row>
    <row r="79" spans="3:5" x14ac:dyDescent="0.25">
      <c r="C79">
        <v>19649.936080161599</v>
      </c>
      <c r="D79">
        <v>20110.484773297001</v>
      </c>
      <c r="E79">
        <v>1303</v>
      </c>
    </row>
    <row r="81" spans="3:5" x14ac:dyDescent="0.25">
      <c r="C81">
        <v>17172.478331257302</v>
      </c>
      <c r="D81">
        <v>17806.011441682102</v>
      </c>
      <c r="E81">
        <v>1768</v>
      </c>
    </row>
    <row r="83" spans="3:5" x14ac:dyDescent="0.25">
      <c r="C83">
        <v>18806.780472608301</v>
      </c>
      <c r="D83">
        <v>19734.512523635502</v>
      </c>
      <c r="E83">
        <v>1207.5</v>
      </c>
    </row>
    <row r="85" spans="3:5" x14ac:dyDescent="0.25">
      <c r="C85">
        <v>17413.813297670898</v>
      </c>
      <c r="D85">
        <v>18803.419772916899</v>
      </c>
      <c r="E85">
        <v>1131.5</v>
      </c>
    </row>
    <row r="87" spans="3:5" x14ac:dyDescent="0.25">
      <c r="C87">
        <v>17569.472802636999</v>
      </c>
      <c r="D87">
        <v>18353.743794666301</v>
      </c>
      <c r="E87">
        <v>1388</v>
      </c>
    </row>
    <row r="89" spans="3:5" x14ac:dyDescent="0.25">
      <c r="C89">
        <v>17271.5520427677</v>
      </c>
      <c r="D89">
        <v>18422.894550103301</v>
      </c>
      <c r="E89">
        <v>1339</v>
      </c>
    </row>
    <row r="91" spans="3:5" x14ac:dyDescent="0.25">
      <c r="C91">
        <v>16131.8214801208</v>
      </c>
      <c r="D91">
        <v>16621.297416878198</v>
      </c>
      <c r="E91">
        <v>1601</v>
      </c>
    </row>
    <row r="93" spans="3:5" x14ac:dyDescent="0.25">
      <c r="C93">
        <v>18018.619878633101</v>
      </c>
      <c r="D93">
        <v>18709.675946909101</v>
      </c>
      <c r="E93">
        <v>1345</v>
      </c>
    </row>
    <row r="95" spans="3:5" x14ac:dyDescent="0.25">
      <c r="C95">
        <v>17285.449908861901</v>
      </c>
      <c r="D95">
        <v>17526.715575461101</v>
      </c>
      <c r="E95">
        <v>1968</v>
      </c>
    </row>
    <row r="97" spans="3:5" x14ac:dyDescent="0.25">
      <c r="C97">
        <v>19469.294943070799</v>
      </c>
      <c r="D97">
        <v>19948.642231472801</v>
      </c>
      <c r="E97">
        <v>1324.5</v>
      </c>
    </row>
    <row r="99" spans="3:5" x14ac:dyDescent="0.25">
      <c r="C99">
        <v>15447.2795917124</v>
      </c>
      <c r="D99">
        <v>17613.948875266098</v>
      </c>
      <c r="E99">
        <v>1577.5</v>
      </c>
    </row>
    <row r="101" spans="3:5" x14ac:dyDescent="0.25">
      <c r="C101">
        <v>16958.310428773599</v>
      </c>
      <c r="D101">
        <v>17270.128928485599</v>
      </c>
      <c r="E101">
        <v>1349</v>
      </c>
    </row>
  </sheetData>
  <mergeCells count="1">
    <mergeCell ref="G13:I1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1"/>
  <sheetViews>
    <sheetView workbookViewId="0">
      <selection activeCell="C3" sqref="C3:E102"/>
    </sheetView>
  </sheetViews>
  <sheetFormatPr baseColWidth="10" defaultRowHeight="15" x14ac:dyDescent="0.25"/>
  <cols>
    <col min="2" max="2" width="26.42578125" customWidth="1"/>
    <col min="3" max="3" width="20.85546875" customWidth="1"/>
    <col min="4" max="4" width="22.42578125" customWidth="1"/>
    <col min="5" max="5" width="18.42578125" customWidth="1"/>
  </cols>
  <sheetData>
    <row r="2" spans="2:5" x14ac:dyDescent="0.25">
      <c r="B2" t="s">
        <v>28</v>
      </c>
      <c r="C2" t="s">
        <v>33</v>
      </c>
      <c r="D2" t="s">
        <v>26</v>
      </c>
      <c r="E2" t="s">
        <v>27</v>
      </c>
    </row>
    <row r="3" spans="2:5" x14ac:dyDescent="0.25">
      <c r="B3" t="s">
        <v>0</v>
      </c>
      <c r="C3">
        <v>17071.4447741402</v>
      </c>
      <c r="D3">
        <v>18236.8718316308</v>
      </c>
      <c r="E3">
        <v>2838.75</v>
      </c>
    </row>
    <row r="4" spans="2:5" x14ac:dyDescent="0.25">
      <c r="B4" t="s">
        <v>13</v>
      </c>
    </row>
    <row r="5" spans="2:5" x14ac:dyDescent="0.25">
      <c r="B5" t="s">
        <v>14</v>
      </c>
      <c r="C5">
        <v>16779.203746322699</v>
      </c>
      <c r="D5">
        <v>19324.791046813301</v>
      </c>
      <c r="E5">
        <v>2279.25</v>
      </c>
    </row>
    <row r="6" spans="2:5" x14ac:dyDescent="0.25">
      <c r="B6" t="s">
        <v>15</v>
      </c>
    </row>
    <row r="7" spans="2:5" x14ac:dyDescent="0.25">
      <c r="B7" t="s">
        <v>16</v>
      </c>
      <c r="C7">
        <v>17187.558658484901</v>
      </c>
      <c r="D7">
        <v>18836.650361592699</v>
      </c>
      <c r="E7">
        <v>3383.25</v>
      </c>
    </row>
    <row r="8" spans="2:5" x14ac:dyDescent="0.25">
      <c r="B8" t="s">
        <v>17</v>
      </c>
    </row>
    <row r="9" spans="2:5" x14ac:dyDescent="0.25">
      <c r="B9" t="s">
        <v>18</v>
      </c>
      <c r="C9">
        <v>17852.594505873702</v>
      </c>
      <c r="D9">
        <v>19165.6438015694</v>
      </c>
      <c r="E9">
        <v>2275.5</v>
      </c>
    </row>
    <row r="10" spans="2:5" x14ac:dyDescent="0.25">
      <c r="B10" t="s">
        <v>19</v>
      </c>
    </row>
    <row r="11" spans="2:5" x14ac:dyDescent="0.25">
      <c r="B11" t="s">
        <v>21</v>
      </c>
      <c r="C11">
        <v>16339.6000117361</v>
      </c>
      <c r="D11">
        <v>17550.705328512398</v>
      </c>
      <c r="E11">
        <v>3102</v>
      </c>
    </row>
    <row r="12" spans="2:5" x14ac:dyDescent="0.25">
      <c r="B12" t="s">
        <v>22</v>
      </c>
    </row>
    <row r="13" spans="2:5" x14ac:dyDescent="0.25">
      <c r="C13">
        <v>17291.092224007702</v>
      </c>
      <c r="D13">
        <v>18015.320494600801</v>
      </c>
      <c r="E13">
        <v>2864</v>
      </c>
    </row>
    <row r="15" spans="2:5" x14ac:dyDescent="0.25">
      <c r="C15">
        <v>17626.9666475339</v>
      </c>
      <c r="D15">
        <v>18350.695114556001</v>
      </c>
      <c r="E15">
        <v>2399.75</v>
      </c>
    </row>
    <row r="17" spans="3:11" x14ac:dyDescent="0.25">
      <c r="C17">
        <v>17693.5358012371</v>
      </c>
      <c r="D17">
        <v>18440.0031364684</v>
      </c>
      <c r="E17">
        <v>2462.75</v>
      </c>
    </row>
    <row r="19" spans="3:11" x14ac:dyDescent="0.25">
      <c r="C19">
        <v>17284.526013748098</v>
      </c>
      <c r="D19">
        <v>18167.673500407102</v>
      </c>
      <c r="E19">
        <v>2633.5</v>
      </c>
      <c r="I19" s="22" t="s">
        <v>30</v>
      </c>
      <c r="J19" s="22"/>
      <c r="K19" s="22"/>
    </row>
    <row r="20" spans="3:11" x14ac:dyDescent="0.25">
      <c r="I20" s="17" t="s">
        <v>23</v>
      </c>
      <c r="J20" s="17"/>
    </row>
    <row r="21" spans="3:11" x14ac:dyDescent="0.25">
      <c r="C21">
        <v>15372.8296435067</v>
      </c>
      <c r="D21">
        <v>17774.026218818501</v>
      </c>
      <c r="E21">
        <v>2738</v>
      </c>
      <c r="I21" s="18" t="s">
        <v>24</v>
      </c>
      <c r="J21" s="18"/>
      <c r="K21">
        <f>MIN(Tableau372[Best Results])</f>
        <v>15372.8296435067</v>
      </c>
    </row>
    <row r="22" spans="3:11" x14ac:dyDescent="0.25">
      <c r="I22" s="18" t="s">
        <v>25</v>
      </c>
      <c r="J22" s="18"/>
      <c r="K22">
        <f>MAX(Tableau372[Best Results])</f>
        <v>18466.075441013701</v>
      </c>
    </row>
    <row r="23" spans="3:11" x14ac:dyDescent="0.25">
      <c r="C23">
        <v>16098.0643801058</v>
      </c>
      <c r="D23">
        <v>18608.992063567999</v>
      </c>
      <c r="E23">
        <v>2606.5</v>
      </c>
      <c r="I23" s="17" t="s">
        <v>31</v>
      </c>
      <c r="J23" s="17"/>
    </row>
    <row r="24" spans="3:11" x14ac:dyDescent="0.25">
      <c r="I24" s="18" t="s">
        <v>35</v>
      </c>
      <c r="J24" s="18"/>
      <c r="K24">
        <f>AVERAGE(Tableau372[Best Results])</f>
        <v>16955.469078148119</v>
      </c>
    </row>
    <row r="25" spans="3:11" x14ac:dyDescent="0.25">
      <c r="C25">
        <v>17336.211169051199</v>
      </c>
      <c r="D25">
        <v>18695.596555487798</v>
      </c>
      <c r="E25">
        <v>2301.75</v>
      </c>
      <c r="I25" s="18" t="s">
        <v>20</v>
      </c>
      <c r="J25" s="18"/>
      <c r="K25">
        <f>AVERAGE(Tableau372[Mean Of Results])</f>
        <v>18293.627223917967</v>
      </c>
    </row>
    <row r="26" spans="3:11" x14ac:dyDescent="0.25">
      <c r="I26" s="18" t="s">
        <v>32</v>
      </c>
      <c r="J26" s="18"/>
      <c r="K26">
        <f>SUM(Tableau372[Mean Time])/10</f>
        <v>12742.1</v>
      </c>
    </row>
    <row r="27" spans="3:11" x14ac:dyDescent="0.25">
      <c r="C27">
        <v>16795.2576568115</v>
      </c>
      <c r="D27">
        <v>18534.1765496853</v>
      </c>
      <c r="E27">
        <v>2299.25</v>
      </c>
      <c r="I27" s="17" t="s">
        <v>39</v>
      </c>
      <c r="J27" s="17"/>
    </row>
    <row r="28" spans="3:11" x14ac:dyDescent="0.25">
      <c r="I28" s="18">
        <v>0</v>
      </c>
      <c r="J28" s="18" t="s">
        <v>40</v>
      </c>
      <c r="K28">
        <f>QUARTILE(Tableau372[Best Results],0)</f>
        <v>15372.8296435067</v>
      </c>
    </row>
    <row r="29" spans="3:11" x14ac:dyDescent="0.25">
      <c r="C29">
        <v>16899.040026519098</v>
      </c>
      <c r="D29">
        <v>17954.774248272701</v>
      </c>
      <c r="E29">
        <v>3171</v>
      </c>
      <c r="I29" s="18">
        <v>1</v>
      </c>
      <c r="J29" s="18" t="s">
        <v>39</v>
      </c>
      <c r="K29">
        <f>QUARTILE(Tableau372[Best Results],1)</f>
        <v>16414.331349716751</v>
      </c>
    </row>
    <row r="30" spans="3:11" x14ac:dyDescent="0.25">
      <c r="I30" s="18">
        <v>2</v>
      </c>
      <c r="J30" s="18" t="s">
        <v>41</v>
      </c>
      <c r="K30">
        <f>QUARTILE(Tableau372[Best Results],2)</f>
        <v>17025.12549095595</v>
      </c>
    </row>
    <row r="31" spans="3:11" x14ac:dyDescent="0.25">
      <c r="C31">
        <v>17223.351592561001</v>
      </c>
      <c r="D31">
        <v>17791.055642584099</v>
      </c>
      <c r="E31">
        <v>2521.5</v>
      </c>
      <c r="I31" s="18">
        <v>3</v>
      </c>
      <c r="J31" s="18" t="s">
        <v>39</v>
      </c>
      <c r="K31">
        <f>QUARTILE(Tableau372[Best Results],3)</f>
        <v>17399.512298173351</v>
      </c>
    </row>
    <row r="32" spans="3:11" x14ac:dyDescent="0.25">
      <c r="I32" s="18">
        <v>4</v>
      </c>
      <c r="J32" s="18" t="s">
        <v>42</v>
      </c>
      <c r="K32">
        <f>QUARTILE(Tableau37[Best Results],4)</f>
        <v>22159.3719589426</v>
      </c>
    </row>
    <row r="33" spans="3:5" x14ac:dyDescent="0.25">
      <c r="C33">
        <v>15983.783139719801</v>
      </c>
      <c r="D33">
        <v>18075.846333039899</v>
      </c>
      <c r="E33">
        <v>2926.5</v>
      </c>
    </row>
    <row r="35" spans="3:5" x14ac:dyDescent="0.25">
      <c r="C35">
        <v>16236.7116694126</v>
      </c>
      <c r="D35">
        <v>17734.517139873798</v>
      </c>
      <c r="E35">
        <v>2428.25</v>
      </c>
    </row>
    <row r="37" spans="3:5" x14ac:dyDescent="0.25">
      <c r="C37">
        <v>17868.996399460499</v>
      </c>
      <c r="D37">
        <v>18873.597919149299</v>
      </c>
      <c r="E37">
        <v>2807</v>
      </c>
    </row>
    <row r="39" spans="3:5" x14ac:dyDescent="0.25">
      <c r="C39">
        <v>18015.709071952901</v>
      </c>
      <c r="D39">
        <v>18368.018099706602</v>
      </c>
      <c r="E39">
        <v>2775</v>
      </c>
    </row>
    <row r="41" spans="3:5" x14ac:dyDescent="0.25">
      <c r="C41">
        <v>17303.731257753701</v>
      </c>
      <c r="D41">
        <v>18509.211156444799</v>
      </c>
      <c r="E41">
        <v>2589</v>
      </c>
    </row>
    <row r="43" spans="3:5" x14ac:dyDescent="0.25">
      <c r="C43">
        <v>18466.075441013701</v>
      </c>
      <c r="D43">
        <v>19071.409234423001</v>
      </c>
      <c r="E43">
        <v>2666.25</v>
      </c>
    </row>
    <row r="45" spans="3:5" x14ac:dyDescent="0.25">
      <c r="C45">
        <v>18008.022455962699</v>
      </c>
      <c r="D45">
        <v>18816.1728839268</v>
      </c>
      <c r="E45">
        <v>3267.5</v>
      </c>
    </row>
    <row r="47" spans="3:5" x14ac:dyDescent="0.25">
      <c r="C47">
        <v>17233.4411440482</v>
      </c>
      <c r="D47">
        <v>18618.0481231542</v>
      </c>
      <c r="E47">
        <v>2080.75</v>
      </c>
    </row>
    <row r="49" spans="3:5" x14ac:dyDescent="0.25">
      <c r="C49">
        <v>15720.773548151201</v>
      </c>
      <c r="D49">
        <v>17532.0392194823</v>
      </c>
      <c r="E49">
        <v>2575.5</v>
      </c>
    </row>
    <row r="51" spans="3:5" x14ac:dyDescent="0.25">
      <c r="C51">
        <v>16840.618814156202</v>
      </c>
      <c r="D51">
        <v>18125.100952070701</v>
      </c>
      <c r="E51">
        <v>2932</v>
      </c>
    </row>
    <row r="53" spans="3:5" x14ac:dyDescent="0.25">
      <c r="C53">
        <v>17032.1088556469</v>
      </c>
      <c r="D53">
        <v>18324.7452907935</v>
      </c>
      <c r="E53">
        <v>2122.5</v>
      </c>
    </row>
    <row r="55" spans="3:5" x14ac:dyDescent="0.25">
      <c r="C55">
        <v>17410.4164411272</v>
      </c>
      <c r="D55">
        <v>19488.5369105723</v>
      </c>
      <c r="E55">
        <v>1666.25</v>
      </c>
    </row>
    <row r="57" spans="3:5" x14ac:dyDescent="0.25">
      <c r="C57">
        <v>16557.4547240723</v>
      </c>
      <c r="D57">
        <v>17896.790627351798</v>
      </c>
      <c r="E57">
        <v>2789.75</v>
      </c>
    </row>
    <row r="59" spans="3:5" x14ac:dyDescent="0.25">
      <c r="C59">
        <v>15999.382367877601</v>
      </c>
      <c r="D59">
        <v>17808.774328783202</v>
      </c>
      <c r="E59">
        <v>2207.25</v>
      </c>
    </row>
    <row r="61" spans="3:5" x14ac:dyDescent="0.25">
      <c r="C61">
        <v>17255.2220133173</v>
      </c>
      <c r="D61">
        <v>17952.706928852102</v>
      </c>
      <c r="E61">
        <v>3312.75</v>
      </c>
    </row>
    <row r="63" spans="3:5" x14ac:dyDescent="0.25">
      <c r="C63">
        <v>16565.385635112401</v>
      </c>
      <c r="D63">
        <v>17921.3303456676</v>
      </c>
      <c r="E63">
        <v>2323.75</v>
      </c>
    </row>
    <row r="65" spans="3:5" x14ac:dyDescent="0.25">
      <c r="C65">
        <v>18302.1797467385</v>
      </c>
      <c r="D65">
        <v>19050.952973744301</v>
      </c>
      <c r="E65">
        <v>2063.25</v>
      </c>
    </row>
    <row r="67" spans="3:5" x14ac:dyDescent="0.25">
      <c r="C67">
        <v>17366.799869311799</v>
      </c>
      <c r="D67">
        <v>18351.393852503199</v>
      </c>
      <c r="E67">
        <v>2439.75</v>
      </c>
    </row>
    <row r="69" spans="3:5" x14ac:dyDescent="0.25">
      <c r="C69">
        <v>16292.177853372699</v>
      </c>
      <c r="D69">
        <v>18461.6429257499</v>
      </c>
      <c r="E69">
        <v>2627.75</v>
      </c>
    </row>
    <row r="71" spans="3:5" x14ac:dyDescent="0.25">
      <c r="C71">
        <v>16628.3435544815</v>
      </c>
      <c r="D71">
        <v>18073.371556428101</v>
      </c>
      <c r="E71">
        <v>2363.75</v>
      </c>
    </row>
    <row r="73" spans="3:5" x14ac:dyDescent="0.25">
      <c r="C73">
        <v>15426.115096814299</v>
      </c>
      <c r="D73">
        <v>17955.611268933499</v>
      </c>
      <c r="E73">
        <v>2538.25</v>
      </c>
    </row>
    <row r="75" spans="3:5" x14ac:dyDescent="0.25">
      <c r="C75">
        <v>16769.227028727099</v>
      </c>
      <c r="D75">
        <v>18301.613924495501</v>
      </c>
      <c r="E75">
        <v>2914.25</v>
      </c>
    </row>
    <row r="77" spans="3:5" x14ac:dyDescent="0.25">
      <c r="C77">
        <v>16713.048836303002</v>
      </c>
      <c r="D77">
        <v>18161.712837036499</v>
      </c>
      <c r="E77">
        <v>2491.25</v>
      </c>
    </row>
    <row r="79" spans="3:5" x14ac:dyDescent="0.25">
      <c r="C79">
        <v>18098.1505982378</v>
      </c>
      <c r="D79">
        <v>18555.686318505101</v>
      </c>
      <c r="E79">
        <v>2193.25</v>
      </c>
    </row>
    <row r="81" spans="3:5" x14ac:dyDescent="0.25">
      <c r="C81">
        <v>18081.293303057901</v>
      </c>
      <c r="D81">
        <v>19212.347185320799</v>
      </c>
      <c r="E81">
        <v>2288.5</v>
      </c>
    </row>
    <row r="83" spans="3:5" x14ac:dyDescent="0.25">
      <c r="C83">
        <v>15679.125233810801</v>
      </c>
      <c r="D83">
        <v>17484.241548224501</v>
      </c>
      <c r="E83">
        <v>2430.75</v>
      </c>
    </row>
    <row r="85" spans="3:5" x14ac:dyDescent="0.25">
      <c r="C85">
        <v>17627.4905667442</v>
      </c>
      <c r="D85">
        <v>18074.708578260499</v>
      </c>
      <c r="E85">
        <v>2528.25</v>
      </c>
    </row>
    <row r="87" spans="3:5" x14ac:dyDescent="0.25">
      <c r="C87">
        <v>16608.299096606999</v>
      </c>
      <c r="D87">
        <v>18375.677873422999</v>
      </c>
      <c r="E87">
        <v>2059.5</v>
      </c>
    </row>
    <row r="89" spans="3:5" x14ac:dyDescent="0.25">
      <c r="C89">
        <v>17018.142126265</v>
      </c>
      <c r="D89">
        <v>17727.9022602595</v>
      </c>
      <c r="E89">
        <v>2347.5</v>
      </c>
    </row>
    <row r="91" spans="3:5" x14ac:dyDescent="0.25">
      <c r="C91">
        <v>17715.650835022901</v>
      </c>
      <c r="D91">
        <v>18885.935007611301</v>
      </c>
      <c r="E91">
        <v>2335.75</v>
      </c>
    </row>
    <row r="93" spans="3:5" x14ac:dyDescent="0.25">
      <c r="C93">
        <v>16713.2304142022</v>
      </c>
      <c r="D93">
        <v>18551.993614255702</v>
      </c>
      <c r="E93">
        <v>1755.75</v>
      </c>
    </row>
    <row r="95" spans="3:5" x14ac:dyDescent="0.25">
      <c r="C95">
        <v>16366.623558264901</v>
      </c>
      <c r="D95">
        <v>17046.238270045698</v>
      </c>
      <c r="E95">
        <v>3009.75</v>
      </c>
    </row>
    <row r="97" spans="3:5" x14ac:dyDescent="0.25">
      <c r="C97">
        <v>15940.478086040501</v>
      </c>
      <c r="D97">
        <v>17479.2081406016</v>
      </c>
      <c r="E97">
        <v>2753.5</v>
      </c>
    </row>
    <row r="99" spans="3:5" x14ac:dyDescent="0.25">
      <c r="C99">
        <v>17057.804175328602</v>
      </c>
      <c r="D99">
        <v>19611.872112838701</v>
      </c>
      <c r="E99">
        <v>1930.75</v>
      </c>
    </row>
    <row r="101" spans="3:5" x14ac:dyDescent="0.25">
      <c r="C101">
        <v>16020.1640976504</v>
      </c>
      <c r="D101">
        <v>16755.4295598018</v>
      </c>
      <c r="E101">
        <v>3002.75</v>
      </c>
    </row>
  </sheetData>
  <mergeCells count="1">
    <mergeCell ref="I19:K19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2"/>
  <sheetViews>
    <sheetView workbookViewId="0">
      <selection activeCell="C4" sqref="C4:E102"/>
    </sheetView>
  </sheetViews>
  <sheetFormatPr baseColWidth="10" defaultRowHeight="15" x14ac:dyDescent="0.25"/>
  <cols>
    <col min="3" max="3" width="23.5703125" customWidth="1"/>
    <col min="4" max="4" width="24.5703125" customWidth="1"/>
    <col min="5" max="5" width="25.42578125" customWidth="1"/>
    <col min="8" max="8" width="22.7109375" customWidth="1"/>
    <col min="9" max="9" width="20.140625" customWidth="1"/>
  </cols>
  <sheetData>
    <row r="3" spans="2:5" x14ac:dyDescent="0.25">
      <c r="B3" t="s">
        <v>28</v>
      </c>
      <c r="C3" t="s">
        <v>33</v>
      </c>
      <c r="D3" t="s">
        <v>26</v>
      </c>
      <c r="E3" t="s">
        <v>27</v>
      </c>
    </row>
    <row r="4" spans="2:5" x14ac:dyDescent="0.25">
      <c r="B4" t="s">
        <v>0</v>
      </c>
      <c r="C4">
        <v>17173.314555111701</v>
      </c>
      <c r="D4">
        <v>18265.987366296598</v>
      </c>
      <c r="E4">
        <v>2960.1666666666601</v>
      </c>
    </row>
    <row r="5" spans="2:5" x14ac:dyDescent="0.25">
      <c r="B5" t="s">
        <v>13</v>
      </c>
    </row>
    <row r="6" spans="2:5" x14ac:dyDescent="0.25">
      <c r="B6" t="s">
        <v>14</v>
      </c>
      <c r="C6">
        <v>16357.1029636821</v>
      </c>
      <c r="D6">
        <v>18548.526283859399</v>
      </c>
      <c r="E6">
        <v>2755.3333333333298</v>
      </c>
    </row>
    <row r="7" spans="2:5" x14ac:dyDescent="0.25">
      <c r="B7" t="s">
        <v>15</v>
      </c>
    </row>
    <row r="8" spans="2:5" x14ac:dyDescent="0.25">
      <c r="B8" t="s">
        <v>16</v>
      </c>
      <c r="C8">
        <v>15428.6864275472</v>
      </c>
      <c r="D8">
        <v>18160.898740228899</v>
      </c>
      <c r="E8">
        <v>2924</v>
      </c>
    </row>
    <row r="9" spans="2:5" x14ac:dyDescent="0.25">
      <c r="B9" t="s">
        <v>17</v>
      </c>
    </row>
    <row r="10" spans="2:5" x14ac:dyDescent="0.25">
      <c r="B10" t="s">
        <v>18</v>
      </c>
      <c r="C10">
        <v>16011.2181519884</v>
      </c>
      <c r="D10">
        <v>18137.262206224699</v>
      </c>
      <c r="E10">
        <v>3553.6666666666601</v>
      </c>
    </row>
    <row r="11" spans="2:5" x14ac:dyDescent="0.25">
      <c r="B11" t="s">
        <v>19</v>
      </c>
    </row>
    <row r="12" spans="2:5" x14ac:dyDescent="0.25">
      <c r="B12" t="s">
        <v>21</v>
      </c>
      <c r="C12">
        <v>16397.264487557499</v>
      </c>
      <c r="D12">
        <v>19097.787567876199</v>
      </c>
      <c r="E12">
        <v>3106.5</v>
      </c>
    </row>
    <row r="13" spans="2:5" x14ac:dyDescent="0.25">
      <c r="B13" t="s">
        <v>22</v>
      </c>
    </row>
    <row r="14" spans="2:5" x14ac:dyDescent="0.25">
      <c r="C14">
        <v>17093.864219610601</v>
      </c>
      <c r="D14">
        <v>18261.657017555699</v>
      </c>
      <c r="E14">
        <v>2903</v>
      </c>
    </row>
    <row r="16" spans="2:5" x14ac:dyDescent="0.25">
      <c r="C16">
        <v>17182.198585462102</v>
      </c>
      <c r="D16">
        <v>18855.531239716802</v>
      </c>
      <c r="E16">
        <v>3047.1666666666601</v>
      </c>
    </row>
    <row r="18" spans="3:10" x14ac:dyDescent="0.25">
      <c r="C18">
        <v>16348.672115068999</v>
      </c>
      <c r="D18">
        <v>18474.0457963675</v>
      </c>
      <c r="E18">
        <v>3892.6666666666601</v>
      </c>
    </row>
    <row r="20" spans="3:10" x14ac:dyDescent="0.25">
      <c r="C20">
        <v>15335.8923758074</v>
      </c>
      <c r="D20">
        <v>18201.202332379999</v>
      </c>
      <c r="E20">
        <v>3741.8333333333298</v>
      </c>
    </row>
    <row r="21" spans="3:10" x14ac:dyDescent="0.25">
      <c r="H21" s="22" t="s">
        <v>30</v>
      </c>
      <c r="I21" s="22"/>
      <c r="J21" s="22"/>
    </row>
    <row r="22" spans="3:10" x14ac:dyDescent="0.25">
      <c r="C22">
        <v>17398.132410926901</v>
      </c>
      <c r="D22">
        <v>18986.7990967025</v>
      </c>
      <c r="E22">
        <v>3297.6666666666601</v>
      </c>
      <c r="H22" s="17" t="s">
        <v>23</v>
      </c>
      <c r="I22" s="17"/>
    </row>
    <row r="23" spans="3:10" x14ac:dyDescent="0.25">
      <c r="H23" s="18" t="s">
        <v>24</v>
      </c>
      <c r="I23" s="18"/>
      <c r="J23">
        <f>MIN(Tableau378[Best Results])</f>
        <v>14532.0920405534</v>
      </c>
    </row>
    <row r="24" spans="3:10" x14ac:dyDescent="0.25">
      <c r="C24">
        <v>18002.736731524499</v>
      </c>
      <c r="D24">
        <v>19150.0468009918</v>
      </c>
      <c r="E24">
        <v>3049.8333333333298</v>
      </c>
      <c r="H24" s="18" t="s">
        <v>25</v>
      </c>
      <c r="I24" s="18"/>
      <c r="J24">
        <f>MAX(Tableau378[Best Results])</f>
        <v>18512.3594354298</v>
      </c>
    </row>
    <row r="25" spans="3:10" x14ac:dyDescent="0.25">
      <c r="H25" s="17" t="s">
        <v>31</v>
      </c>
      <c r="I25" s="17"/>
    </row>
    <row r="26" spans="3:10" x14ac:dyDescent="0.25">
      <c r="C26">
        <v>17013.477354133502</v>
      </c>
      <c r="D26">
        <v>18367.755670181199</v>
      </c>
      <c r="E26">
        <v>3282.1666666666601</v>
      </c>
      <c r="H26" s="18" t="s">
        <v>35</v>
      </c>
      <c r="I26" s="18"/>
      <c r="J26">
        <f>AVERAGE(Tableau378[Best Results])</f>
        <v>16647.290032789006</v>
      </c>
    </row>
    <row r="27" spans="3:10" x14ac:dyDescent="0.25">
      <c r="H27" s="18" t="s">
        <v>20</v>
      </c>
      <c r="I27" s="18"/>
      <c r="J27">
        <f>AVERAGE(Tableau378[Mean Of Results])</f>
        <v>18340.332511867193</v>
      </c>
    </row>
    <row r="28" spans="3:10" x14ac:dyDescent="0.25">
      <c r="C28">
        <v>16679.389153472199</v>
      </c>
      <c r="D28">
        <v>18478.6113534088</v>
      </c>
      <c r="E28">
        <v>3010.5</v>
      </c>
      <c r="H28" s="18" t="s">
        <v>32</v>
      </c>
      <c r="I28" s="18"/>
      <c r="J28">
        <f>SUM(Tableau378[Mean Time])/10</f>
        <v>18127.766666666656</v>
      </c>
    </row>
    <row r="29" spans="3:10" x14ac:dyDescent="0.25">
      <c r="H29" s="17" t="s">
        <v>39</v>
      </c>
      <c r="I29" s="17"/>
    </row>
    <row r="30" spans="3:10" x14ac:dyDescent="0.25">
      <c r="C30">
        <v>15872.8030110528</v>
      </c>
      <c r="D30">
        <v>18135.7796492733</v>
      </c>
      <c r="E30">
        <v>2663.3333333333298</v>
      </c>
      <c r="H30" s="18">
        <v>0</v>
      </c>
      <c r="I30" s="18" t="s">
        <v>40</v>
      </c>
      <c r="J30">
        <f>QUARTILE(Tableau378[Best Results],0)</f>
        <v>14532.0920405534</v>
      </c>
    </row>
    <row r="31" spans="3:10" x14ac:dyDescent="0.25">
      <c r="H31" s="18">
        <v>1</v>
      </c>
      <c r="I31" s="18" t="s">
        <v>39</v>
      </c>
      <c r="J31">
        <f>QUARTILE(Tableau378[Best Results],1)</f>
        <v>16073.106348162226</v>
      </c>
    </row>
    <row r="32" spans="3:10" x14ac:dyDescent="0.25">
      <c r="C32">
        <v>16625.553642796101</v>
      </c>
      <c r="D32">
        <v>18081.244427703299</v>
      </c>
      <c r="E32">
        <v>3213</v>
      </c>
      <c r="H32" s="18">
        <v>2</v>
      </c>
      <c r="I32" s="18" t="s">
        <v>41</v>
      </c>
      <c r="J32">
        <f>QUARTILE(Tableau378[Best Results],2)</f>
        <v>16633.90137078875</v>
      </c>
    </row>
    <row r="33" spans="3:10" x14ac:dyDescent="0.25">
      <c r="H33" s="18">
        <v>3</v>
      </c>
      <c r="I33" s="18" t="s">
        <v>39</v>
      </c>
      <c r="J33">
        <f>QUARTILE(Tableau378[Best Results],3)</f>
        <v>17255.175355954401</v>
      </c>
    </row>
    <row r="34" spans="3:10" x14ac:dyDescent="0.25">
      <c r="C34">
        <v>16054.9177339657</v>
      </c>
      <c r="D34">
        <v>18005.793196347899</v>
      </c>
      <c r="E34">
        <v>3266.1666666666601</v>
      </c>
      <c r="H34" s="18">
        <v>4</v>
      </c>
      <c r="I34" s="18" t="s">
        <v>42</v>
      </c>
      <c r="J34">
        <f>QUARTILE(Tableau378[Best Results],4)</f>
        <v>18512.3594354298</v>
      </c>
    </row>
    <row r="36" spans="3:10" x14ac:dyDescent="0.25">
      <c r="C36">
        <v>17913.903716751302</v>
      </c>
      <c r="D36">
        <v>19061.656088549898</v>
      </c>
      <c r="E36">
        <v>3351.3333333333298</v>
      </c>
    </row>
    <row r="38" spans="3:10" x14ac:dyDescent="0.25">
      <c r="C38">
        <v>17161.010003606501</v>
      </c>
      <c r="D38">
        <v>18290.287677833599</v>
      </c>
      <c r="E38">
        <v>3166.5</v>
      </c>
    </row>
    <row r="40" spans="3:10" x14ac:dyDescent="0.25">
      <c r="C40">
        <v>17475.991174684001</v>
      </c>
      <c r="D40">
        <v>18967.276310194698</v>
      </c>
      <c r="E40">
        <v>2721.8333333333298</v>
      </c>
    </row>
    <row r="42" spans="3:10" x14ac:dyDescent="0.25">
      <c r="C42">
        <v>14532.0920405534</v>
      </c>
      <c r="D42">
        <v>17606.669168141299</v>
      </c>
      <c r="E42">
        <v>3315.5</v>
      </c>
    </row>
    <row r="44" spans="3:10" x14ac:dyDescent="0.25">
      <c r="C44">
        <v>17325.072903458498</v>
      </c>
      <c r="D44">
        <v>18807.588748403701</v>
      </c>
      <c r="E44">
        <v>3187.1666666666601</v>
      </c>
    </row>
    <row r="46" spans="3:10" x14ac:dyDescent="0.25">
      <c r="C46">
        <v>17279.5009461185</v>
      </c>
      <c r="D46">
        <v>17521.6115894006</v>
      </c>
      <c r="E46">
        <v>3867.3333333333298</v>
      </c>
    </row>
    <row r="48" spans="3:10" x14ac:dyDescent="0.25">
      <c r="C48">
        <v>16124.3701461747</v>
      </c>
      <c r="D48">
        <v>17269.085246745199</v>
      </c>
      <c r="E48">
        <v>3839.1666666666601</v>
      </c>
    </row>
    <row r="50" spans="3:5" x14ac:dyDescent="0.25">
      <c r="C50">
        <v>14871.020677847</v>
      </c>
      <c r="D50">
        <v>17354.234947662</v>
      </c>
      <c r="E50">
        <v>3725.8333333333298</v>
      </c>
    </row>
    <row r="52" spans="3:5" x14ac:dyDescent="0.25">
      <c r="C52">
        <v>15958.0084969256</v>
      </c>
      <c r="D52">
        <v>17656.446275179202</v>
      </c>
      <c r="E52">
        <v>4806.5</v>
      </c>
    </row>
    <row r="54" spans="3:5" x14ac:dyDescent="0.25">
      <c r="C54">
        <v>15795.870920716599</v>
      </c>
      <c r="D54">
        <v>18436.008163474798</v>
      </c>
      <c r="E54">
        <v>3663.6666666666601</v>
      </c>
    </row>
    <row r="56" spans="3:5" x14ac:dyDescent="0.25">
      <c r="C56">
        <v>16711.384900571102</v>
      </c>
      <c r="D56">
        <v>18488.697604432</v>
      </c>
      <c r="E56">
        <v>3767.5</v>
      </c>
    </row>
    <row r="58" spans="3:5" x14ac:dyDescent="0.25">
      <c r="C58">
        <v>16197.8706953786</v>
      </c>
      <c r="D58">
        <v>18907.053929465699</v>
      </c>
      <c r="E58">
        <v>3637.6666666666601</v>
      </c>
    </row>
    <row r="60" spans="3:5" x14ac:dyDescent="0.25">
      <c r="C60">
        <v>16640.603759687499</v>
      </c>
      <c r="D60">
        <v>18361.885600116399</v>
      </c>
      <c r="E60">
        <v>4341.6666666666597</v>
      </c>
    </row>
    <row r="62" spans="3:5" x14ac:dyDescent="0.25">
      <c r="C62">
        <v>16464.824114721301</v>
      </c>
      <c r="D62">
        <v>18050.378334805799</v>
      </c>
      <c r="E62">
        <v>4126.8333333333303</v>
      </c>
    </row>
    <row r="64" spans="3:5" x14ac:dyDescent="0.25">
      <c r="C64">
        <v>16627.19898189</v>
      </c>
      <c r="D64">
        <v>17626.074465068901</v>
      </c>
      <c r="E64">
        <v>4729</v>
      </c>
    </row>
    <row r="66" spans="3:5" x14ac:dyDescent="0.25">
      <c r="C66">
        <v>16170.6696489594</v>
      </c>
      <c r="D66">
        <v>17995.1777667608</v>
      </c>
      <c r="E66">
        <v>3737</v>
      </c>
    </row>
    <row r="68" spans="3:5" x14ac:dyDescent="0.25">
      <c r="C68">
        <v>17095.530748962399</v>
      </c>
      <c r="D68">
        <v>18879.063756814601</v>
      </c>
      <c r="E68">
        <v>3908.1666666666601</v>
      </c>
    </row>
    <row r="70" spans="3:5" x14ac:dyDescent="0.25">
      <c r="C70">
        <v>16012.1058568605</v>
      </c>
      <c r="D70">
        <v>17459.905962921399</v>
      </c>
      <c r="E70">
        <v>3970.5</v>
      </c>
    </row>
    <row r="72" spans="3:5" x14ac:dyDescent="0.25">
      <c r="C72">
        <v>16890.667828712601</v>
      </c>
      <c r="D72">
        <v>19543.0124319067</v>
      </c>
      <c r="E72">
        <v>4337.8333333333303</v>
      </c>
    </row>
    <row r="74" spans="3:5" x14ac:dyDescent="0.25">
      <c r="C74">
        <v>17115.957296603301</v>
      </c>
      <c r="D74">
        <v>18632.956984598699</v>
      </c>
      <c r="E74">
        <v>4219.8333333333303</v>
      </c>
    </row>
    <row r="76" spans="3:5" x14ac:dyDescent="0.25">
      <c r="C76">
        <v>18512.3594354298</v>
      </c>
      <c r="D76">
        <v>18956.897463243298</v>
      </c>
      <c r="E76">
        <v>4047</v>
      </c>
    </row>
    <row r="78" spans="3:5" x14ac:dyDescent="0.25">
      <c r="C78">
        <v>17775.781834097499</v>
      </c>
      <c r="D78">
        <v>18685.684248457601</v>
      </c>
      <c r="E78">
        <v>5011.6666666666597</v>
      </c>
    </row>
    <row r="80" spans="3:5" x14ac:dyDescent="0.25">
      <c r="C80">
        <v>17284.640662438302</v>
      </c>
      <c r="D80">
        <v>18819.356593009801</v>
      </c>
      <c r="E80">
        <v>4118</v>
      </c>
    </row>
    <row r="82" spans="3:5" x14ac:dyDescent="0.25">
      <c r="C82">
        <v>15525.568302515299</v>
      </c>
      <c r="D82">
        <v>17585.809989950601</v>
      </c>
      <c r="E82">
        <v>4220.3333333333303</v>
      </c>
    </row>
    <row r="84" spans="3:5" x14ac:dyDescent="0.25">
      <c r="C84">
        <v>17622.334399896601</v>
      </c>
      <c r="D84">
        <v>18290.836005858899</v>
      </c>
      <c r="E84">
        <v>3891.8333333333298</v>
      </c>
    </row>
    <row r="86" spans="3:5" x14ac:dyDescent="0.25">
      <c r="C86">
        <v>17029.147215466499</v>
      </c>
      <c r="D86">
        <v>18408.054217807901</v>
      </c>
      <c r="E86">
        <v>3849.5</v>
      </c>
    </row>
    <row r="88" spans="3:5" x14ac:dyDescent="0.25">
      <c r="C88">
        <v>17516.9228327815</v>
      </c>
      <c r="D88">
        <v>18199.055896687099</v>
      </c>
      <c r="E88">
        <v>4393.6666666666597</v>
      </c>
    </row>
    <row r="90" spans="3:5" x14ac:dyDescent="0.25">
      <c r="C90">
        <v>15228.9179896078</v>
      </c>
      <c r="D90">
        <v>17777.830915834998</v>
      </c>
      <c r="E90">
        <v>2978.6666666666601</v>
      </c>
    </row>
    <row r="92" spans="3:5" x14ac:dyDescent="0.25">
      <c r="C92">
        <v>16056.0184154914</v>
      </c>
      <c r="D92">
        <v>18930.529422846899</v>
      </c>
      <c r="E92">
        <v>3291.1666666666601</v>
      </c>
    </row>
    <row r="94" spans="3:5" x14ac:dyDescent="0.25">
      <c r="C94">
        <v>17640.937471290701</v>
      </c>
      <c r="D94">
        <v>18397.810116196801</v>
      </c>
      <c r="E94">
        <v>3770.8333333333298</v>
      </c>
    </row>
    <row r="96" spans="3:5" x14ac:dyDescent="0.25">
      <c r="C96">
        <v>16576.482041297</v>
      </c>
      <c r="D96">
        <v>18033.264350527399</v>
      </c>
      <c r="E96">
        <v>3564.6666666666601</v>
      </c>
    </row>
    <row r="98" spans="2:5" x14ac:dyDescent="0.25">
      <c r="C98">
        <v>17457.056133260801</v>
      </c>
      <c r="D98">
        <v>18135.839759807899</v>
      </c>
      <c r="E98">
        <v>3855.3333333333298</v>
      </c>
    </row>
    <row r="100" spans="2:5" x14ac:dyDescent="0.25">
      <c r="C100">
        <v>16487.4730389303</v>
      </c>
      <c r="D100">
        <v>18002.259583112798</v>
      </c>
      <c r="E100">
        <v>3532.8333333333298</v>
      </c>
    </row>
    <row r="102" spans="2:5" x14ac:dyDescent="0.25">
      <c r="C102">
        <v>16311.9830880562</v>
      </c>
      <c r="D102">
        <v>18669.397232427102</v>
      </c>
      <c r="E102">
        <v>3664.3333333333298</v>
      </c>
    </row>
    <row r="103" spans="2:5" x14ac:dyDescent="0.25">
      <c r="B103" t="s">
        <v>52</v>
      </c>
    </row>
    <row r="104" spans="2:5" x14ac:dyDescent="0.25">
      <c r="B104" t="s">
        <v>53</v>
      </c>
    </row>
    <row r="105" spans="2:5" x14ac:dyDescent="0.25">
      <c r="B105" t="s">
        <v>54</v>
      </c>
    </row>
    <row r="106" spans="2:5" x14ac:dyDescent="0.25">
      <c r="B106" t="s">
        <v>55</v>
      </c>
    </row>
    <row r="107" spans="2:5" x14ac:dyDescent="0.25">
      <c r="B107" t="s">
        <v>56</v>
      </c>
    </row>
    <row r="108" spans="2:5" x14ac:dyDescent="0.25">
      <c r="B108" t="s">
        <v>57</v>
      </c>
    </row>
    <row r="109" spans="2:5" x14ac:dyDescent="0.25">
      <c r="B109" t="s">
        <v>58</v>
      </c>
    </row>
    <row r="110" spans="2:5" x14ac:dyDescent="0.25">
      <c r="B110" t="s">
        <v>59</v>
      </c>
    </row>
    <row r="111" spans="2:5" x14ac:dyDescent="0.25">
      <c r="B111" t="s">
        <v>60</v>
      </c>
    </row>
    <row r="112" spans="2:5" x14ac:dyDescent="0.25">
      <c r="B112" t="s">
        <v>61</v>
      </c>
    </row>
  </sheetData>
  <mergeCells count="1">
    <mergeCell ref="H21:J2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"/>
  <sheetViews>
    <sheetView topLeftCell="F7" workbookViewId="0">
      <selection activeCell="P24" sqref="P24"/>
    </sheetView>
  </sheetViews>
  <sheetFormatPr baseColWidth="10" defaultRowHeight="15" x14ac:dyDescent="0.25"/>
  <cols>
    <col min="2" max="2" width="11.5703125" customWidth="1"/>
    <col min="3" max="3" width="35.42578125" customWidth="1"/>
    <col min="4" max="4" width="26.42578125" customWidth="1"/>
    <col min="5" max="5" width="25.140625" customWidth="1"/>
    <col min="7" max="8" width="18.85546875" customWidth="1"/>
    <col min="9" max="9" width="20.85546875" customWidth="1"/>
    <col min="10" max="10" width="17.85546875" customWidth="1"/>
  </cols>
  <sheetData>
    <row r="3" spans="2:10" x14ac:dyDescent="0.25">
      <c r="B3" t="s">
        <v>28</v>
      </c>
      <c r="C3" t="s">
        <v>1</v>
      </c>
      <c r="D3" s="9" t="s">
        <v>20</v>
      </c>
      <c r="E3" t="s">
        <v>29</v>
      </c>
      <c r="G3" t="s">
        <v>28</v>
      </c>
      <c r="H3" t="s">
        <v>33</v>
      </c>
      <c r="I3" t="s">
        <v>26</v>
      </c>
      <c r="J3" t="s">
        <v>27</v>
      </c>
    </row>
    <row r="4" spans="2:10" x14ac:dyDescent="0.25">
      <c r="B4" t="s">
        <v>0</v>
      </c>
      <c r="C4" s="1" t="s">
        <v>2</v>
      </c>
      <c r="D4" s="10">
        <v>19895.239153789498</v>
      </c>
      <c r="E4" s="2">
        <v>74102</v>
      </c>
      <c r="G4" t="s">
        <v>0</v>
      </c>
      <c r="H4">
        <v>14773.1672697785</v>
      </c>
      <c r="I4">
        <v>18082.917340211701</v>
      </c>
      <c r="J4">
        <v>4227.625</v>
      </c>
    </row>
    <row r="5" spans="2:10" x14ac:dyDescent="0.25">
      <c r="B5" t="s">
        <v>0</v>
      </c>
      <c r="C5" s="3" t="s">
        <v>3</v>
      </c>
      <c r="D5" s="11">
        <v>18592.782895484601</v>
      </c>
      <c r="E5" s="4">
        <v>83823</v>
      </c>
      <c r="G5" t="s">
        <v>13</v>
      </c>
    </row>
    <row r="6" spans="2:10" x14ac:dyDescent="0.25">
      <c r="B6" t="s">
        <v>0</v>
      </c>
      <c r="C6" s="1" t="s">
        <v>6</v>
      </c>
      <c r="D6" s="10">
        <v>16234.0854205546</v>
      </c>
      <c r="E6" s="2">
        <v>105046</v>
      </c>
      <c r="G6" t="s">
        <v>14</v>
      </c>
      <c r="H6">
        <v>16332.3180427565</v>
      </c>
      <c r="I6">
        <v>18415.687786005201</v>
      </c>
      <c r="J6">
        <v>4224.875</v>
      </c>
    </row>
    <row r="7" spans="2:10" x14ac:dyDescent="0.25">
      <c r="B7" t="s">
        <v>0</v>
      </c>
      <c r="C7" s="3" t="s">
        <v>5</v>
      </c>
      <c r="D7" s="11">
        <v>19103.916012010999</v>
      </c>
      <c r="E7" s="4">
        <v>112802</v>
      </c>
      <c r="G7" t="s">
        <v>15</v>
      </c>
    </row>
    <row r="8" spans="2:10" x14ac:dyDescent="0.25">
      <c r="B8" t="s">
        <v>0</v>
      </c>
      <c r="C8" s="1" t="s">
        <v>4</v>
      </c>
      <c r="D8" s="10">
        <v>18900.6884960979</v>
      </c>
      <c r="E8" s="2">
        <v>117391</v>
      </c>
      <c r="G8" t="s">
        <v>16</v>
      </c>
      <c r="H8">
        <v>16618.803855566101</v>
      </c>
      <c r="I8">
        <v>17948.731567893901</v>
      </c>
      <c r="J8">
        <v>4688.625</v>
      </c>
    </row>
    <row r="9" spans="2:10" x14ac:dyDescent="0.25">
      <c r="B9" t="s">
        <v>0</v>
      </c>
      <c r="C9" s="3" t="s">
        <v>9</v>
      </c>
      <c r="D9" s="11">
        <v>17521.4559868574</v>
      </c>
      <c r="E9" s="4">
        <v>119718</v>
      </c>
      <c r="G9" t="s">
        <v>17</v>
      </c>
    </row>
    <row r="10" spans="2:10" x14ac:dyDescent="0.25">
      <c r="B10" t="s">
        <v>0</v>
      </c>
      <c r="C10" s="1" t="s">
        <v>11</v>
      </c>
      <c r="D10" s="10">
        <v>18307.720085443201</v>
      </c>
      <c r="E10" s="2">
        <v>120811</v>
      </c>
      <c r="G10" t="s">
        <v>18</v>
      </c>
      <c r="H10">
        <v>16925.5901428873</v>
      </c>
      <c r="I10">
        <v>18730.188248627499</v>
      </c>
      <c r="J10">
        <v>4439</v>
      </c>
    </row>
    <row r="11" spans="2:10" x14ac:dyDescent="0.25">
      <c r="B11" t="s">
        <v>0</v>
      </c>
      <c r="C11" s="3" t="s">
        <v>12</v>
      </c>
      <c r="D11" s="11">
        <v>16928.436406078101</v>
      </c>
      <c r="E11" s="4">
        <v>184254</v>
      </c>
      <c r="G11" t="s">
        <v>19</v>
      </c>
    </row>
    <row r="12" spans="2:10" x14ac:dyDescent="0.25">
      <c r="B12" t="s">
        <v>13</v>
      </c>
      <c r="C12" s="5" t="s">
        <v>7</v>
      </c>
      <c r="D12" s="12">
        <v>19766.9598057693</v>
      </c>
      <c r="E12" s="6">
        <v>83400</v>
      </c>
      <c r="G12" t="s">
        <v>21</v>
      </c>
      <c r="H12">
        <v>17277.491293626499</v>
      </c>
      <c r="I12">
        <v>18302.0138395785</v>
      </c>
      <c r="J12">
        <v>4224.25</v>
      </c>
    </row>
    <row r="13" spans="2:10" x14ac:dyDescent="0.25">
      <c r="B13" t="s">
        <v>13</v>
      </c>
      <c r="C13" s="5" t="s">
        <v>3</v>
      </c>
      <c r="D13" s="12">
        <v>17812.0997419532</v>
      </c>
      <c r="E13" s="6">
        <v>98779</v>
      </c>
      <c r="G13" t="s">
        <v>22</v>
      </c>
    </row>
    <row r="14" spans="2:10" x14ac:dyDescent="0.25">
      <c r="B14" t="s">
        <v>13</v>
      </c>
      <c r="C14" s="5" t="s">
        <v>8</v>
      </c>
      <c r="D14" s="12">
        <v>16287.7092819267</v>
      </c>
      <c r="E14" s="6">
        <v>111283</v>
      </c>
      <c r="H14">
        <v>16469.4175886181</v>
      </c>
      <c r="I14">
        <v>18574.8258078896</v>
      </c>
      <c r="J14">
        <v>3342.875</v>
      </c>
    </row>
    <row r="15" spans="2:10" x14ac:dyDescent="0.25">
      <c r="B15" t="s">
        <v>13</v>
      </c>
      <c r="C15" s="5" t="s">
        <v>9</v>
      </c>
      <c r="D15" s="12">
        <v>17757.825163384801</v>
      </c>
      <c r="E15" s="6">
        <v>148721</v>
      </c>
    </row>
    <row r="16" spans="2:10" x14ac:dyDescent="0.25">
      <c r="B16" t="s">
        <v>13</v>
      </c>
      <c r="C16" s="5" t="s">
        <v>6</v>
      </c>
      <c r="D16" s="12">
        <v>17174.152703512402</v>
      </c>
      <c r="E16" s="6">
        <v>153862</v>
      </c>
      <c r="H16">
        <v>17220.523511584001</v>
      </c>
      <c r="I16">
        <v>18819.708740396902</v>
      </c>
      <c r="J16">
        <v>3649.75</v>
      </c>
    </row>
    <row r="17" spans="2:16" x14ac:dyDescent="0.25">
      <c r="B17" t="s">
        <v>13</v>
      </c>
      <c r="C17" s="5" t="s">
        <v>4</v>
      </c>
      <c r="D17" s="12">
        <v>18263.938746001601</v>
      </c>
      <c r="E17" s="6">
        <v>162056</v>
      </c>
    </row>
    <row r="18" spans="2:16" x14ac:dyDescent="0.25">
      <c r="B18" t="s">
        <v>13</v>
      </c>
      <c r="C18" s="5" t="s">
        <v>2</v>
      </c>
      <c r="D18" s="12">
        <v>16164.4814496821</v>
      </c>
      <c r="E18" s="6">
        <v>165881</v>
      </c>
      <c r="H18">
        <v>15323.080591775701</v>
      </c>
      <c r="I18">
        <v>18358.403642625501</v>
      </c>
      <c r="J18">
        <v>4467.5</v>
      </c>
    </row>
    <row r="19" spans="2:16" x14ac:dyDescent="0.25">
      <c r="B19" t="s">
        <v>13</v>
      </c>
      <c r="C19" s="7" t="s">
        <v>10</v>
      </c>
      <c r="D19" s="13">
        <v>15637.599306330199</v>
      </c>
      <c r="E19" s="8">
        <v>197326</v>
      </c>
      <c r="N19" s="22" t="s">
        <v>30</v>
      </c>
      <c r="O19" s="22"/>
      <c r="P19" s="22"/>
    </row>
    <row r="20" spans="2:16" x14ac:dyDescent="0.25">
      <c r="C20" s="3"/>
      <c r="D20" s="11"/>
      <c r="E20" s="4"/>
      <c r="H20">
        <v>16203.546204862399</v>
      </c>
      <c r="I20">
        <v>17890.1334987214</v>
      </c>
      <c r="J20">
        <v>4785.125</v>
      </c>
      <c r="N20" s="17" t="s">
        <v>23</v>
      </c>
      <c r="O20" s="17"/>
    </row>
    <row r="21" spans="2:16" x14ac:dyDescent="0.25">
      <c r="B21" t="s">
        <v>14</v>
      </c>
      <c r="C21" s="5" t="s">
        <v>10</v>
      </c>
      <c r="D21" s="12">
        <v>18988.7876990769</v>
      </c>
      <c r="E21" s="6">
        <v>82071</v>
      </c>
      <c r="N21" s="18" t="s">
        <v>24</v>
      </c>
      <c r="O21" s="18"/>
      <c r="P21">
        <f>MIN(Tableau4[Score])</f>
        <v>14792.957531804201</v>
      </c>
    </row>
    <row r="22" spans="2:16" x14ac:dyDescent="0.25">
      <c r="B22" t="s">
        <v>14</v>
      </c>
      <c r="C22" s="5" t="s">
        <v>2</v>
      </c>
      <c r="D22" s="12">
        <v>19565.208541980199</v>
      </c>
      <c r="E22" s="6">
        <v>83325</v>
      </c>
      <c r="H22">
        <v>15249.4483968773</v>
      </c>
      <c r="I22">
        <v>18445.3302888535</v>
      </c>
      <c r="J22">
        <v>5209.625</v>
      </c>
      <c r="N22" s="18" t="s">
        <v>25</v>
      </c>
      <c r="O22" s="18"/>
      <c r="P22">
        <f>MAX(Tableau5[Best Results])</f>
        <v>17917.100629855799</v>
      </c>
    </row>
    <row r="23" spans="2:16" x14ac:dyDescent="0.25">
      <c r="B23" t="s">
        <v>14</v>
      </c>
      <c r="C23" s="5" t="s">
        <v>8</v>
      </c>
      <c r="D23" s="12">
        <v>15493.178789145401</v>
      </c>
      <c r="E23" s="6">
        <v>96605</v>
      </c>
      <c r="N23" s="17" t="s">
        <v>31</v>
      </c>
      <c r="O23" s="17"/>
    </row>
    <row r="24" spans="2:16" x14ac:dyDescent="0.25">
      <c r="B24" t="s">
        <v>14</v>
      </c>
      <c r="C24" s="5" t="s">
        <v>4</v>
      </c>
      <c r="D24" s="12">
        <v>18139.459716148802</v>
      </c>
      <c r="E24" s="6">
        <v>109741</v>
      </c>
      <c r="H24">
        <v>16546.2990519542</v>
      </c>
      <c r="I24">
        <v>18345.491301692</v>
      </c>
      <c r="J24">
        <v>4216.375</v>
      </c>
      <c r="N24" s="18" t="s">
        <v>35</v>
      </c>
      <c r="O24" s="18"/>
      <c r="P24">
        <f>AVERAGE(Tableau5[Best Results])</f>
        <v>16454.06409177107</v>
      </c>
    </row>
    <row r="25" spans="2:16" x14ac:dyDescent="0.25">
      <c r="B25" t="s">
        <v>14</v>
      </c>
      <c r="C25" s="5" t="s">
        <v>3</v>
      </c>
      <c r="D25" s="12">
        <v>16491.833403119999</v>
      </c>
      <c r="E25" s="6">
        <v>112453</v>
      </c>
      <c r="N25" s="18" t="s">
        <v>20</v>
      </c>
      <c r="O25" s="18"/>
      <c r="P25">
        <f>AVERAGE(Tableau5[Mean Of Results])</f>
        <v>18395.560029405322</v>
      </c>
    </row>
    <row r="26" spans="2:16" x14ac:dyDescent="0.25">
      <c r="B26" t="s">
        <v>14</v>
      </c>
      <c r="C26" s="5" t="s">
        <v>6</v>
      </c>
      <c r="D26" s="12">
        <v>17995.511714960801</v>
      </c>
      <c r="E26" s="6">
        <v>145142</v>
      </c>
      <c r="H26">
        <v>16360.5374038358</v>
      </c>
      <c r="I26">
        <v>18186.6975154385</v>
      </c>
      <c r="J26">
        <v>5487.25</v>
      </c>
      <c r="N26" s="18" t="s">
        <v>32</v>
      </c>
      <c r="O26" s="18"/>
      <c r="P26">
        <f>SUM(Tableau5[Mean Time])/10</f>
        <v>20577.7</v>
      </c>
    </row>
    <row r="27" spans="2:16" x14ac:dyDescent="0.25">
      <c r="B27" t="s">
        <v>14</v>
      </c>
      <c r="C27" s="5" t="s">
        <v>9</v>
      </c>
      <c r="D27" s="12">
        <v>15333.156881459399</v>
      </c>
      <c r="E27" s="6">
        <v>146558</v>
      </c>
      <c r="N27" s="17" t="s">
        <v>39</v>
      </c>
      <c r="O27" s="17"/>
    </row>
    <row r="28" spans="2:16" x14ac:dyDescent="0.25">
      <c r="B28" t="s">
        <v>14</v>
      </c>
      <c r="C28" s="7" t="s">
        <v>7</v>
      </c>
      <c r="D28" s="13">
        <v>16464.9426111434</v>
      </c>
      <c r="E28" s="8">
        <v>184127</v>
      </c>
      <c r="H28">
        <v>16794.192223902701</v>
      </c>
      <c r="I28">
        <v>18264.335633077499</v>
      </c>
      <c r="J28">
        <v>3822.25</v>
      </c>
      <c r="N28" s="18">
        <v>0</v>
      </c>
      <c r="O28" s="18" t="s">
        <v>40</v>
      </c>
      <c r="P28">
        <f>QUARTILE(Tableau5[Best Results],0)</f>
        <v>14636.1539954197</v>
      </c>
    </row>
    <row r="29" spans="2:16" x14ac:dyDescent="0.25">
      <c r="B29" t="s">
        <v>15</v>
      </c>
      <c r="C29" s="5" t="s">
        <v>3</v>
      </c>
      <c r="D29" s="12">
        <v>19896.013029602502</v>
      </c>
      <c r="E29" s="6">
        <v>56661</v>
      </c>
      <c r="N29" s="18">
        <v>1</v>
      </c>
      <c r="O29" s="18" t="s">
        <v>39</v>
      </c>
      <c r="P29">
        <f>QUARTILE(Tableau5[Best Results],1)</f>
        <v>15935.387078682999</v>
      </c>
    </row>
    <row r="30" spans="2:16" x14ac:dyDescent="0.25">
      <c r="B30" t="s">
        <v>15</v>
      </c>
      <c r="C30" s="5" t="s">
        <v>4</v>
      </c>
      <c r="D30" s="12">
        <v>19033.553581589302</v>
      </c>
      <c r="E30" s="6">
        <v>88408</v>
      </c>
      <c r="H30">
        <v>15935.387078682999</v>
      </c>
      <c r="I30">
        <v>18254.426714599598</v>
      </c>
      <c r="J30">
        <v>3350.25</v>
      </c>
      <c r="N30" s="18">
        <v>2</v>
      </c>
      <c r="O30" s="18" t="s">
        <v>41</v>
      </c>
      <c r="P30">
        <f>QUARTILE(Tableau5[Best Results],2)</f>
        <v>16546.2990519542</v>
      </c>
    </row>
    <row r="31" spans="2:16" x14ac:dyDescent="0.25">
      <c r="B31" t="s">
        <v>15</v>
      </c>
      <c r="C31" s="5" t="s">
        <v>8</v>
      </c>
      <c r="D31" s="12">
        <v>19558.167357618098</v>
      </c>
      <c r="E31" s="6">
        <v>91931</v>
      </c>
      <c r="N31" s="18">
        <v>3</v>
      </c>
      <c r="O31" s="18" t="s">
        <v>39</v>
      </c>
      <c r="P31">
        <f>QUARTILE(Tableau5[Best Results],3)</f>
        <v>16981.992205598399</v>
      </c>
    </row>
    <row r="32" spans="2:16" x14ac:dyDescent="0.25">
      <c r="B32" t="s">
        <v>15</v>
      </c>
      <c r="C32" s="5" t="s">
        <v>9</v>
      </c>
      <c r="D32" s="12">
        <v>18579.123468205999</v>
      </c>
      <c r="E32" s="6">
        <v>119024</v>
      </c>
      <c r="H32">
        <v>16981.992205598399</v>
      </c>
      <c r="I32">
        <v>18370.8497602305</v>
      </c>
      <c r="J32">
        <v>4331.875</v>
      </c>
      <c r="N32" s="18">
        <v>4</v>
      </c>
      <c r="O32" s="18" t="s">
        <v>42</v>
      </c>
      <c r="P32">
        <f>QUARTILE(Tableau5[Best Results],4)</f>
        <v>17917.100629855799</v>
      </c>
    </row>
    <row r="33" spans="2:10" x14ac:dyDescent="0.25">
      <c r="B33" t="s">
        <v>15</v>
      </c>
      <c r="C33" s="5" t="s">
        <v>2</v>
      </c>
      <c r="D33" s="12">
        <v>17699.668573732499</v>
      </c>
      <c r="E33" s="6">
        <v>126928</v>
      </c>
    </row>
    <row r="34" spans="2:10" x14ac:dyDescent="0.25">
      <c r="B34" t="s">
        <v>15</v>
      </c>
      <c r="C34" s="5" t="s">
        <v>6</v>
      </c>
      <c r="D34" s="12">
        <v>17766.206807989602</v>
      </c>
      <c r="E34" s="6">
        <v>139959</v>
      </c>
      <c r="H34">
        <v>16619.357116330099</v>
      </c>
      <c r="I34">
        <v>18887.9751071305</v>
      </c>
      <c r="J34">
        <v>3563.25</v>
      </c>
    </row>
    <row r="35" spans="2:10" x14ac:dyDescent="0.25">
      <c r="B35" t="s">
        <v>15</v>
      </c>
      <c r="C35" s="5" t="s">
        <v>7</v>
      </c>
      <c r="D35" s="12">
        <v>17425.7875045941</v>
      </c>
      <c r="E35" s="6">
        <v>152586</v>
      </c>
    </row>
    <row r="36" spans="2:10" x14ac:dyDescent="0.25">
      <c r="B36" t="s">
        <v>15</v>
      </c>
      <c r="C36" s="7" t="s">
        <v>10</v>
      </c>
      <c r="D36" s="13">
        <v>18035.647968725101</v>
      </c>
      <c r="E36" s="8">
        <v>173181</v>
      </c>
      <c r="H36">
        <v>15551.3034813592</v>
      </c>
      <c r="I36">
        <v>18233.789490347699</v>
      </c>
      <c r="J36">
        <v>4565.75</v>
      </c>
    </row>
    <row r="37" spans="2:10" x14ac:dyDescent="0.25">
      <c r="B37" t="s">
        <v>16</v>
      </c>
      <c r="C37" s="5" t="s">
        <v>3</v>
      </c>
      <c r="D37" s="12">
        <v>19687.043524677199</v>
      </c>
      <c r="E37" s="6">
        <v>64472</v>
      </c>
    </row>
    <row r="38" spans="2:10" x14ac:dyDescent="0.25">
      <c r="B38" t="s">
        <v>16</v>
      </c>
      <c r="C38" s="5" t="s">
        <v>2</v>
      </c>
      <c r="D38" s="12">
        <v>18086.8244233691</v>
      </c>
      <c r="E38" s="6">
        <v>72982</v>
      </c>
      <c r="H38">
        <v>17067.544398978502</v>
      </c>
      <c r="I38">
        <v>18504.795144639898</v>
      </c>
      <c r="J38">
        <v>4460.25</v>
      </c>
    </row>
    <row r="39" spans="2:10" x14ac:dyDescent="0.25">
      <c r="B39" t="s">
        <v>16</v>
      </c>
      <c r="C39" s="5" t="s">
        <v>4</v>
      </c>
      <c r="D39" s="12">
        <v>18032.9674985932</v>
      </c>
      <c r="E39" s="6">
        <v>90547</v>
      </c>
    </row>
    <row r="40" spans="2:10" x14ac:dyDescent="0.25">
      <c r="B40" t="s">
        <v>16</v>
      </c>
      <c r="C40" s="5" t="s">
        <v>6</v>
      </c>
      <c r="D40" s="12">
        <v>17042.5825979697</v>
      </c>
      <c r="E40" s="6">
        <v>122283</v>
      </c>
      <c r="H40">
        <v>15621.621721568999</v>
      </c>
      <c r="I40">
        <v>18109.154182746901</v>
      </c>
      <c r="J40">
        <v>4093.375</v>
      </c>
    </row>
    <row r="41" spans="2:10" x14ac:dyDescent="0.25">
      <c r="B41" t="s">
        <v>16</v>
      </c>
      <c r="C41" s="5" t="s">
        <v>8</v>
      </c>
      <c r="D41" s="12">
        <v>18593.454663680899</v>
      </c>
      <c r="E41" s="6">
        <v>126850</v>
      </c>
    </row>
    <row r="42" spans="2:10" x14ac:dyDescent="0.25">
      <c r="B42" t="s">
        <v>16</v>
      </c>
      <c r="C42" s="5" t="s">
        <v>10</v>
      </c>
      <c r="D42" s="12">
        <v>16081.059344822201</v>
      </c>
      <c r="E42" s="6">
        <v>129533</v>
      </c>
      <c r="H42">
        <v>16718.989823325301</v>
      </c>
      <c r="I42">
        <v>18387.095035360599</v>
      </c>
      <c r="J42">
        <v>4354.25</v>
      </c>
    </row>
    <row r="43" spans="2:10" x14ac:dyDescent="0.25">
      <c r="B43" t="s">
        <v>16</v>
      </c>
      <c r="C43" s="5" t="s">
        <v>7</v>
      </c>
      <c r="D43" s="12">
        <v>17177.907950209101</v>
      </c>
      <c r="E43" s="6">
        <v>171455</v>
      </c>
    </row>
    <row r="44" spans="2:10" x14ac:dyDescent="0.25">
      <c r="B44" t="s">
        <v>16</v>
      </c>
      <c r="C44" s="7" t="s">
        <v>9</v>
      </c>
      <c r="D44" s="13">
        <v>14792.957531804201</v>
      </c>
      <c r="E44" s="8">
        <v>195003</v>
      </c>
      <c r="H44">
        <v>17091.9561179189</v>
      </c>
      <c r="I44">
        <v>18107.026736493899</v>
      </c>
      <c r="J44">
        <v>3783.875</v>
      </c>
    </row>
    <row r="45" spans="2:10" x14ac:dyDescent="0.25">
      <c r="B45" t="s">
        <v>17</v>
      </c>
      <c r="C45" s="3" t="s">
        <v>2</v>
      </c>
      <c r="D45" s="11">
        <v>18102.9947662171</v>
      </c>
      <c r="E45" s="4">
        <v>105741</v>
      </c>
    </row>
    <row r="46" spans="2:10" x14ac:dyDescent="0.25">
      <c r="B46" t="s">
        <v>17</v>
      </c>
      <c r="C46" s="3" t="s">
        <v>3</v>
      </c>
      <c r="D46" s="11">
        <v>17907.1765781373</v>
      </c>
      <c r="E46" s="4">
        <v>105750</v>
      </c>
      <c r="H46">
        <v>15743.2911116744</v>
      </c>
      <c r="I46">
        <v>18154.483691434802</v>
      </c>
      <c r="J46">
        <v>4174.875</v>
      </c>
    </row>
    <row r="47" spans="2:10" x14ac:dyDescent="0.25">
      <c r="B47" t="s">
        <v>17</v>
      </c>
      <c r="C47" s="3" t="s">
        <v>6</v>
      </c>
      <c r="D47" s="11">
        <v>17292.0068156495</v>
      </c>
      <c r="E47" s="4">
        <v>109504</v>
      </c>
    </row>
    <row r="48" spans="2:10" x14ac:dyDescent="0.25">
      <c r="B48" t="s">
        <v>17</v>
      </c>
      <c r="C48" s="3" t="s">
        <v>10</v>
      </c>
      <c r="D48" s="11">
        <v>20329.9689258254</v>
      </c>
      <c r="E48" s="4">
        <v>111873</v>
      </c>
      <c r="H48">
        <v>17332.453351235101</v>
      </c>
      <c r="I48">
        <v>18672.760243826098</v>
      </c>
      <c r="J48">
        <v>3702.875</v>
      </c>
    </row>
    <row r="49" spans="2:10" x14ac:dyDescent="0.25">
      <c r="B49" t="s">
        <v>17</v>
      </c>
      <c r="C49" s="3" t="s">
        <v>9</v>
      </c>
      <c r="D49" s="11">
        <v>17134.421093757501</v>
      </c>
      <c r="E49" s="4">
        <v>133725</v>
      </c>
    </row>
    <row r="50" spans="2:10" x14ac:dyDescent="0.25">
      <c r="B50" t="s">
        <v>17</v>
      </c>
      <c r="C50" s="3" t="s">
        <v>8</v>
      </c>
      <c r="D50" s="11">
        <v>17165.9873954422</v>
      </c>
      <c r="E50" s="4">
        <v>139480</v>
      </c>
      <c r="H50">
        <v>17033.2565669998</v>
      </c>
      <c r="I50">
        <v>18562.247293355202</v>
      </c>
      <c r="J50">
        <v>3937.75</v>
      </c>
    </row>
    <row r="51" spans="2:10" x14ac:dyDescent="0.25">
      <c r="B51" t="s">
        <v>17</v>
      </c>
      <c r="C51" s="3" t="s">
        <v>7</v>
      </c>
      <c r="D51" s="11">
        <v>17285.8497409173</v>
      </c>
      <c r="E51" s="4">
        <v>139919</v>
      </c>
    </row>
    <row r="52" spans="2:10" x14ac:dyDescent="0.25">
      <c r="B52" t="s">
        <v>17</v>
      </c>
      <c r="C52" s="14" t="s">
        <v>4</v>
      </c>
      <c r="D52" s="15">
        <v>17701.169084954599</v>
      </c>
      <c r="E52" s="16">
        <v>141062</v>
      </c>
      <c r="H52">
        <v>16165.768416963099</v>
      </c>
      <c r="I52">
        <v>18426.170634980899</v>
      </c>
      <c r="J52">
        <v>4427.625</v>
      </c>
    </row>
    <row r="53" spans="2:10" x14ac:dyDescent="0.25">
      <c r="B53" t="s">
        <v>18</v>
      </c>
      <c r="C53" s="3" t="s">
        <v>8</v>
      </c>
      <c r="D53" s="11">
        <v>18293.023213573899</v>
      </c>
      <c r="E53" s="4">
        <v>84958</v>
      </c>
    </row>
    <row r="54" spans="2:10" x14ac:dyDescent="0.25">
      <c r="B54" t="s">
        <v>18</v>
      </c>
      <c r="C54" s="3" t="s">
        <v>7</v>
      </c>
      <c r="D54" s="11">
        <v>20369.060748448199</v>
      </c>
      <c r="E54" s="4">
        <v>90787</v>
      </c>
      <c r="H54">
        <v>17917.100629855799</v>
      </c>
      <c r="I54">
        <v>19274.232507111901</v>
      </c>
      <c r="J54">
        <v>3801.75</v>
      </c>
    </row>
    <row r="55" spans="2:10" x14ac:dyDescent="0.25">
      <c r="B55" t="s">
        <v>18</v>
      </c>
      <c r="C55" s="3" t="s">
        <v>3</v>
      </c>
      <c r="D55" s="11">
        <v>20389.2875926909</v>
      </c>
      <c r="E55" s="4">
        <v>91192</v>
      </c>
    </row>
    <row r="56" spans="2:10" x14ac:dyDescent="0.25">
      <c r="B56" t="s">
        <v>18</v>
      </c>
      <c r="C56" s="3" t="s">
        <v>9</v>
      </c>
      <c r="D56" s="11">
        <v>16983.218484250101</v>
      </c>
      <c r="E56" s="4">
        <v>98785</v>
      </c>
      <c r="H56">
        <v>16136.0250405601</v>
      </c>
      <c r="I56">
        <v>18094.7527026178</v>
      </c>
      <c r="J56">
        <v>3901.625</v>
      </c>
    </row>
    <row r="57" spans="2:10" x14ac:dyDescent="0.25">
      <c r="B57" t="s">
        <v>18</v>
      </c>
      <c r="C57" s="3" t="s">
        <v>2</v>
      </c>
      <c r="D57" s="11">
        <v>16408.718764371599</v>
      </c>
      <c r="E57" s="4">
        <v>112047</v>
      </c>
    </row>
    <row r="58" spans="2:10" x14ac:dyDescent="0.25">
      <c r="B58" t="s">
        <v>18</v>
      </c>
      <c r="C58" s="3" t="s">
        <v>4</v>
      </c>
      <c r="D58" s="11">
        <v>14907.7163822864</v>
      </c>
      <c r="E58" s="4">
        <v>115356</v>
      </c>
      <c r="H58">
        <v>14636.1539954197</v>
      </c>
      <c r="I58">
        <v>17710.844186751601</v>
      </c>
      <c r="J58">
        <v>4332.75</v>
      </c>
    </row>
    <row r="59" spans="2:10" x14ac:dyDescent="0.25">
      <c r="B59" t="s">
        <v>18</v>
      </c>
      <c r="C59" s="3" t="s">
        <v>10</v>
      </c>
      <c r="D59" s="11">
        <v>17264.437927211598</v>
      </c>
      <c r="E59" s="4">
        <v>126788</v>
      </c>
    </row>
    <row r="60" spans="2:10" x14ac:dyDescent="0.25">
      <c r="B60" t="s">
        <v>18</v>
      </c>
      <c r="C60" s="3" t="s">
        <v>6</v>
      </c>
      <c r="D60" s="11">
        <v>17651.7658554911</v>
      </c>
      <c r="E60" s="4">
        <v>147634</v>
      </c>
      <c r="H60">
        <v>17449.493183869101</v>
      </c>
      <c r="I60">
        <v>18752.299550302501</v>
      </c>
      <c r="J60">
        <v>4217.875</v>
      </c>
    </row>
    <row r="61" spans="2:10" x14ac:dyDescent="0.25">
      <c r="B61" t="s">
        <v>19</v>
      </c>
      <c r="C61" s="3" t="s">
        <v>2</v>
      </c>
      <c r="D61" s="11">
        <v>19198.721486038801</v>
      </c>
      <c r="E61" s="4">
        <v>70068</v>
      </c>
    </row>
    <row r="62" spans="2:10" x14ac:dyDescent="0.25">
      <c r="B62" t="s">
        <v>19</v>
      </c>
      <c r="C62" s="3" t="s">
        <v>3</v>
      </c>
      <c r="D62" s="11">
        <v>19132.532237064701</v>
      </c>
      <c r="E62" s="4">
        <v>74320</v>
      </c>
      <c r="H62">
        <v>15839.1711802147</v>
      </c>
      <c r="I62">
        <v>17496.5887189518</v>
      </c>
      <c r="J62">
        <v>4245.75</v>
      </c>
    </row>
    <row r="63" spans="2:10" x14ac:dyDescent="0.25">
      <c r="B63" t="s">
        <v>19</v>
      </c>
      <c r="C63" s="3" t="s">
        <v>4</v>
      </c>
      <c r="D63" s="11">
        <v>20184.318502260299</v>
      </c>
      <c r="E63" s="4">
        <v>82781</v>
      </c>
    </row>
    <row r="64" spans="2:10" x14ac:dyDescent="0.25">
      <c r="B64" t="s">
        <v>19</v>
      </c>
      <c r="C64" s="3" t="s">
        <v>6</v>
      </c>
      <c r="D64" s="11">
        <v>17453.2627790033</v>
      </c>
      <c r="E64" s="4">
        <v>94151</v>
      </c>
      <c r="H64">
        <v>16566.788200005001</v>
      </c>
      <c r="I64">
        <v>18905.540511282899</v>
      </c>
      <c r="J64">
        <v>4850.125</v>
      </c>
    </row>
    <row r="65" spans="2:10" x14ac:dyDescent="0.25">
      <c r="B65" t="s">
        <v>19</v>
      </c>
      <c r="C65" s="3" t="s">
        <v>8</v>
      </c>
      <c r="D65" s="11">
        <v>18916.139129089799</v>
      </c>
      <c r="E65" s="4">
        <v>108472</v>
      </c>
    </row>
    <row r="66" spans="2:10" x14ac:dyDescent="0.25">
      <c r="B66" t="s">
        <v>19</v>
      </c>
      <c r="C66" s="3" t="s">
        <v>10</v>
      </c>
      <c r="D66" s="11">
        <v>18248.6855372057</v>
      </c>
      <c r="E66" s="4">
        <v>113066</v>
      </c>
      <c r="H66">
        <v>16237.415145443199</v>
      </c>
      <c r="I66">
        <v>18856.861083796299</v>
      </c>
      <c r="J66">
        <v>3165</v>
      </c>
    </row>
    <row r="67" spans="2:10" x14ac:dyDescent="0.25">
      <c r="B67" t="s">
        <v>19</v>
      </c>
      <c r="C67" s="3" t="s">
        <v>9</v>
      </c>
      <c r="D67" s="11">
        <v>15746.167756810501</v>
      </c>
      <c r="E67" s="4">
        <v>154728</v>
      </c>
    </row>
    <row r="68" spans="2:10" x14ac:dyDescent="0.25">
      <c r="B68" t="s">
        <v>19</v>
      </c>
      <c r="C68" s="3" t="s">
        <v>7</v>
      </c>
      <c r="D68" s="11">
        <v>15411.7135973238</v>
      </c>
      <c r="E68" s="4">
        <v>181862</v>
      </c>
      <c r="H68">
        <v>16452.426593939599</v>
      </c>
      <c r="I68">
        <v>18952.383683432101</v>
      </c>
      <c r="J68">
        <v>3995.25</v>
      </c>
    </row>
    <row r="69" spans="2:10" x14ac:dyDescent="0.25">
      <c r="B69" t="s">
        <v>21</v>
      </c>
      <c r="C69" s="3" t="s">
        <v>9</v>
      </c>
      <c r="D69" s="11">
        <v>18280.928349483402</v>
      </c>
      <c r="E69" s="4">
        <v>80964</v>
      </c>
    </row>
    <row r="70" spans="2:10" x14ac:dyDescent="0.25">
      <c r="B70" t="s">
        <v>21</v>
      </c>
      <c r="C70" s="3" t="s">
        <v>3</v>
      </c>
      <c r="D70" s="11">
        <v>18178.092358330399</v>
      </c>
      <c r="E70" s="4">
        <v>90610</v>
      </c>
      <c r="H70">
        <v>16651.1959645721</v>
      </c>
      <c r="I70">
        <v>18620.882515035199</v>
      </c>
      <c r="J70">
        <v>3502.25</v>
      </c>
    </row>
    <row r="71" spans="2:10" x14ac:dyDescent="0.25">
      <c r="B71" t="s">
        <v>21</v>
      </c>
      <c r="C71" s="3" t="s">
        <v>2</v>
      </c>
      <c r="D71" s="11">
        <v>18290.690419091501</v>
      </c>
      <c r="E71" s="4">
        <v>101770</v>
      </c>
    </row>
    <row r="72" spans="2:10" x14ac:dyDescent="0.25">
      <c r="B72" t="s">
        <v>21</v>
      </c>
      <c r="C72" s="3" t="s">
        <v>8</v>
      </c>
      <c r="D72" s="11">
        <v>17750.383643208199</v>
      </c>
      <c r="E72" s="4">
        <v>113746</v>
      </c>
      <c r="H72">
        <v>16366.663174670601</v>
      </c>
      <c r="I72">
        <v>18463.9215765566</v>
      </c>
      <c r="J72">
        <v>4642.125</v>
      </c>
    </row>
    <row r="73" spans="2:10" x14ac:dyDescent="0.25">
      <c r="B73" t="s">
        <v>21</v>
      </c>
      <c r="C73" s="3" t="s">
        <v>10</v>
      </c>
      <c r="D73" s="11">
        <v>18203.987544001298</v>
      </c>
      <c r="E73" s="4">
        <v>117023</v>
      </c>
    </row>
    <row r="74" spans="2:10" x14ac:dyDescent="0.25">
      <c r="B74" t="s">
        <v>21</v>
      </c>
      <c r="C74" s="3" t="s">
        <v>4</v>
      </c>
      <c r="D74" s="11">
        <v>17736.663010310102</v>
      </c>
      <c r="E74" s="4">
        <v>119543</v>
      </c>
      <c r="H74">
        <v>16499.299379360102</v>
      </c>
      <c r="I74">
        <v>17530.904798216299</v>
      </c>
      <c r="J74">
        <v>3525.625</v>
      </c>
    </row>
    <row r="75" spans="2:10" x14ac:dyDescent="0.25">
      <c r="B75" t="s">
        <v>21</v>
      </c>
      <c r="C75" s="3" t="s">
        <v>6</v>
      </c>
      <c r="D75" s="11">
        <v>17663.323202329299</v>
      </c>
      <c r="E75" s="4">
        <v>147374</v>
      </c>
    </row>
    <row r="76" spans="2:10" x14ac:dyDescent="0.25">
      <c r="B76" t="s">
        <v>21</v>
      </c>
      <c r="C76" s="3" t="s">
        <v>7</v>
      </c>
      <c r="D76" s="11">
        <v>19647.1615681572</v>
      </c>
      <c r="E76" s="4">
        <v>157088</v>
      </c>
      <c r="H76">
        <v>15654.163631421699</v>
      </c>
      <c r="I76">
        <v>17737.696401241199</v>
      </c>
      <c r="J76">
        <v>3702.375</v>
      </c>
    </row>
    <row r="77" spans="2:10" x14ac:dyDescent="0.25">
      <c r="B77" t="s">
        <v>22</v>
      </c>
      <c r="C77" s="3" t="s">
        <v>9</v>
      </c>
      <c r="D77" s="11">
        <v>18852.6805601587</v>
      </c>
      <c r="E77" s="4">
        <v>71984</v>
      </c>
    </row>
    <row r="78" spans="2:10" x14ac:dyDescent="0.25">
      <c r="B78" t="s">
        <v>22</v>
      </c>
      <c r="C78" s="3" t="s">
        <v>4</v>
      </c>
      <c r="D78" s="11">
        <v>19852.375389388701</v>
      </c>
      <c r="E78" s="4">
        <v>103620</v>
      </c>
      <c r="H78">
        <v>17002.703541958301</v>
      </c>
      <c r="I78">
        <v>18318.605099754299</v>
      </c>
      <c r="J78">
        <v>4016.875</v>
      </c>
    </row>
    <row r="79" spans="2:10" x14ac:dyDescent="0.25">
      <c r="B79" t="s">
        <v>22</v>
      </c>
      <c r="C79" s="3" t="s">
        <v>10</v>
      </c>
      <c r="D79" s="11">
        <v>17438.741961621101</v>
      </c>
      <c r="E79" s="4">
        <v>112124</v>
      </c>
    </row>
    <row r="80" spans="2:10" x14ac:dyDescent="0.25">
      <c r="B80" t="s">
        <v>22</v>
      </c>
      <c r="C80" s="3" t="s">
        <v>8</v>
      </c>
      <c r="D80" s="11">
        <v>15352.8039819718</v>
      </c>
      <c r="E80" s="4">
        <v>124173</v>
      </c>
      <c r="H80">
        <v>16690.281537287599</v>
      </c>
      <c r="I80">
        <v>18570.5824986808</v>
      </c>
      <c r="J80">
        <v>4013.375</v>
      </c>
    </row>
    <row r="81" spans="2:10" x14ac:dyDescent="0.25">
      <c r="B81" t="s">
        <v>22</v>
      </c>
      <c r="C81" s="3" t="s">
        <v>7</v>
      </c>
      <c r="D81" s="11">
        <v>16201.6951050426</v>
      </c>
      <c r="E81" s="4">
        <v>130373</v>
      </c>
    </row>
    <row r="82" spans="2:10" x14ac:dyDescent="0.25">
      <c r="B82" t="s">
        <v>22</v>
      </c>
      <c r="C82" s="3" t="s">
        <v>3</v>
      </c>
      <c r="D82" s="11">
        <v>17386.932345074201</v>
      </c>
      <c r="E82" s="4">
        <v>139272</v>
      </c>
      <c r="H82">
        <v>16530.839140660599</v>
      </c>
      <c r="I82">
        <v>18621.302253308</v>
      </c>
      <c r="J82">
        <v>3515.75</v>
      </c>
    </row>
    <row r="83" spans="2:10" x14ac:dyDescent="0.25">
      <c r="B83" t="s">
        <v>22</v>
      </c>
      <c r="C83" s="3" t="s">
        <v>2</v>
      </c>
      <c r="D83" s="11">
        <v>17228.5277780305</v>
      </c>
      <c r="E83" s="4">
        <v>144706</v>
      </c>
    </row>
    <row r="84" spans="2:10" x14ac:dyDescent="0.25">
      <c r="B84" t="s">
        <v>22</v>
      </c>
      <c r="C84" s="14" t="s">
        <v>6</v>
      </c>
      <c r="D84" s="15">
        <v>15221.5254938914</v>
      </c>
      <c r="E84" s="16">
        <v>153986</v>
      </c>
      <c r="H84">
        <v>16717.6850297524</v>
      </c>
      <c r="I84">
        <v>18464.290455621202</v>
      </c>
      <c r="J84">
        <v>4461.625</v>
      </c>
    </row>
    <row r="86" spans="2:10" x14ac:dyDescent="0.25">
      <c r="H86">
        <v>16783.279769739202</v>
      </c>
      <c r="I86">
        <v>18744.924372078302</v>
      </c>
      <c r="J86">
        <v>4404.25</v>
      </c>
    </row>
    <row r="88" spans="2:10" x14ac:dyDescent="0.25">
      <c r="H88">
        <v>16653.750757408801</v>
      </c>
      <c r="I88">
        <v>18009.8177005176</v>
      </c>
      <c r="J88">
        <v>5383.875</v>
      </c>
    </row>
    <row r="90" spans="2:10" x14ac:dyDescent="0.25">
      <c r="H90">
        <v>15715.045987634699</v>
      </c>
      <c r="I90">
        <v>18700.020775752699</v>
      </c>
      <c r="J90">
        <v>4762.25</v>
      </c>
    </row>
    <row r="92" spans="2:10" x14ac:dyDescent="0.25">
      <c r="H92">
        <v>17446.521866687301</v>
      </c>
      <c r="I92">
        <v>18467.2102575342</v>
      </c>
      <c r="J92">
        <v>5205.25</v>
      </c>
    </row>
    <row r="94" spans="2:10" x14ac:dyDescent="0.25">
      <c r="H94">
        <v>15847.908541086499</v>
      </c>
      <c r="I94">
        <v>18091.588949602999</v>
      </c>
      <c r="J94">
        <v>4473</v>
      </c>
    </row>
    <row r="96" spans="2:10" x14ac:dyDescent="0.25">
      <c r="H96">
        <v>17354.088708715699</v>
      </c>
      <c r="I96">
        <v>18686.970945624598</v>
      </c>
      <c r="J96">
        <v>4306.375</v>
      </c>
    </row>
    <row r="98" spans="8:10" x14ac:dyDescent="0.25">
      <c r="H98">
        <v>15421.294814020501</v>
      </c>
      <c r="I98">
        <v>18426.482257004998</v>
      </c>
      <c r="J98">
        <v>3970.25</v>
      </c>
    </row>
    <row r="100" spans="8:10" x14ac:dyDescent="0.25">
      <c r="H100">
        <v>17722.507713839001</v>
      </c>
      <c r="I100">
        <v>18848.4983939267</v>
      </c>
      <c r="J100">
        <v>3850.5</v>
      </c>
    </row>
  </sheetData>
  <mergeCells count="1">
    <mergeCell ref="N19:P19"/>
  </mergeCells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H10"/>
  <sheetViews>
    <sheetView workbookViewId="0">
      <selection activeCell="F26" sqref="F26"/>
    </sheetView>
  </sheetViews>
  <sheetFormatPr baseColWidth="10" defaultRowHeight="15" x14ac:dyDescent="0.25"/>
  <cols>
    <col min="2" max="3" width="19" customWidth="1"/>
  </cols>
  <sheetData>
    <row r="3" spans="2:8" x14ac:dyDescent="0.25">
      <c r="B3" t="s">
        <v>20</v>
      </c>
      <c r="C3" t="s">
        <v>36</v>
      </c>
      <c r="F3" t="s">
        <v>37</v>
      </c>
      <c r="G3" t="s">
        <v>38</v>
      </c>
      <c r="H3" t="s">
        <v>27</v>
      </c>
    </row>
    <row r="4" spans="2:8" x14ac:dyDescent="0.25">
      <c r="B4">
        <v>21603.8340401813</v>
      </c>
      <c r="C4">
        <v>68122</v>
      </c>
      <c r="F4">
        <f>MIN(Tableau2[Score])</f>
        <v>15430.3485701798</v>
      </c>
      <c r="G4">
        <f>AVERAGE(Tableau2[Score])</f>
        <v>18746.474153893385</v>
      </c>
      <c r="H4">
        <f>SUM(Tableau2[Temps])</f>
        <v>627586</v>
      </c>
    </row>
    <row r="5" spans="2:8" x14ac:dyDescent="0.25">
      <c r="B5">
        <v>18432.964688982502</v>
      </c>
      <c r="C5">
        <v>103869</v>
      </c>
    </row>
    <row r="6" spans="2:8" x14ac:dyDescent="0.25">
      <c r="B6">
        <v>20286.559918964402</v>
      </c>
      <c r="C6">
        <v>104740</v>
      </c>
    </row>
    <row r="7" spans="2:8" x14ac:dyDescent="0.25">
      <c r="B7">
        <v>18288.911491074399</v>
      </c>
      <c r="C7">
        <v>106146</v>
      </c>
    </row>
    <row r="8" spans="2:8" x14ac:dyDescent="0.25">
      <c r="B8">
        <v>18436.226213977901</v>
      </c>
      <c r="C8">
        <v>111798</v>
      </c>
    </row>
    <row r="10" spans="2:8" x14ac:dyDescent="0.25">
      <c r="B10">
        <v>15430.3485701798</v>
      </c>
      <c r="C10">
        <v>132911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Acceuil</vt:lpstr>
      <vt:lpstr>Résultats Gobaux</vt:lpstr>
      <vt:lpstr>1 Serveur</vt:lpstr>
      <vt:lpstr>2 serveurs</vt:lpstr>
      <vt:lpstr>4 Serveurs</vt:lpstr>
      <vt:lpstr>6 Serveurs</vt:lpstr>
      <vt:lpstr>8 Serveurs</vt:lpstr>
      <vt:lpstr>WorkPlace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2012-04-02T17:23:37Z</dcterms:created>
  <dcterms:modified xsi:type="dcterms:W3CDTF">2012-04-12T14:51:37Z</dcterms:modified>
</cp:coreProperties>
</file>