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195" windowHeight="4350" activeTab="1"/>
  </bookViews>
  <sheets>
    <sheet name="Acceuil" sheetId="1" r:id="rId1"/>
    <sheet name="Résultats Gobaux" sheetId="4" r:id="rId2"/>
    <sheet name="1 Serveur" sheetId="3" r:id="rId3"/>
    <sheet name="4 Serveurs" sheetId="5" r:id="rId4"/>
    <sheet name="8 Serveurs" sheetId="2" r:id="rId5"/>
    <sheet name="WorkPlace" sheetId="6" r:id="rId6"/>
  </sheets>
  <calcPr calcId="145621"/>
</workbook>
</file>

<file path=xl/calcChain.xml><?xml version="1.0" encoding="utf-8"?>
<calcChain xmlns="http://schemas.openxmlformats.org/spreadsheetml/2006/main">
  <c r="C8" i="4" l="1"/>
  <c r="E8" i="4"/>
  <c r="E7" i="4"/>
  <c r="E6" i="4"/>
  <c r="E5" i="4"/>
  <c r="E4" i="4"/>
  <c r="E3" i="4"/>
  <c r="I28" i="2"/>
  <c r="I27" i="2"/>
  <c r="I26" i="2"/>
  <c r="I25" i="2"/>
  <c r="I24" i="2"/>
  <c r="D41" i="5"/>
  <c r="D40" i="5"/>
  <c r="D39" i="5"/>
  <c r="D38" i="5"/>
  <c r="D37" i="5"/>
  <c r="C7" i="4"/>
  <c r="C6" i="4"/>
  <c r="C5" i="4"/>
  <c r="C4" i="4"/>
  <c r="C3" i="4"/>
  <c r="D28" i="3"/>
  <c r="D27" i="3"/>
  <c r="D26" i="3"/>
  <c r="D24" i="3"/>
  <c r="D25" i="3"/>
  <c r="F6" i="6"/>
  <c r="F5" i="6"/>
  <c r="F4" i="6"/>
  <c r="D35" i="5"/>
  <c r="D34" i="5"/>
  <c r="D33" i="5"/>
  <c r="D31" i="5"/>
  <c r="D30" i="5"/>
  <c r="I22" i="2"/>
  <c r="I21" i="2"/>
  <c r="I20" i="2"/>
  <c r="I18" i="2"/>
  <c r="I17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D22" i="3"/>
  <c r="D21" i="3"/>
  <c r="D20" i="3"/>
  <c r="D18" i="3"/>
  <c r="D17" i="3"/>
</calcChain>
</file>

<file path=xl/sharedStrings.xml><?xml version="1.0" encoding="utf-8"?>
<sst xmlns="http://schemas.openxmlformats.org/spreadsheetml/2006/main" count="265" uniqueCount="52">
  <si>
    <t>Exp1</t>
  </si>
  <si>
    <t>Serveur</t>
  </si>
  <si>
    <t>rmi//192.168.17.27//Serveur1</t>
  </si>
  <si>
    <t>rmi//192.168.17.28//Serveur1</t>
  </si>
  <si>
    <t>rmi//192.168.17.21//Serveur1</t>
  </si>
  <si>
    <t xml:space="preserve">rmi//192.168.17.29//Serveur1 </t>
  </si>
  <si>
    <t>rmi//192.168.17.30//Serveur1</t>
  </si>
  <si>
    <t>rmi//172.17.2.13//Serveur2</t>
  </si>
  <si>
    <t>rmi//192.168.17.24//Serveur1</t>
  </si>
  <si>
    <t>rmi//192.168.17.32//Serveur1</t>
  </si>
  <si>
    <t>rmi//192.168.17.29//Serveur1</t>
  </si>
  <si>
    <t xml:space="preserve">rmi//192.168.17.24//Serveur1 </t>
  </si>
  <si>
    <t xml:space="preserve">rmi//172.17.2.13//Serveur2 </t>
  </si>
  <si>
    <t>Exp2</t>
  </si>
  <si>
    <t>Exp3</t>
  </si>
  <si>
    <t>Exp4</t>
  </si>
  <si>
    <t>Exp5</t>
  </si>
  <si>
    <t>Exp6</t>
  </si>
  <si>
    <t>Exp7</t>
  </si>
  <si>
    <t>Exp8</t>
  </si>
  <si>
    <t>Score</t>
  </si>
  <si>
    <t>Exp9</t>
  </si>
  <si>
    <t>Exp10</t>
  </si>
  <si>
    <t>Extremums</t>
  </si>
  <si>
    <t>Best Result :</t>
  </si>
  <si>
    <t>Worst Result</t>
  </si>
  <si>
    <t>Mean Of Results</t>
  </si>
  <si>
    <t>Mean Time</t>
  </si>
  <si>
    <t>Experience</t>
  </si>
  <si>
    <t>Time (millisecondes)</t>
  </si>
  <si>
    <t>OverAll Results</t>
  </si>
  <si>
    <t>Means</t>
  </si>
  <si>
    <t>Time</t>
  </si>
  <si>
    <t>Best Results</t>
  </si>
  <si>
    <t>Protocole expérimentale :
Population générée aléatoirement sur un nombre croissant de serveurs disponnibles.
Le protocole des détails est le suivant :
&gt; Environement :    berlin52.tsp
&gt; Taille population :  1000
&gt; SelectionNaturelle : SelectionNaturelleTSP(Simple)
&gt; Mode de selection :
 &gt; Selection1 : Selection Tournoi de 700 individus
 &gt; Selection2 : Selection Ellitiste
&gt; Nombre de Cross-Over : 50
&gt; Probabilité d'imigration : 0.5
&gt; Condition D'arret Epsilon avec Marge : e=0.01 avec une marge de 100</t>
  </si>
  <si>
    <t>TP1 : Un meilleur résultat avec plus de puissance ?</t>
  </si>
  <si>
    <t xml:space="preserve">Best </t>
  </si>
  <si>
    <t>Temps</t>
  </si>
  <si>
    <t>Best</t>
  </si>
  <si>
    <t>Mean Score</t>
  </si>
  <si>
    <t>Quartile</t>
  </si>
  <si>
    <t>Min</t>
  </si>
  <si>
    <t>Mediane</t>
  </si>
  <si>
    <t>Max</t>
  </si>
  <si>
    <t>1 Serveur</t>
  </si>
  <si>
    <t>Q1</t>
  </si>
  <si>
    <t>Med</t>
  </si>
  <si>
    <t>Q3</t>
  </si>
  <si>
    <t>8 Serveurs</t>
  </si>
  <si>
    <t>Rubrique</t>
  </si>
  <si>
    <t>Moyenne</t>
  </si>
  <si>
    <t>4 Serveurs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</si>
</sst>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164" fontId="0" fillId="0" borderId="0" xfId="0" applyNumberFormat="1"/>
    <xf numFmtId="164" fontId="0" fillId="4" borderId="3" xfId="0" applyNumberFormat="1" applyFont="1" applyFill="1" applyBorder="1"/>
    <xf numFmtId="164" fontId="0" fillId="0" borderId="3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1" fillId="2" borderId="0" xfId="1"/>
    <xf numFmtId="0" fontId="1" fillId="3" borderId="0" xfId="2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2" borderId="0" xfId="1" applyFont="1" applyAlignment="1">
      <alignment horizontal="center" vertical="center"/>
    </xf>
    <xf numFmtId="0" fontId="1" fillId="5" borderId="0" xfId="3" applyAlignment="1">
      <alignment horizontal="center"/>
    </xf>
  </cellXfs>
  <cellStyles count="4">
    <cellStyle name="60 % - Accent1" xfId="2" builtinId="32"/>
    <cellStyle name="Accent1" xfId="1" builtinId="29"/>
    <cellStyle name="Accent4" xfId="3" builtinId="41"/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#,##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'Résultats Gobaux'!$B$4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'Résultats Gobaux'!$C$2:$E$2</c:f>
              <c:strCache>
                <c:ptCount val="3"/>
                <c:pt idx="0">
                  <c:v>1 Serveur</c:v>
                </c:pt>
                <c:pt idx="1">
                  <c:v>4 Serveurs</c:v>
                </c:pt>
                <c:pt idx="2">
                  <c:v>8 Serveurs</c:v>
                </c:pt>
              </c:strCache>
            </c:strRef>
          </c:cat>
          <c:val>
            <c:numRef>
              <c:f>'Résultats Gobaux'!$C$4:$E$4</c:f>
              <c:numCache>
                <c:formatCode>General</c:formatCode>
                <c:ptCount val="3"/>
                <c:pt idx="0">
                  <c:v>16812.26592596815</c:v>
                </c:pt>
                <c:pt idx="2">
                  <c:v>15249.4333407834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'Résultats Gobaux'!$B$3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strRef>
              <c:f>'Résultats Gobaux'!$C$2:$E$2</c:f>
              <c:strCache>
                <c:ptCount val="3"/>
                <c:pt idx="0">
                  <c:v>1 Serveur</c:v>
                </c:pt>
                <c:pt idx="1">
                  <c:v>4 Serveurs</c:v>
                </c:pt>
                <c:pt idx="2">
                  <c:v>8 Serveurs</c:v>
                </c:pt>
              </c:strCache>
            </c:strRef>
          </c:cat>
          <c:val>
            <c:numRef>
              <c:f>'Résultats Gobaux'!$C$3:$E$3</c:f>
              <c:numCache>
                <c:formatCode>General</c:formatCode>
                <c:ptCount val="3"/>
                <c:pt idx="0">
                  <c:v>15709.493106382401</c:v>
                </c:pt>
                <c:pt idx="2">
                  <c:v>14792.957531804201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'Résultats Gobaux'!$B$5</c:f>
              <c:strCache>
                <c:ptCount val="1"/>
                <c:pt idx="0">
                  <c:v>Med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5"/>
            <c:spPr>
              <a:solidFill>
                <a:srgbClr val="FF0000"/>
              </a:solidFill>
            </c:spPr>
          </c:marker>
          <c:cat>
            <c:strRef>
              <c:f>'Résultats Gobaux'!$C$2:$E$2</c:f>
              <c:strCache>
                <c:ptCount val="3"/>
                <c:pt idx="0">
                  <c:v>1 Serveur</c:v>
                </c:pt>
                <c:pt idx="1">
                  <c:v>4 Serveurs</c:v>
                </c:pt>
                <c:pt idx="2">
                  <c:v>8 Serveurs</c:v>
                </c:pt>
              </c:strCache>
            </c:strRef>
          </c:cat>
          <c:val>
            <c:numRef>
              <c:f>'Résultats Gobaux'!$C$5:$E$5</c:f>
              <c:numCache>
                <c:formatCode>General</c:formatCode>
                <c:ptCount val="3"/>
                <c:pt idx="0">
                  <c:v>18450.222206240702</c:v>
                </c:pt>
                <c:pt idx="2">
                  <c:v>15524.656451826999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'Résultats Gobaux'!$B$7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strRef>
              <c:f>'Résultats Gobaux'!$C$2:$E$2</c:f>
              <c:strCache>
                <c:ptCount val="3"/>
                <c:pt idx="0">
                  <c:v>1 Serveur</c:v>
                </c:pt>
                <c:pt idx="1">
                  <c:v>4 Serveurs</c:v>
                </c:pt>
                <c:pt idx="2">
                  <c:v>8 Serveurs</c:v>
                </c:pt>
              </c:strCache>
            </c:strRef>
          </c:cat>
          <c:val>
            <c:numRef>
              <c:f>'Résultats Gobaux'!$C$7:$E$7</c:f>
              <c:numCache>
                <c:formatCode>General</c:formatCode>
                <c:ptCount val="3"/>
                <c:pt idx="0">
                  <c:v>21390.963973779501</c:v>
                </c:pt>
                <c:pt idx="2">
                  <c:v>17663.323202329299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'Résultats Gobaux'!$B$6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'Résultats Gobaux'!$C$2:$E$2</c:f>
              <c:strCache>
                <c:ptCount val="3"/>
                <c:pt idx="0">
                  <c:v>1 Serveur</c:v>
                </c:pt>
                <c:pt idx="1">
                  <c:v>4 Serveurs</c:v>
                </c:pt>
                <c:pt idx="2">
                  <c:v>8 Serveurs</c:v>
                </c:pt>
              </c:strCache>
            </c:strRef>
          </c:cat>
          <c:val>
            <c:numRef>
              <c:f>'Résultats Gobaux'!$C$6:$E$6</c:f>
              <c:numCache>
                <c:formatCode>General</c:formatCode>
                <c:ptCount val="3"/>
                <c:pt idx="0">
                  <c:v>19588.933807831898</c:v>
                </c:pt>
                <c:pt idx="2">
                  <c:v>16909.337175456774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chemeClr val="tx2"/>
              </a:solidFill>
            </a:ln>
          </c:spPr>
        </c:hiLowLines>
        <c:upDownBars>
          <c:gapWidth val="150"/>
          <c:upBars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29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n w="15875" cap="flat">
                <a:solidFill>
                  <a:schemeClr val="accent1"/>
                </a:solidFill>
              </a:ln>
              <a:effectLst>
                <a:outerShdw blurRad="76200" dir="6480000" algn="ctr" rotWithShape="0">
                  <a:srgbClr val="000000">
                    <a:alpha val="38000"/>
                  </a:srgbClr>
                </a:outerShdw>
              </a:effectLst>
            </c:spPr>
          </c:upBars>
          <c:downBars/>
        </c:upDownBars>
        <c:marker val="1"/>
        <c:smooth val="0"/>
        <c:axId val="44173312"/>
        <c:axId val="621610688"/>
      </c:lineChart>
      <c:catAx>
        <c:axId val="441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610688"/>
        <c:crosses val="autoZero"/>
        <c:auto val="1"/>
        <c:lblAlgn val="ctr"/>
        <c:lblOffset val="100"/>
        <c:tickMarkSkip val="1"/>
        <c:noMultiLvlLbl val="0"/>
      </c:catAx>
      <c:valAx>
        <c:axId val="621610688"/>
        <c:scaling>
          <c:orientation val="minMax"/>
          <c:min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7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Serveur'!$C$1</c:f>
              <c:strCache>
                <c:ptCount val="1"/>
              </c:strCache>
            </c:strRef>
          </c:tx>
          <c:invertIfNegative val="0"/>
          <c:cat>
            <c:strRef>
              <c:f>'1 Serveur'!$B$2:$B$12</c:f>
              <c:strCache>
                <c:ptCount val="11"/>
                <c:pt idx="0">
                  <c:v>Experience</c:v>
                </c:pt>
                <c:pt idx="1">
                  <c:v>Exp1</c:v>
                </c:pt>
                <c:pt idx="2">
                  <c:v>Exp2</c:v>
                </c:pt>
                <c:pt idx="3">
                  <c:v>Exp3</c:v>
                </c:pt>
                <c:pt idx="4">
                  <c:v>Exp4</c:v>
                </c:pt>
                <c:pt idx="5">
                  <c:v>Exp5</c:v>
                </c:pt>
                <c:pt idx="6">
                  <c:v>Exp6</c:v>
                </c:pt>
                <c:pt idx="7">
                  <c:v>Exp7</c:v>
                </c:pt>
                <c:pt idx="8">
                  <c:v>Exp8</c:v>
                </c:pt>
                <c:pt idx="9">
                  <c:v>Exp9</c:v>
                </c:pt>
                <c:pt idx="10">
                  <c:v>Exp10</c:v>
                </c:pt>
              </c:strCache>
            </c:strRef>
          </c:cat>
          <c:val>
            <c:numRef>
              <c:f>'1 Serveur'!$C$2:$C$12</c:f>
              <c:numCache>
                <c:formatCode>General</c:formatCode>
                <c:ptCount val="11"/>
                <c:pt idx="0">
                  <c:v>0</c:v>
                </c:pt>
                <c:pt idx="1">
                  <c:v>16353.6739758489</c:v>
                </c:pt>
                <c:pt idx="2">
                  <c:v>21390.963973779501</c:v>
                </c:pt>
                <c:pt idx="3">
                  <c:v>18995.2608798117</c:v>
                </c:pt>
                <c:pt idx="4">
                  <c:v>15709.493106382401</c:v>
                </c:pt>
                <c:pt idx="5">
                  <c:v>17905.1835326697</c:v>
                </c:pt>
                <c:pt idx="6">
                  <c:v>17878.633074544599</c:v>
                </c:pt>
                <c:pt idx="7">
                  <c:v>16456.810209775998</c:v>
                </c:pt>
                <c:pt idx="8">
                  <c:v>20617.4469551611</c:v>
                </c:pt>
                <c:pt idx="9">
                  <c:v>19108.8827546092</c:v>
                </c:pt>
                <c:pt idx="10">
                  <c:v>19748.9508255728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9008"/>
        <c:axId val="635194752"/>
      </c:barChart>
      <c:catAx>
        <c:axId val="444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635194752"/>
        <c:crosses val="autoZero"/>
        <c:auto val="1"/>
        <c:lblAlgn val="ctr"/>
        <c:lblOffset val="100"/>
        <c:noMultiLvlLbl val="0"/>
      </c:catAx>
      <c:valAx>
        <c:axId val="6351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Serveur'!$C$1</c:f>
              <c:strCache>
                <c:ptCount val="1"/>
              </c:strCache>
            </c:strRef>
          </c:tx>
          <c:invertIfNegative val="0"/>
          <c:cat>
            <c:strRef>
              <c:f>'1 Serveur'!$B$2:$B$12</c:f>
              <c:strCache>
                <c:ptCount val="11"/>
                <c:pt idx="0">
                  <c:v>Experience</c:v>
                </c:pt>
                <c:pt idx="1">
                  <c:v>Exp1</c:v>
                </c:pt>
                <c:pt idx="2">
                  <c:v>Exp2</c:v>
                </c:pt>
                <c:pt idx="3">
                  <c:v>Exp3</c:v>
                </c:pt>
                <c:pt idx="4">
                  <c:v>Exp4</c:v>
                </c:pt>
                <c:pt idx="5">
                  <c:v>Exp5</c:v>
                </c:pt>
                <c:pt idx="6">
                  <c:v>Exp6</c:v>
                </c:pt>
                <c:pt idx="7">
                  <c:v>Exp7</c:v>
                </c:pt>
                <c:pt idx="8">
                  <c:v>Exp8</c:v>
                </c:pt>
                <c:pt idx="9">
                  <c:v>Exp9</c:v>
                </c:pt>
                <c:pt idx="10">
                  <c:v>Exp10</c:v>
                </c:pt>
              </c:strCache>
            </c:strRef>
          </c:cat>
          <c:val>
            <c:numRef>
              <c:f>'1 Serveur'!$C$2:$C$12</c:f>
              <c:numCache>
                <c:formatCode>General</c:formatCode>
                <c:ptCount val="11"/>
                <c:pt idx="0">
                  <c:v>0</c:v>
                </c:pt>
                <c:pt idx="1">
                  <c:v>16353.6739758489</c:v>
                </c:pt>
                <c:pt idx="2">
                  <c:v>21390.963973779501</c:v>
                </c:pt>
                <c:pt idx="3">
                  <c:v>18995.2608798117</c:v>
                </c:pt>
                <c:pt idx="4">
                  <c:v>15709.493106382401</c:v>
                </c:pt>
                <c:pt idx="5">
                  <c:v>17905.1835326697</c:v>
                </c:pt>
                <c:pt idx="6">
                  <c:v>17878.633074544599</c:v>
                </c:pt>
                <c:pt idx="7">
                  <c:v>16456.810209775998</c:v>
                </c:pt>
                <c:pt idx="8">
                  <c:v>20617.4469551611</c:v>
                </c:pt>
                <c:pt idx="9">
                  <c:v>19108.8827546092</c:v>
                </c:pt>
                <c:pt idx="10">
                  <c:v>19748.9508255728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31200"/>
        <c:axId val="43748736"/>
      </c:barChart>
      <c:catAx>
        <c:axId val="445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3748736"/>
        <c:crosses val="autoZero"/>
        <c:auto val="1"/>
        <c:lblAlgn val="ctr"/>
        <c:lblOffset val="100"/>
        <c:noMultiLvlLbl val="0"/>
      </c:catAx>
      <c:valAx>
        <c:axId val="437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3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Serveurs'!$H$3</c:f>
              <c:strCache>
                <c:ptCount val="1"/>
                <c:pt idx="0">
                  <c:v>Best Results</c:v>
                </c:pt>
              </c:strCache>
            </c:strRef>
          </c:tx>
          <c:invertIfNegative val="0"/>
          <c:cat>
            <c:strRef>
              <c:f>'8 Serveurs'!$G$4:$G$13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'8 Serveurs'!$H$4:$H$13</c:f>
              <c:numCache>
                <c:formatCode>General</c:formatCode>
                <c:ptCount val="10"/>
                <c:pt idx="0">
                  <c:v>16234.0854205546</c:v>
                </c:pt>
                <c:pt idx="1">
                  <c:v>15637.599306330199</c:v>
                </c:pt>
                <c:pt idx="2">
                  <c:v>15333.156881459399</c:v>
                </c:pt>
                <c:pt idx="3">
                  <c:v>17425.7875045941</c:v>
                </c:pt>
                <c:pt idx="4">
                  <c:v>14792.957531804201</c:v>
                </c:pt>
                <c:pt idx="5">
                  <c:v>17134.421093757501</c:v>
                </c:pt>
                <c:pt idx="6">
                  <c:v>14907.7163822864</c:v>
                </c:pt>
                <c:pt idx="7">
                  <c:v>15411.7135973238</c:v>
                </c:pt>
                <c:pt idx="8">
                  <c:v>17663.323202329299</c:v>
                </c:pt>
                <c:pt idx="9">
                  <c:v>15221.5254938914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61568"/>
        <c:axId val="635197632"/>
      </c:barChart>
      <c:catAx>
        <c:axId val="4446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35197632"/>
        <c:crosses val="autoZero"/>
        <c:auto val="1"/>
        <c:lblAlgn val="ctr"/>
        <c:lblOffset val="100"/>
        <c:noMultiLvlLbl val="0"/>
      </c:catAx>
      <c:valAx>
        <c:axId val="63519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9</xdr:row>
      <xdr:rowOff>157162</xdr:rowOff>
    </xdr:from>
    <xdr:to>
      <xdr:col>10</xdr:col>
      <xdr:colOff>290512</xdr:colOff>
      <xdr:row>26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</xdr:row>
      <xdr:rowOff>23812</xdr:rowOff>
    </xdr:from>
    <xdr:to>
      <xdr:col>11</xdr:col>
      <xdr:colOff>461962</xdr:colOff>
      <xdr:row>16</xdr:row>
      <xdr:rowOff>100012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15</xdr:row>
      <xdr:rowOff>23812</xdr:rowOff>
    </xdr:from>
    <xdr:to>
      <xdr:col>11</xdr:col>
      <xdr:colOff>461962</xdr:colOff>
      <xdr:row>29</xdr:row>
      <xdr:rowOff>100012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652462</xdr:colOff>
      <xdr:row>2</xdr:row>
      <xdr:rowOff>42862</xdr:rowOff>
    </xdr:from>
    <xdr:to>
      <xdr:col>16</xdr:col>
      <xdr:colOff>652462</xdr:colOff>
      <xdr:row>16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B2:E8" totalsRowShown="0">
  <autoFilter ref="B2:E8"/>
  <tableColumns count="4">
    <tableColumn id="1" name="Rubrique"/>
    <tableColumn id="2" name="1 Serveur"/>
    <tableColumn id="4" name="4 Serveurs"/>
    <tableColumn id="3" name="8 Serveur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6" name="Tableau37" displayName="Tableau37" ref="B2:E12" totalsRowShown="0">
  <autoFilter ref="B2:E12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au372" displayName="Tableau372" ref="B15:E25" totalsRowShown="0">
  <autoFilter ref="B15:E25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B3:E84" totalsRowShown="0">
  <autoFilter ref="B3:E84"/>
  <tableColumns count="4">
    <tableColumn id="1" name="Experience"/>
    <tableColumn id="3" name="Serveur" dataDxfId="5"/>
    <tableColumn id="4" name="Score" dataDxfId="4"/>
    <tableColumn id="5" name="Time (millisecondes)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G3:J13" totalsRowShown="0">
  <autoFilter ref="G3:J13"/>
  <tableColumns count="4">
    <tableColumn id="1" name="Experience"/>
    <tableColumn id="4" name="Best Results" dataDxfId="2"/>
    <tableColumn id="2" name="Mean Of Results" dataDxfId="1">
      <calculatedColumnFormula>SUMIF(Tableau4[Experience],Tableau5[[#This Row],[Experience]],Tableau4[Score])/8</calculatedColumnFormula>
    </tableColumn>
    <tableColumn id="3" name="Mean Time" dataDxfId="0">
      <calculatedColumnFormula>SUMIF(Tableau4[Experience],Tableau5[[#This Row],[Experience]],Tableau4[Time (millisecondes)])/8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au2" displayName="Tableau2" ref="B3:C4" insertRow="1" totalsRowShown="0">
  <autoFilter ref="B3:C4"/>
  <tableColumns count="2">
    <tableColumn id="1" name="Score"/>
    <tableColumn id="2" name="Tem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8"/>
  <sheetViews>
    <sheetView workbookViewId="0">
      <selection activeCell="N8" sqref="N8"/>
    </sheetView>
  </sheetViews>
  <sheetFormatPr baseColWidth="10" defaultRowHeight="15" x14ac:dyDescent="0.25"/>
  <cols>
    <col min="2" max="2" width="25.85546875" customWidth="1"/>
    <col min="3" max="3" width="19.7109375" customWidth="1"/>
  </cols>
  <sheetData>
    <row r="1" spans="1:11" ht="60" customHeight="1" x14ac:dyDescent="0.25">
      <c r="A1" s="21" t="s">
        <v>35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19" t="s">
        <v>34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</sheetData>
  <mergeCells count="2">
    <mergeCell ref="A2:K18"/>
    <mergeCell ref="A1:K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8"/>
  <sheetViews>
    <sheetView tabSelected="1" workbookViewId="0">
      <selection activeCell="D6" sqref="D6"/>
    </sheetView>
  </sheetViews>
  <sheetFormatPr baseColWidth="10" defaultRowHeight="15" x14ac:dyDescent="0.25"/>
  <cols>
    <col min="2" max="2" width="11.5703125" customWidth="1"/>
    <col min="3" max="4" width="20.7109375" customWidth="1"/>
    <col min="5" max="5" width="17.42578125" customWidth="1"/>
  </cols>
  <sheetData>
    <row r="2" spans="2:5" x14ac:dyDescent="0.25">
      <c r="B2" t="s">
        <v>49</v>
      </c>
      <c r="C2" t="s">
        <v>44</v>
      </c>
      <c r="D2" t="s">
        <v>51</v>
      </c>
      <c r="E2" t="s">
        <v>48</v>
      </c>
    </row>
    <row r="3" spans="2:5" x14ac:dyDescent="0.25">
      <c r="B3" t="s">
        <v>41</v>
      </c>
      <c r="C3">
        <f>QUARTILE(Tableau37[Best Results],0)</f>
        <v>15709.493106382401</v>
      </c>
      <c r="E3">
        <f>QUARTILE(Tableau5[Best Results],0)</f>
        <v>14792.957531804201</v>
      </c>
    </row>
    <row r="4" spans="2:5" x14ac:dyDescent="0.25">
      <c r="B4" t="s">
        <v>45</v>
      </c>
      <c r="C4">
        <f>QUARTILE(Tableau37[Best Results],1)</f>
        <v>16812.26592596815</v>
      </c>
      <c r="E4">
        <f>QUARTILE(Tableau5[Best Results],1)</f>
        <v>15249.4333407834</v>
      </c>
    </row>
    <row r="5" spans="2:5" x14ac:dyDescent="0.25">
      <c r="B5" t="s">
        <v>46</v>
      </c>
      <c r="C5">
        <f>QUARTILE(Tableau37[Best Results],2)</f>
        <v>18450.222206240702</v>
      </c>
      <c r="E5">
        <f>QUARTILE(Tableau5[Best Results],2)</f>
        <v>15524.656451826999</v>
      </c>
    </row>
    <row r="6" spans="2:5" x14ac:dyDescent="0.25">
      <c r="B6" t="s">
        <v>47</v>
      </c>
      <c r="C6">
        <f>QUARTILE(Tableau37[Best Results],3)</f>
        <v>19588.933807831898</v>
      </c>
      <c r="E6">
        <f>QUARTILE(Tableau5[Best Results],3)</f>
        <v>16909.337175456774</v>
      </c>
    </row>
    <row r="7" spans="2:5" x14ac:dyDescent="0.25">
      <c r="B7" t="s">
        <v>43</v>
      </c>
      <c r="C7">
        <f>QUARTILE(Tableau37[Best Results],4)</f>
        <v>21390.963973779501</v>
      </c>
      <c r="E7">
        <f>QUARTILE(Tableau5[Best Results],4)</f>
        <v>17663.323202329299</v>
      </c>
    </row>
    <row r="8" spans="2:5" x14ac:dyDescent="0.25">
      <c r="B8" t="s">
        <v>50</v>
      </c>
      <c r="C8">
        <f>AVERAGE(Tableau37[Best Results])</f>
        <v>18416.529928815587</v>
      </c>
      <c r="E8">
        <f>SUM(Tableau5[Best Results])/10</f>
        <v>15976.228641433088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opLeftCell="A5" workbookViewId="0">
      <selection activeCell="D20" sqref="D20"/>
    </sheetView>
  </sheetViews>
  <sheetFormatPr baseColWidth="10" defaultRowHeight="15" x14ac:dyDescent="0.25"/>
  <cols>
    <col min="2" max="2" width="16.7109375" customWidth="1"/>
    <col min="3" max="3" width="19.7109375" customWidth="1"/>
    <col min="4" max="4" width="25" customWidth="1"/>
    <col min="5" max="5" width="24.28515625" customWidth="1"/>
    <col min="6" max="6" width="11.5703125" customWidth="1"/>
  </cols>
  <sheetData>
    <row r="2" spans="2:5" x14ac:dyDescent="0.25">
      <c r="B2" t="s">
        <v>28</v>
      </c>
      <c r="C2" t="s">
        <v>33</v>
      </c>
      <c r="D2" t="s">
        <v>26</v>
      </c>
      <c r="E2" t="s">
        <v>27</v>
      </c>
    </row>
    <row r="3" spans="2:5" x14ac:dyDescent="0.25">
      <c r="B3" t="s">
        <v>0</v>
      </c>
      <c r="C3">
        <v>16353.6739758489</v>
      </c>
      <c r="D3">
        <v>16353.6739758489</v>
      </c>
      <c r="E3">
        <v>179715</v>
      </c>
    </row>
    <row r="4" spans="2:5" x14ac:dyDescent="0.25">
      <c r="B4" t="s">
        <v>13</v>
      </c>
      <c r="C4">
        <v>21390.963973779501</v>
      </c>
      <c r="D4">
        <v>21390.963973779501</v>
      </c>
      <c r="E4">
        <v>90635</v>
      </c>
    </row>
    <row r="5" spans="2:5" x14ac:dyDescent="0.25">
      <c r="B5" t="s">
        <v>14</v>
      </c>
      <c r="C5">
        <v>18995.2608798117</v>
      </c>
      <c r="D5">
        <v>18995.2608798117</v>
      </c>
      <c r="E5">
        <v>98882</v>
      </c>
    </row>
    <row r="6" spans="2:5" x14ac:dyDescent="0.25">
      <c r="B6" t="s">
        <v>15</v>
      </c>
      <c r="C6">
        <v>15709.493106382401</v>
      </c>
      <c r="D6">
        <v>15709.493106382401</v>
      </c>
      <c r="E6">
        <v>195452</v>
      </c>
    </row>
    <row r="7" spans="2:5" x14ac:dyDescent="0.25">
      <c r="B7" t="s">
        <v>16</v>
      </c>
      <c r="C7">
        <v>17905.1835326697</v>
      </c>
      <c r="D7">
        <v>17905.1835326697</v>
      </c>
      <c r="E7">
        <v>116931</v>
      </c>
    </row>
    <row r="8" spans="2:5" x14ac:dyDescent="0.25">
      <c r="B8" t="s">
        <v>17</v>
      </c>
      <c r="C8">
        <v>17878.633074544599</v>
      </c>
      <c r="D8">
        <v>17878.633074544599</v>
      </c>
      <c r="E8">
        <v>140115</v>
      </c>
    </row>
    <row r="9" spans="2:5" x14ac:dyDescent="0.25">
      <c r="B9" t="s">
        <v>18</v>
      </c>
      <c r="C9">
        <v>16456.810209775998</v>
      </c>
      <c r="D9">
        <v>16456.810209775998</v>
      </c>
      <c r="E9">
        <v>197452</v>
      </c>
    </row>
    <row r="10" spans="2:5" x14ac:dyDescent="0.25">
      <c r="B10" t="s">
        <v>19</v>
      </c>
      <c r="C10">
        <v>20617.4469551611</v>
      </c>
      <c r="D10">
        <v>20617.4469551611</v>
      </c>
      <c r="E10">
        <v>79872</v>
      </c>
    </row>
    <row r="11" spans="2:5" x14ac:dyDescent="0.25">
      <c r="B11" t="s">
        <v>21</v>
      </c>
      <c r="C11">
        <v>19108.8827546092</v>
      </c>
      <c r="D11">
        <v>19108.8827546092</v>
      </c>
      <c r="E11">
        <v>128870</v>
      </c>
    </row>
    <row r="12" spans="2:5" x14ac:dyDescent="0.25">
      <c r="B12" t="s">
        <v>22</v>
      </c>
      <c r="C12">
        <v>19748.9508255728</v>
      </c>
      <c r="D12">
        <v>19748.9508255728</v>
      </c>
      <c r="E12">
        <v>64109</v>
      </c>
    </row>
    <row r="15" spans="2:5" x14ac:dyDescent="0.25">
      <c r="B15" s="22" t="s">
        <v>30</v>
      </c>
      <c r="C15" s="22"/>
      <c r="D15" s="22"/>
    </row>
    <row r="16" spans="2:5" x14ac:dyDescent="0.25">
      <c r="B16" s="17" t="s">
        <v>23</v>
      </c>
      <c r="C16" s="17"/>
    </row>
    <row r="17" spans="2:4" x14ac:dyDescent="0.25">
      <c r="B17" s="18" t="s">
        <v>24</v>
      </c>
      <c r="C17" s="18"/>
      <c r="D17">
        <f>MIN(Tableau37[Best Results])</f>
        <v>15709.493106382401</v>
      </c>
    </row>
    <row r="18" spans="2:4" x14ac:dyDescent="0.25">
      <c r="B18" s="18" t="s">
        <v>25</v>
      </c>
      <c r="C18" s="18"/>
      <c r="D18">
        <f>MAX(Tableau37[Best Results])</f>
        <v>21390.963973779501</v>
      </c>
    </row>
    <row r="19" spans="2:4" x14ac:dyDescent="0.25">
      <c r="B19" s="17" t="s">
        <v>31</v>
      </c>
      <c r="C19" s="17"/>
    </row>
    <row r="20" spans="2:4" x14ac:dyDescent="0.25">
      <c r="B20" s="18" t="s">
        <v>36</v>
      </c>
      <c r="C20" s="18"/>
      <c r="D20">
        <f>AVERAGE(Tableau37[Best Results])</f>
        <v>18416.529928815587</v>
      </c>
    </row>
    <row r="21" spans="2:4" x14ac:dyDescent="0.25">
      <c r="B21" s="18" t="s">
        <v>20</v>
      </c>
      <c r="C21" s="18"/>
      <c r="D21">
        <f>AVERAGE(Tableau37[Mean Of Results])</f>
        <v>18416.529928815587</v>
      </c>
    </row>
    <row r="22" spans="2:4" x14ac:dyDescent="0.25">
      <c r="B22" s="18" t="s">
        <v>32</v>
      </c>
      <c r="C22" s="18"/>
      <c r="D22">
        <f>SUM(Tableau37[Mean Time])/10</f>
        <v>129203.3</v>
      </c>
    </row>
    <row r="23" spans="2:4" x14ac:dyDescent="0.25">
      <c r="B23" s="17" t="s">
        <v>40</v>
      </c>
      <c r="C23" s="17"/>
    </row>
    <row r="24" spans="2:4" x14ac:dyDescent="0.25">
      <c r="B24" s="18">
        <v>0</v>
      </c>
      <c r="C24" s="18" t="s">
        <v>41</v>
      </c>
      <c r="D24">
        <f>QUARTILE(Tableau37[Best Results],0)</f>
        <v>15709.493106382401</v>
      </c>
    </row>
    <row r="25" spans="2:4" x14ac:dyDescent="0.25">
      <c r="B25" s="18">
        <v>1</v>
      </c>
      <c r="C25" s="18" t="s">
        <v>40</v>
      </c>
      <c r="D25">
        <f>QUARTILE(Tableau37[Best Results],1)</f>
        <v>16812.26592596815</v>
      </c>
    </row>
    <row r="26" spans="2:4" x14ac:dyDescent="0.25">
      <c r="B26" s="18">
        <v>2</v>
      </c>
      <c r="C26" s="18" t="s">
        <v>42</v>
      </c>
      <c r="D26">
        <f>QUARTILE(Tableau37[Best Results],2)</f>
        <v>18450.222206240702</v>
      </c>
    </row>
    <row r="27" spans="2:4" x14ac:dyDescent="0.25">
      <c r="B27" s="18">
        <v>3</v>
      </c>
      <c r="C27" s="18" t="s">
        <v>40</v>
      </c>
      <c r="D27">
        <f>QUARTILE(Tableau37[Best Results],3)</f>
        <v>19588.933807831898</v>
      </c>
    </row>
    <row r="28" spans="2:4" x14ac:dyDescent="0.25">
      <c r="B28" s="18">
        <v>4</v>
      </c>
      <c r="C28" s="18" t="s">
        <v>43</v>
      </c>
      <c r="D28">
        <f>QUARTILE(Tableau37[Best Results],4)</f>
        <v>21390.963973779501</v>
      </c>
    </row>
  </sheetData>
  <mergeCells count="1">
    <mergeCell ref="B15:D1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E41"/>
  <sheetViews>
    <sheetView topLeftCell="A14" workbookViewId="0">
      <selection activeCell="B36" sqref="B36:D41"/>
    </sheetView>
  </sheetViews>
  <sheetFormatPr baseColWidth="10" defaultRowHeight="15" x14ac:dyDescent="0.25"/>
  <cols>
    <col min="2" max="2" width="26.42578125" customWidth="1"/>
    <col min="3" max="3" width="20.85546875" customWidth="1"/>
    <col min="4" max="4" width="22.42578125" customWidth="1"/>
    <col min="5" max="5" width="18.42578125" customWidth="1"/>
  </cols>
  <sheetData>
    <row r="15" spans="2:5" x14ac:dyDescent="0.25">
      <c r="B15" t="s">
        <v>28</v>
      </c>
      <c r="C15" t="s">
        <v>33</v>
      </c>
      <c r="D15" t="s">
        <v>26</v>
      </c>
      <c r="E15" t="s">
        <v>27</v>
      </c>
    </row>
    <row r="16" spans="2:5" x14ac:dyDescent="0.25">
      <c r="B16" t="s">
        <v>0</v>
      </c>
      <c r="C16">
        <v>16353.6739758489</v>
      </c>
      <c r="D16">
        <v>16353.6739758489</v>
      </c>
      <c r="E16">
        <v>179715</v>
      </c>
    </row>
    <row r="17" spans="2:5" x14ac:dyDescent="0.25">
      <c r="B17" t="s">
        <v>13</v>
      </c>
      <c r="C17">
        <v>21390.963973779501</v>
      </c>
      <c r="D17">
        <v>21390.963973779501</v>
      </c>
      <c r="E17">
        <v>90635</v>
      </c>
    </row>
    <row r="18" spans="2:5" x14ac:dyDescent="0.25">
      <c r="B18" t="s">
        <v>14</v>
      </c>
      <c r="C18">
        <v>18995.2608798117</v>
      </c>
      <c r="D18">
        <v>18995.2608798117</v>
      </c>
      <c r="E18">
        <v>98882</v>
      </c>
    </row>
    <row r="19" spans="2:5" x14ac:dyDescent="0.25">
      <c r="B19" t="s">
        <v>15</v>
      </c>
      <c r="C19">
        <v>15709.493106382401</v>
      </c>
      <c r="D19">
        <v>15709.493106382401</v>
      </c>
      <c r="E19">
        <v>195452</v>
      </c>
    </row>
    <row r="20" spans="2:5" x14ac:dyDescent="0.25">
      <c r="B20" t="s">
        <v>16</v>
      </c>
      <c r="C20">
        <v>17905.1835326697</v>
      </c>
      <c r="D20">
        <v>17905.1835326697</v>
      </c>
      <c r="E20">
        <v>116931</v>
      </c>
    </row>
    <row r="21" spans="2:5" x14ac:dyDescent="0.25">
      <c r="B21" t="s">
        <v>17</v>
      </c>
      <c r="C21">
        <v>17878.633074544599</v>
      </c>
      <c r="D21">
        <v>17878.633074544599</v>
      </c>
      <c r="E21">
        <v>140115</v>
      </c>
    </row>
    <row r="22" spans="2:5" x14ac:dyDescent="0.25">
      <c r="B22" t="s">
        <v>18</v>
      </c>
      <c r="C22">
        <v>16456.810209775998</v>
      </c>
      <c r="D22">
        <v>16456.810209775998</v>
      </c>
      <c r="E22">
        <v>197452</v>
      </c>
    </row>
    <row r="23" spans="2:5" x14ac:dyDescent="0.25">
      <c r="B23" t="s">
        <v>19</v>
      </c>
      <c r="C23">
        <v>20617.4469551611</v>
      </c>
      <c r="D23">
        <v>20617.4469551611</v>
      </c>
      <c r="E23">
        <v>79872</v>
      </c>
    </row>
    <row r="24" spans="2:5" x14ac:dyDescent="0.25">
      <c r="B24" t="s">
        <v>21</v>
      </c>
      <c r="C24">
        <v>19108.8827546092</v>
      </c>
      <c r="D24">
        <v>19108.8827546092</v>
      </c>
      <c r="E24">
        <v>128870</v>
      </c>
    </row>
    <row r="25" spans="2:5" x14ac:dyDescent="0.25">
      <c r="B25" t="s">
        <v>22</v>
      </c>
      <c r="C25">
        <v>19748.9508255728</v>
      </c>
      <c r="D25">
        <v>19748.9508255728</v>
      </c>
      <c r="E25">
        <v>64109</v>
      </c>
    </row>
    <row r="28" spans="2:5" x14ac:dyDescent="0.25">
      <c r="B28" s="22" t="s">
        <v>30</v>
      </c>
      <c r="C28" s="22"/>
      <c r="D28" s="22"/>
    </row>
    <row r="29" spans="2:5" x14ac:dyDescent="0.25">
      <c r="B29" s="17" t="s">
        <v>23</v>
      </c>
      <c r="C29" s="17"/>
    </row>
    <row r="30" spans="2:5" x14ac:dyDescent="0.25">
      <c r="B30" s="18" t="s">
        <v>24</v>
      </c>
      <c r="C30" s="18"/>
      <c r="D30">
        <f>MIN(Tableau372[Best Results])</f>
        <v>15709.493106382401</v>
      </c>
    </row>
    <row r="31" spans="2:5" x14ac:dyDescent="0.25">
      <c r="B31" s="18" t="s">
        <v>25</v>
      </c>
      <c r="C31" s="18"/>
      <c r="D31">
        <f>MAX(Tableau372[Best Results])</f>
        <v>21390.963973779501</v>
      </c>
    </row>
    <row r="32" spans="2:5" x14ac:dyDescent="0.25">
      <c r="B32" s="17" t="s">
        <v>31</v>
      </c>
      <c r="C32" s="17"/>
    </row>
    <row r="33" spans="2:4" x14ac:dyDescent="0.25">
      <c r="B33" s="18" t="s">
        <v>36</v>
      </c>
      <c r="C33" s="18"/>
      <c r="D33">
        <f>AVERAGE(Tableau372[Best Results])</f>
        <v>18416.529928815587</v>
      </c>
    </row>
    <row r="34" spans="2:4" x14ac:dyDescent="0.25">
      <c r="B34" s="18" t="s">
        <v>20</v>
      </c>
      <c r="C34" s="18"/>
      <c r="D34">
        <f>AVERAGE(Tableau372[Mean Of Results])</f>
        <v>18416.529928815587</v>
      </c>
    </row>
    <row r="35" spans="2:4" x14ac:dyDescent="0.25">
      <c r="B35" s="18" t="s">
        <v>32</v>
      </c>
      <c r="C35" s="18"/>
      <c r="D35">
        <f>SUM(Tableau372[Mean Time])/10</f>
        <v>129203.3</v>
      </c>
    </row>
    <row r="36" spans="2:4" x14ac:dyDescent="0.25">
      <c r="B36" s="17" t="s">
        <v>40</v>
      </c>
      <c r="C36" s="17"/>
    </row>
    <row r="37" spans="2:4" x14ac:dyDescent="0.25">
      <c r="B37" s="18">
        <v>0</v>
      </c>
      <c r="C37" s="18" t="s">
        <v>41</v>
      </c>
      <c r="D37">
        <f>QUARTILE(Tableau37[Best Results],0)</f>
        <v>15709.493106382401</v>
      </c>
    </row>
    <row r="38" spans="2:4" x14ac:dyDescent="0.25">
      <c r="B38" s="18">
        <v>1</v>
      </c>
      <c r="C38" s="18" t="s">
        <v>40</v>
      </c>
      <c r="D38">
        <f>QUARTILE(Tableau37[Best Results],1)</f>
        <v>16812.26592596815</v>
      </c>
    </row>
    <row r="39" spans="2:4" x14ac:dyDescent="0.25">
      <c r="B39" s="18">
        <v>2</v>
      </c>
      <c r="C39" s="18" t="s">
        <v>42</v>
      </c>
      <c r="D39">
        <f>QUARTILE(Tableau37[Best Results],2)</f>
        <v>18450.222206240702</v>
      </c>
    </row>
    <row r="40" spans="2:4" x14ac:dyDescent="0.25">
      <c r="B40" s="18">
        <v>3</v>
      </c>
      <c r="C40" s="18" t="s">
        <v>40</v>
      </c>
      <c r="D40">
        <f>QUARTILE(Tableau37[Best Results],3)</f>
        <v>19588.933807831898</v>
      </c>
    </row>
    <row r="41" spans="2:4" x14ac:dyDescent="0.25">
      <c r="B41" s="18">
        <v>4</v>
      </c>
      <c r="C41" s="18" t="s">
        <v>43</v>
      </c>
      <c r="D41">
        <f>QUARTILE(Tableau37[Best Results],4)</f>
        <v>21390.963973779501</v>
      </c>
    </row>
  </sheetData>
  <mergeCells count="1">
    <mergeCell ref="B28:D28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4"/>
  <sheetViews>
    <sheetView topLeftCell="F9" workbookViewId="0">
      <selection activeCell="I20" sqref="I20"/>
    </sheetView>
  </sheetViews>
  <sheetFormatPr baseColWidth="10" defaultRowHeight="15" x14ac:dyDescent="0.25"/>
  <cols>
    <col min="2" max="2" width="11.5703125" customWidth="1"/>
    <col min="3" max="3" width="35.42578125" customWidth="1"/>
    <col min="4" max="4" width="26.42578125" customWidth="1"/>
    <col min="5" max="5" width="25.140625" customWidth="1"/>
    <col min="7" max="8" width="18.85546875" customWidth="1"/>
    <col min="9" max="9" width="20.85546875" customWidth="1"/>
    <col min="10" max="10" width="17.85546875" customWidth="1"/>
  </cols>
  <sheetData>
    <row r="3" spans="2:10" x14ac:dyDescent="0.25">
      <c r="B3" t="s">
        <v>28</v>
      </c>
      <c r="C3" t="s">
        <v>1</v>
      </c>
      <c r="D3" s="9" t="s">
        <v>20</v>
      </c>
      <c r="E3" t="s">
        <v>29</v>
      </c>
      <c r="G3" t="s">
        <v>28</v>
      </c>
      <c r="H3" t="s">
        <v>33</v>
      </c>
      <c r="I3" t="s">
        <v>26</v>
      </c>
      <c r="J3" t="s">
        <v>27</v>
      </c>
    </row>
    <row r="4" spans="2:10" x14ac:dyDescent="0.25">
      <c r="B4" t="s">
        <v>0</v>
      </c>
      <c r="C4" s="1" t="s">
        <v>2</v>
      </c>
      <c r="D4" s="10">
        <v>19895.239153789498</v>
      </c>
      <c r="E4" s="2">
        <v>74102</v>
      </c>
      <c r="G4" t="s">
        <v>0</v>
      </c>
      <c r="H4">
        <v>16234.0854205546</v>
      </c>
      <c r="I4">
        <f>SUMIF(Tableau4[Experience],Tableau5[[#This Row],[Experience]],Tableau4[Score])/8</f>
        <v>18185.540557039538</v>
      </c>
      <c r="J4">
        <f>SUMIF(Tableau4[Experience],Tableau5[[#This Row],[Experience]],Tableau4[Time (millisecondes)])/8</f>
        <v>114743.375</v>
      </c>
    </row>
    <row r="5" spans="2:10" x14ac:dyDescent="0.25">
      <c r="B5" t="s">
        <v>0</v>
      </c>
      <c r="C5" s="3" t="s">
        <v>3</v>
      </c>
      <c r="D5" s="11">
        <v>18592.782895484601</v>
      </c>
      <c r="E5" s="4">
        <v>83823</v>
      </c>
      <c r="G5" t="s">
        <v>13</v>
      </c>
      <c r="H5">
        <v>15637.599306330199</v>
      </c>
      <c r="I5">
        <f>SUMIF(Tableau4[Experience],Tableau5[[#This Row],[Experience]],Tableau4[Score])/8</f>
        <v>17358.095774820038</v>
      </c>
      <c r="J5">
        <f>SUMIF(Tableau4[Experience],Tableau5[[#This Row],[Experience]],Tableau4[Time (millisecondes)])/8</f>
        <v>140163.5</v>
      </c>
    </row>
    <row r="6" spans="2:10" x14ac:dyDescent="0.25">
      <c r="B6" t="s">
        <v>0</v>
      </c>
      <c r="C6" s="1" t="s">
        <v>6</v>
      </c>
      <c r="D6" s="10">
        <v>16234.0854205546</v>
      </c>
      <c r="E6" s="2">
        <v>105046</v>
      </c>
      <c r="G6" t="s">
        <v>14</v>
      </c>
      <c r="H6">
        <v>15333.156881459399</v>
      </c>
      <c r="I6">
        <f>SUMIF(Tableau4[Experience],Tableau5[[#This Row],[Experience]],Tableau4[Score])/8</f>
        <v>17309.009919629363</v>
      </c>
      <c r="J6">
        <f>SUMIF(Tableau4[Experience],Tableau5[[#This Row],[Experience]],Tableau4[Time (millisecondes)])/8</f>
        <v>120002.75</v>
      </c>
    </row>
    <row r="7" spans="2:10" x14ac:dyDescent="0.25">
      <c r="B7" t="s">
        <v>0</v>
      </c>
      <c r="C7" s="3" t="s">
        <v>5</v>
      </c>
      <c r="D7" s="11">
        <v>19103.916012010999</v>
      </c>
      <c r="E7" s="4">
        <v>112802</v>
      </c>
      <c r="G7" t="s">
        <v>15</v>
      </c>
      <c r="H7">
        <v>17425.7875045941</v>
      </c>
      <c r="I7">
        <f>SUMIF(Tableau4[Experience],Tableau5[[#This Row],[Experience]],Tableau4[Score])/8</f>
        <v>18499.271036507151</v>
      </c>
      <c r="J7">
        <f>SUMIF(Tableau4[Experience],Tableau5[[#This Row],[Experience]],Tableau4[Time (millisecondes)])/8</f>
        <v>118584.75</v>
      </c>
    </row>
    <row r="8" spans="2:10" x14ac:dyDescent="0.25">
      <c r="B8" t="s">
        <v>0</v>
      </c>
      <c r="C8" s="1" t="s">
        <v>4</v>
      </c>
      <c r="D8" s="10">
        <v>18900.6884960979</v>
      </c>
      <c r="E8" s="2">
        <v>117391</v>
      </c>
      <c r="G8" t="s">
        <v>16</v>
      </c>
      <c r="H8">
        <v>14792.957531804201</v>
      </c>
      <c r="I8">
        <f>SUMIF(Tableau4[Experience],Tableau5[[#This Row],[Experience]],Tableau4[Score])/8</f>
        <v>17436.8496918907</v>
      </c>
      <c r="J8">
        <f>SUMIF(Tableau4[Experience],Tableau5[[#This Row],[Experience]],Tableau4[Time (millisecondes)])/8</f>
        <v>121640.625</v>
      </c>
    </row>
    <row r="9" spans="2:10" x14ac:dyDescent="0.25">
      <c r="B9" t="s">
        <v>0</v>
      </c>
      <c r="C9" s="3" t="s">
        <v>9</v>
      </c>
      <c r="D9" s="11">
        <v>17521.4559868574</v>
      </c>
      <c r="E9" s="4">
        <v>119718</v>
      </c>
      <c r="G9" t="s">
        <v>17</v>
      </c>
      <c r="H9">
        <v>17134.421093757501</v>
      </c>
      <c r="I9">
        <f>SUMIF(Tableau4[Experience],Tableau5[[#This Row],[Experience]],Tableau4[Score])/8</f>
        <v>17864.946800112612</v>
      </c>
      <c r="J9">
        <f>SUMIF(Tableau4[Experience],Tableau5[[#This Row],[Experience]],Tableau4[Time (millisecondes)])/8</f>
        <v>123381.75</v>
      </c>
    </row>
    <row r="10" spans="2:10" x14ac:dyDescent="0.25">
      <c r="B10" t="s">
        <v>0</v>
      </c>
      <c r="C10" s="1" t="s">
        <v>11</v>
      </c>
      <c r="D10" s="10">
        <v>18307.720085443201</v>
      </c>
      <c r="E10" s="2">
        <v>120811</v>
      </c>
      <c r="G10" t="s">
        <v>18</v>
      </c>
      <c r="H10">
        <v>14907.7163822864</v>
      </c>
      <c r="I10">
        <f>SUMIF(Tableau4[Experience],Tableau5[[#This Row],[Experience]],Tableau4[Score])/8</f>
        <v>17783.403621040474</v>
      </c>
      <c r="J10">
        <f>SUMIF(Tableau4[Experience],Tableau5[[#This Row],[Experience]],Tableau4[Time (millisecondes)])/8</f>
        <v>108443.375</v>
      </c>
    </row>
    <row r="11" spans="2:10" x14ac:dyDescent="0.25">
      <c r="B11" t="s">
        <v>0</v>
      </c>
      <c r="C11" s="3" t="s">
        <v>12</v>
      </c>
      <c r="D11" s="11">
        <v>16928.436406078101</v>
      </c>
      <c r="E11" s="4">
        <v>184254</v>
      </c>
      <c r="G11" t="s">
        <v>19</v>
      </c>
      <c r="H11">
        <v>15411.7135973238</v>
      </c>
      <c r="I11">
        <f>SUMIF(Tableau4[Experience],Tableau5[[#This Row],[Experience]],Tableau4[Score])/8</f>
        <v>18036.442628099616</v>
      </c>
      <c r="J11">
        <f>SUMIF(Tableau4[Experience],Tableau5[[#This Row],[Experience]],Tableau4[Time (millisecondes)])/8</f>
        <v>109931</v>
      </c>
    </row>
    <row r="12" spans="2:10" x14ac:dyDescent="0.25">
      <c r="B12" t="s">
        <v>13</v>
      </c>
      <c r="C12" s="5" t="s">
        <v>7</v>
      </c>
      <c r="D12" s="12">
        <v>19766.9598057693</v>
      </c>
      <c r="E12" s="6">
        <v>83400</v>
      </c>
      <c r="G12" t="s">
        <v>21</v>
      </c>
      <c r="H12">
        <v>17663.323202329299</v>
      </c>
      <c r="I12">
        <f>SUMIF(Tableau4[Experience],Tableau5[[#This Row],[Experience]],Tableau4[Score])/8</f>
        <v>18218.903761863927</v>
      </c>
      <c r="J12">
        <f>SUMIF(Tableau4[Experience],Tableau5[[#This Row],[Experience]],Tableau4[Time (millisecondes)])/8</f>
        <v>116014.75</v>
      </c>
    </row>
    <row r="13" spans="2:10" x14ac:dyDescent="0.25">
      <c r="B13" t="s">
        <v>13</v>
      </c>
      <c r="C13" s="5" t="s">
        <v>3</v>
      </c>
      <c r="D13" s="12">
        <v>17812.0997419532</v>
      </c>
      <c r="E13" s="6">
        <v>98779</v>
      </c>
      <c r="G13" t="s">
        <v>22</v>
      </c>
      <c r="H13">
        <v>15221.5254938914</v>
      </c>
      <c r="I13">
        <f>SUMIF(Tableau4[Experience],Tableau5[[#This Row],[Experience]],Tableau4[Score])/8</f>
        <v>17191.910326897374</v>
      </c>
      <c r="J13">
        <f>SUMIF(Tableau4[Experience],Tableau5[[#This Row],[Experience]],Tableau4[Time (millisecondes)])/8</f>
        <v>122529.75</v>
      </c>
    </row>
    <row r="14" spans="2:10" x14ac:dyDescent="0.25">
      <c r="B14" t="s">
        <v>13</v>
      </c>
      <c r="C14" s="5" t="s">
        <v>8</v>
      </c>
      <c r="D14" s="12">
        <v>16287.7092819267</v>
      </c>
      <c r="E14" s="6">
        <v>111283</v>
      </c>
    </row>
    <row r="15" spans="2:10" x14ac:dyDescent="0.25">
      <c r="B15" t="s">
        <v>13</v>
      </c>
      <c r="C15" s="5" t="s">
        <v>9</v>
      </c>
      <c r="D15" s="12">
        <v>17757.825163384801</v>
      </c>
      <c r="E15" s="6">
        <v>148721</v>
      </c>
      <c r="G15" s="22" t="s">
        <v>30</v>
      </c>
      <c r="H15" s="22"/>
      <c r="I15" s="22"/>
    </row>
    <row r="16" spans="2:10" x14ac:dyDescent="0.25">
      <c r="B16" t="s">
        <v>13</v>
      </c>
      <c r="C16" s="5" t="s">
        <v>6</v>
      </c>
      <c r="D16" s="12">
        <v>17174.152703512402</v>
      </c>
      <c r="E16" s="6">
        <v>153862</v>
      </c>
      <c r="G16" s="17" t="s">
        <v>23</v>
      </c>
      <c r="H16" s="17"/>
    </row>
    <row r="17" spans="2:9" x14ac:dyDescent="0.25">
      <c r="B17" t="s">
        <v>13</v>
      </c>
      <c r="C17" s="5" t="s">
        <v>4</v>
      </c>
      <c r="D17" s="12">
        <v>18263.938746001601</v>
      </c>
      <c r="E17" s="6">
        <v>162056</v>
      </c>
      <c r="G17" s="18" t="s">
        <v>24</v>
      </c>
      <c r="H17" s="18"/>
      <c r="I17">
        <f>MIN(Tableau4[Score])</f>
        <v>14792.957531804201</v>
      </c>
    </row>
    <row r="18" spans="2:9" x14ac:dyDescent="0.25">
      <c r="B18" t="s">
        <v>13</v>
      </c>
      <c r="C18" s="5" t="s">
        <v>2</v>
      </c>
      <c r="D18" s="12">
        <v>16164.4814496821</v>
      </c>
      <c r="E18" s="6">
        <v>165881</v>
      </c>
      <c r="G18" s="18" t="s">
        <v>25</v>
      </c>
      <c r="H18" s="18"/>
      <c r="I18">
        <f>MAX(Tableau4[Score])</f>
        <v>20389.2875926909</v>
      </c>
    </row>
    <row r="19" spans="2:9" x14ac:dyDescent="0.25">
      <c r="B19" t="s">
        <v>13</v>
      </c>
      <c r="C19" s="7" t="s">
        <v>10</v>
      </c>
      <c r="D19" s="13">
        <v>15637.599306330199</v>
      </c>
      <c r="E19" s="8">
        <v>197326</v>
      </c>
      <c r="G19" s="17" t="s">
        <v>31</v>
      </c>
      <c r="H19" s="17"/>
    </row>
    <row r="20" spans="2:9" x14ac:dyDescent="0.25">
      <c r="C20" s="3"/>
      <c r="D20" s="11"/>
      <c r="E20" s="4"/>
      <c r="G20" s="18" t="s">
        <v>36</v>
      </c>
      <c r="H20" s="18"/>
      <c r="I20">
        <f>SUM(Tableau5[Best Results])/10</f>
        <v>15976.228641433088</v>
      </c>
    </row>
    <row r="21" spans="2:9" x14ac:dyDescent="0.25">
      <c r="B21" t="s">
        <v>14</v>
      </c>
      <c r="C21" s="5" t="s">
        <v>10</v>
      </c>
      <c r="D21" s="12">
        <v>18988.7876990769</v>
      </c>
      <c r="E21" s="6">
        <v>82071</v>
      </c>
      <c r="G21" s="18" t="s">
        <v>20</v>
      </c>
      <c r="H21" s="18"/>
      <c r="I21">
        <f>SUM(Tableau5[Mean Of Results])/10</f>
        <v>17788.437411790081</v>
      </c>
    </row>
    <row r="22" spans="2:9" x14ac:dyDescent="0.25">
      <c r="B22" t="s">
        <v>14</v>
      </c>
      <c r="C22" s="5" t="s">
        <v>2</v>
      </c>
      <c r="D22" s="12">
        <v>19565.208541980199</v>
      </c>
      <c r="E22" s="6">
        <v>83325</v>
      </c>
      <c r="G22" s="18" t="s">
        <v>32</v>
      </c>
      <c r="H22" s="18"/>
      <c r="I22">
        <f>SUM(Tableau5[Mean Time])/10</f>
        <v>119543.5625</v>
      </c>
    </row>
    <row r="23" spans="2:9" x14ac:dyDescent="0.25">
      <c r="B23" t="s">
        <v>14</v>
      </c>
      <c r="C23" s="5" t="s">
        <v>8</v>
      </c>
      <c r="D23" s="12">
        <v>15493.178789145401</v>
      </c>
      <c r="E23" s="6">
        <v>96605</v>
      </c>
      <c r="G23" s="17" t="s">
        <v>40</v>
      </c>
      <c r="H23" s="17"/>
    </row>
    <row r="24" spans="2:9" x14ac:dyDescent="0.25">
      <c r="B24" t="s">
        <v>14</v>
      </c>
      <c r="C24" s="5" t="s">
        <v>4</v>
      </c>
      <c r="D24" s="12">
        <v>18139.459716148802</v>
      </c>
      <c r="E24" s="6">
        <v>109741</v>
      </c>
      <c r="G24" s="18">
        <v>0</v>
      </c>
      <c r="H24" s="18" t="s">
        <v>41</v>
      </c>
      <c r="I24">
        <f>QUARTILE(Tableau5[Best Results],0)</f>
        <v>14792.957531804201</v>
      </c>
    </row>
    <row r="25" spans="2:9" x14ac:dyDescent="0.25">
      <c r="B25" t="s">
        <v>14</v>
      </c>
      <c r="C25" s="5" t="s">
        <v>3</v>
      </c>
      <c r="D25" s="12">
        <v>16491.833403119999</v>
      </c>
      <c r="E25" s="6">
        <v>112453</v>
      </c>
      <c r="G25" s="18">
        <v>1</v>
      </c>
      <c r="H25" s="18" t="s">
        <v>40</v>
      </c>
      <c r="I25">
        <f>QUARTILE(Tableau5[Best Results],1)</f>
        <v>15249.4333407834</v>
      </c>
    </row>
    <row r="26" spans="2:9" x14ac:dyDescent="0.25">
      <c r="B26" t="s">
        <v>14</v>
      </c>
      <c r="C26" s="5" t="s">
        <v>6</v>
      </c>
      <c r="D26" s="12">
        <v>17995.511714960801</v>
      </c>
      <c r="E26" s="6">
        <v>145142</v>
      </c>
      <c r="G26" s="18">
        <v>2</v>
      </c>
      <c r="H26" s="18" t="s">
        <v>42</v>
      </c>
      <c r="I26">
        <f>QUARTILE(Tableau5[Best Results],2)</f>
        <v>15524.656451826999</v>
      </c>
    </row>
    <row r="27" spans="2:9" x14ac:dyDescent="0.25">
      <c r="B27" t="s">
        <v>14</v>
      </c>
      <c r="C27" s="5" t="s">
        <v>9</v>
      </c>
      <c r="D27" s="12">
        <v>15333.156881459399</v>
      </c>
      <c r="E27" s="6">
        <v>146558</v>
      </c>
      <c r="G27" s="18">
        <v>3</v>
      </c>
      <c r="H27" s="18" t="s">
        <v>40</v>
      </c>
      <c r="I27">
        <f>QUARTILE(Tableau5[Best Results],3)</f>
        <v>16909.337175456774</v>
      </c>
    </row>
    <row r="28" spans="2:9" x14ac:dyDescent="0.25">
      <c r="B28" t="s">
        <v>14</v>
      </c>
      <c r="C28" s="7" t="s">
        <v>7</v>
      </c>
      <c r="D28" s="13">
        <v>16464.9426111434</v>
      </c>
      <c r="E28" s="8">
        <v>184127</v>
      </c>
      <c r="G28" s="18">
        <v>4</v>
      </c>
      <c r="H28" s="18" t="s">
        <v>43</v>
      </c>
      <c r="I28">
        <f>QUARTILE(Tableau5[Best Results],4)</f>
        <v>17663.323202329299</v>
      </c>
    </row>
    <row r="29" spans="2:9" x14ac:dyDescent="0.25">
      <c r="B29" t="s">
        <v>15</v>
      </c>
      <c r="C29" s="5" t="s">
        <v>3</v>
      </c>
      <c r="D29" s="12">
        <v>19896.013029602502</v>
      </c>
      <c r="E29" s="6">
        <v>56661</v>
      </c>
    </row>
    <row r="30" spans="2:9" x14ac:dyDescent="0.25">
      <c r="B30" t="s">
        <v>15</v>
      </c>
      <c r="C30" s="5" t="s">
        <v>4</v>
      </c>
      <c r="D30" s="12">
        <v>19033.553581589302</v>
      </c>
      <c r="E30" s="6">
        <v>88408</v>
      </c>
    </row>
    <row r="31" spans="2:9" x14ac:dyDescent="0.25">
      <c r="B31" t="s">
        <v>15</v>
      </c>
      <c r="C31" s="5" t="s">
        <v>8</v>
      </c>
      <c r="D31" s="12">
        <v>19558.167357618098</v>
      </c>
      <c r="E31" s="6">
        <v>91931</v>
      </c>
    </row>
    <row r="32" spans="2:9" x14ac:dyDescent="0.25">
      <c r="B32" t="s">
        <v>15</v>
      </c>
      <c r="C32" s="5" t="s">
        <v>9</v>
      </c>
      <c r="D32" s="12">
        <v>18579.123468205999</v>
      </c>
      <c r="E32" s="6">
        <v>119024</v>
      </c>
    </row>
    <row r="33" spans="2:5" x14ac:dyDescent="0.25">
      <c r="B33" t="s">
        <v>15</v>
      </c>
      <c r="C33" s="5" t="s">
        <v>2</v>
      </c>
      <c r="D33" s="12">
        <v>17699.668573732499</v>
      </c>
      <c r="E33" s="6">
        <v>126928</v>
      </c>
    </row>
    <row r="34" spans="2:5" x14ac:dyDescent="0.25">
      <c r="B34" t="s">
        <v>15</v>
      </c>
      <c r="C34" s="5" t="s">
        <v>6</v>
      </c>
      <c r="D34" s="12">
        <v>17766.206807989602</v>
      </c>
      <c r="E34" s="6">
        <v>139959</v>
      </c>
    </row>
    <row r="35" spans="2:5" x14ac:dyDescent="0.25">
      <c r="B35" t="s">
        <v>15</v>
      </c>
      <c r="C35" s="5" t="s">
        <v>7</v>
      </c>
      <c r="D35" s="12">
        <v>17425.7875045941</v>
      </c>
      <c r="E35" s="6">
        <v>152586</v>
      </c>
    </row>
    <row r="36" spans="2:5" x14ac:dyDescent="0.25">
      <c r="B36" t="s">
        <v>15</v>
      </c>
      <c r="C36" s="7" t="s">
        <v>10</v>
      </c>
      <c r="D36" s="13">
        <v>18035.647968725101</v>
      </c>
      <c r="E36" s="8">
        <v>173181</v>
      </c>
    </row>
    <row r="37" spans="2:5" x14ac:dyDescent="0.25">
      <c r="B37" t="s">
        <v>16</v>
      </c>
      <c r="C37" s="5" t="s">
        <v>3</v>
      </c>
      <c r="D37" s="12">
        <v>19687.043524677199</v>
      </c>
      <c r="E37" s="6">
        <v>64472</v>
      </c>
    </row>
    <row r="38" spans="2:5" x14ac:dyDescent="0.25">
      <c r="B38" t="s">
        <v>16</v>
      </c>
      <c r="C38" s="5" t="s">
        <v>2</v>
      </c>
      <c r="D38" s="12">
        <v>18086.8244233691</v>
      </c>
      <c r="E38" s="6">
        <v>72982</v>
      </c>
    </row>
    <row r="39" spans="2:5" x14ac:dyDescent="0.25">
      <c r="B39" t="s">
        <v>16</v>
      </c>
      <c r="C39" s="5" t="s">
        <v>4</v>
      </c>
      <c r="D39" s="12">
        <v>18032.9674985932</v>
      </c>
      <c r="E39" s="6">
        <v>90547</v>
      </c>
    </row>
    <row r="40" spans="2:5" x14ac:dyDescent="0.25">
      <c r="B40" t="s">
        <v>16</v>
      </c>
      <c r="C40" s="5" t="s">
        <v>6</v>
      </c>
      <c r="D40" s="12">
        <v>17042.5825979697</v>
      </c>
      <c r="E40" s="6">
        <v>122283</v>
      </c>
    </row>
    <row r="41" spans="2:5" x14ac:dyDescent="0.25">
      <c r="B41" t="s">
        <v>16</v>
      </c>
      <c r="C41" s="5" t="s">
        <v>8</v>
      </c>
      <c r="D41" s="12">
        <v>18593.454663680899</v>
      </c>
      <c r="E41" s="6">
        <v>126850</v>
      </c>
    </row>
    <row r="42" spans="2:5" x14ac:dyDescent="0.25">
      <c r="B42" t="s">
        <v>16</v>
      </c>
      <c r="C42" s="5" t="s">
        <v>10</v>
      </c>
      <c r="D42" s="12">
        <v>16081.059344822201</v>
      </c>
      <c r="E42" s="6">
        <v>129533</v>
      </c>
    </row>
    <row r="43" spans="2:5" x14ac:dyDescent="0.25">
      <c r="B43" t="s">
        <v>16</v>
      </c>
      <c r="C43" s="5" t="s">
        <v>7</v>
      </c>
      <c r="D43" s="12">
        <v>17177.907950209101</v>
      </c>
      <c r="E43" s="6">
        <v>171455</v>
      </c>
    </row>
    <row r="44" spans="2:5" x14ac:dyDescent="0.25">
      <c r="B44" t="s">
        <v>16</v>
      </c>
      <c r="C44" s="7" t="s">
        <v>9</v>
      </c>
      <c r="D44" s="13">
        <v>14792.957531804201</v>
      </c>
      <c r="E44" s="8">
        <v>195003</v>
      </c>
    </row>
    <row r="45" spans="2:5" x14ac:dyDescent="0.25">
      <c r="B45" t="s">
        <v>17</v>
      </c>
      <c r="C45" s="3" t="s">
        <v>2</v>
      </c>
      <c r="D45" s="11">
        <v>18102.9947662171</v>
      </c>
      <c r="E45" s="4">
        <v>105741</v>
      </c>
    </row>
    <row r="46" spans="2:5" x14ac:dyDescent="0.25">
      <c r="B46" t="s">
        <v>17</v>
      </c>
      <c r="C46" s="3" t="s">
        <v>3</v>
      </c>
      <c r="D46" s="11">
        <v>17907.1765781373</v>
      </c>
      <c r="E46" s="4">
        <v>105750</v>
      </c>
    </row>
    <row r="47" spans="2:5" x14ac:dyDescent="0.25">
      <c r="B47" t="s">
        <v>17</v>
      </c>
      <c r="C47" s="3" t="s">
        <v>6</v>
      </c>
      <c r="D47" s="11">
        <v>17292.0068156495</v>
      </c>
      <c r="E47" s="4">
        <v>109504</v>
      </c>
    </row>
    <row r="48" spans="2:5" x14ac:dyDescent="0.25">
      <c r="B48" t="s">
        <v>17</v>
      </c>
      <c r="C48" s="3" t="s">
        <v>10</v>
      </c>
      <c r="D48" s="11">
        <v>20329.9689258254</v>
      </c>
      <c r="E48" s="4">
        <v>111873</v>
      </c>
    </row>
    <row r="49" spans="2:5" x14ac:dyDescent="0.25">
      <c r="B49" t="s">
        <v>17</v>
      </c>
      <c r="C49" s="3" t="s">
        <v>9</v>
      </c>
      <c r="D49" s="11">
        <v>17134.421093757501</v>
      </c>
      <c r="E49" s="4">
        <v>133725</v>
      </c>
    </row>
    <row r="50" spans="2:5" x14ac:dyDescent="0.25">
      <c r="B50" t="s">
        <v>17</v>
      </c>
      <c r="C50" s="3" t="s">
        <v>8</v>
      </c>
      <c r="D50" s="11">
        <v>17165.9873954422</v>
      </c>
      <c r="E50" s="4">
        <v>139480</v>
      </c>
    </row>
    <row r="51" spans="2:5" x14ac:dyDescent="0.25">
      <c r="B51" t="s">
        <v>17</v>
      </c>
      <c r="C51" s="3" t="s">
        <v>7</v>
      </c>
      <c r="D51" s="11">
        <v>17285.8497409173</v>
      </c>
      <c r="E51" s="4">
        <v>139919</v>
      </c>
    </row>
    <row r="52" spans="2:5" x14ac:dyDescent="0.25">
      <c r="B52" t="s">
        <v>17</v>
      </c>
      <c r="C52" s="14" t="s">
        <v>4</v>
      </c>
      <c r="D52" s="15">
        <v>17701.169084954599</v>
      </c>
      <c r="E52" s="16">
        <v>141062</v>
      </c>
    </row>
    <row r="53" spans="2:5" x14ac:dyDescent="0.25">
      <c r="B53" t="s">
        <v>18</v>
      </c>
      <c r="C53" s="3" t="s">
        <v>8</v>
      </c>
      <c r="D53" s="11">
        <v>18293.023213573899</v>
      </c>
      <c r="E53" s="4">
        <v>84958</v>
      </c>
    </row>
    <row r="54" spans="2:5" x14ac:dyDescent="0.25">
      <c r="B54" t="s">
        <v>18</v>
      </c>
      <c r="C54" s="3" t="s">
        <v>7</v>
      </c>
      <c r="D54" s="11">
        <v>20369.060748448199</v>
      </c>
      <c r="E54" s="4">
        <v>90787</v>
      </c>
    </row>
    <row r="55" spans="2:5" x14ac:dyDescent="0.25">
      <c r="B55" t="s">
        <v>18</v>
      </c>
      <c r="C55" s="3" t="s">
        <v>3</v>
      </c>
      <c r="D55" s="11">
        <v>20389.2875926909</v>
      </c>
      <c r="E55" s="4">
        <v>91192</v>
      </c>
    </row>
    <row r="56" spans="2:5" x14ac:dyDescent="0.25">
      <c r="B56" t="s">
        <v>18</v>
      </c>
      <c r="C56" s="3" t="s">
        <v>9</v>
      </c>
      <c r="D56" s="11">
        <v>16983.218484250101</v>
      </c>
      <c r="E56" s="4">
        <v>98785</v>
      </c>
    </row>
    <row r="57" spans="2:5" x14ac:dyDescent="0.25">
      <c r="B57" t="s">
        <v>18</v>
      </c>
      <c r="C57" s="3" t="s">
        <v>2</v>
      </c>
      <c r="D57" s="11">
        <v>16408.718764371599</v>
      </c>
      <c r="E57" s="4">
        <v>112047</v>
      </c>
    </row>
    <row r="58" spans="2:5" x14ac:dyDescent="0.25">
      <c r="B58" t="s">
        <v>18</v>
      </c>
      <c r="C58" s="3" t="s">
        <v>4</v>
      </c>
      <c r="D58" s="11">
        <v>14907.7163822864</v>
      </c>
      <c r="E58" s="4">
        <v>115356</v>
      </c>
    </row>
    <row r="59" spans="2:5" x14ac:dyDescent="0.25">
      <c r="B59" t="s">
        <v>18</v>
      </c>
      <c r="C59" s="3" t="s">
        <v>10</v>
      </c>
      <c r="D59" s="11">
        <v>17264.437927211598</v>
      </c>
      <c r="E59" s="4">
        <v>126788</v>
      </c>
    </row>
    <row r="60" spans="2:5" x14ac:dyDescent="0.25">
      <c r="B60" t="s">
        <v>18</v>
      </c>
      <c r="C60" s="3" t="s">
        <v>6</v>
      </c>
      <c r="D60" s="11">
        <v>17651.7658554911</v>
      </c>
      <c r="E60" s="4">
        <v>147634</v>
      </c>
    </row>
    <row r="61" spans="2:5" x14ac:dyDescent="0.25">
      <c r="B61" t="s">
        <v>19</v>
      </c>
      <c r="C61" s="3" t="s">
        <v>2</v>
      </c>
      <c r="D61" s="11">
        <v>19198.721486038801</v>
      </c>
      <c r="E61" s="4">
        <v>70068</v>
      </c>
    </row>
    <row r="62" spans="2:5" x14ac:dyDescent="0.25">
      <c r="B62" t="s">
        <v>19</v>
      </c>
      <c r="C62" s="3" t="s">
        <v>3</v>
      </c>
      <c r="D62" s="11">
        <v>19132.532237064701</v>
      </c>
      <c r="E62" s="4">
        <v>74320</v>
      </c>
    </row>
    <row r="63" spans="2:5" x14ac:dyDescent="0.25">
      <c r="B63" t="s">
        <v>19</v>
      </c>
      <c r="C63" s="3" t="s">
        <v>4</v>
      </c>
      <c r="D63" s="11">
        <v>20184.318502260299</v>
      </c>
      <c r="E63" s="4">
        <v>82781</v>
      </c>
    </row>
    <row r="64" spans="2:5" x14ac:dyDescent="0.25">
      <c r="B64" t="s">
        <v>19</v>
      </c>
      <c r="C64" s="3" t="s">
        <v>6</v>
      </c>
      <c r="D64" s="11">
        <v>17453.2627790033</v>
      </c>
      <c r="E64" s="4">
        <v>94151</v>
      </c>
    </row>
    <row r="65" spans="2:5" x14ac:dyDescent="0.25">
      <c r="B65" t="s">
        <v>19</v>
      </c>
      <c r="C65" s="3" t="s">
        <v>8</v>
      </c>
      <c r="D65" s="11">
        <v>18916.139129089799</v>
      </c>
      <c r="E65" s="4">
        <v>108472</v>
      </c>
    </row>
    <row r="66" spans="2:5" x14ac:dyDescent="0.25">
      <c r="B66" t="s">
        <v>19</v>
      </c>
      <c r="C66" s="3" t="s">
        <v>10</v>
      </c>
      <c r="D66" s="11">
        <v>18248.6855372057</v>
      </c>
      <c r="E66" s="4">
        <v>113066</v>
      </c>
    </row>
    <row r="67" spans="2:5" x14ac:dyDescent="0.25">
      <c r="B67" t="s">
        <v>19</v>
      </c>
      <c r="C67" s="3" t="s">
        <v>9</v>
      </c>
      <c r="D67" s="11">
        <v>15746.167756810501</v>
      </c>
      <c r="E67" s="4">
        <v>154728</v>
      </c>
    </row>
    <row r="68" spans="2:5" x14ac:dyDescent="0.25">
      <c r="B68" t="s">
        <v>19</v>
      </c>
      <c r="C68" s="3" t="s">
        <v>7</v>
      </c>
      <c r="D68" s="11">
        <v>15411.7135973238</v>
      </c>
      <c r="E68" s="4">
        <v>181862</v>
      </c>
    </row>
    <row r="69" spans="2:5" x14ac:dyDescent="0.25">
      <c r="B69" t="s">
        <v>21</v>
      </c>
      <c r="C69" s="3" t="s">
        <v>9</v>
      </c>
      <c r="D69" s="11">
        <v>18280.928349483402</v>
      </c>
      <c r="E69" s="4">
        <v>80964</v>
      </c>
    </row>
    <row r="70" spans="2:5" x14ac:dyDescent="0.25">
      <c r="B70" t="s">
        <v>21</v>
      </c>
      <c r="C70" s="3" t="s">
        <v>3</v>
      </c>
      <c r="D70" s="11">
        <v>18178.092358330399</v>
      </c>
      <c r="E70" s="4">
        <v>90610</v>
      </c>
    </row>
    <row r="71" spans="2:5" x14ac:dyDescent="0.25">
      <c r="B71" t="s">
        <v>21</v>
      </c>
      <c r="C71" s="3" t="s">
        <v>2</v>
      </c>
      <c r="D71" s="11">
        <v>18290.690419091501</v>
      </c>
      <c r="E71" s="4">
        <v>101770</v>
      </c>
    </row>
    <row r="72" spans="2:5" x14ac:dyDescent="0.25">
      <c r="B72" t="s">
        <v>21</v>
      </c>
      <c r="C72" s="3" t="s">
        <v>8</v>
      </c>
      <c r="D72" s="11">
        <v>17750.383643208199</v>
      </c>
      <c r="E72" s="4">
        <v>113746</v>
      </c>
    </row>
    <row r="73" spans="2:5" x14ac:dyDescent="0.25">
      <c r="B73" t="s">
        <v>21</v>
      </c>
      <c r="C73" s="3" t="s">
        <v>10</v>
      </c>
      <c r="D73" s="11">
        <v>18203.987544001298</v>
      </c>
      <c r="E73" s="4">
        <v>117023</v>
      </c>
    </row>
    <row r="74" spans="2:5" x14ac:dyDescent="0.25">
      <c r="B74" t="s">
        <v>21</v>
      </c>
      <c r="C74" s="3" t="s">
        <v>4</v>
      </c>
      <c r="D74" s="11">
        <v>17736.663010310102</v>
      </c>
      <c r="E74" s="4">
        <v>119543</v>
      </c>
    </row>
    <row r="75" spans="2:5" x14ac:dyDescent="0.25">
      <c r="B75" t="s">
        <v>21</v>
      </c>
      <c r="C75" s="3" t="s">
        <v>6</v>
      </c>
      <c r="D75" s="11">
        <v>17663.323202329299</v>
      </c>
      <c r="E75" s="4">
        <v>147374</v>
      </c>
    </row>
    <row r="76" spans="2:5" x14ac:dyDescent="0.25">
      <c r="B76" t="s">
        <v>21</v>
      </c>
      <c r="C76" s="3" t="s">
        <v>7</v>
      </c>
      <c r="D76" s="11">
        <v>19647.1615681572</v>
      </c>
      <c r="E76" s="4">
        <v>157088</v>
      </c>
    </row>
    <row r="77" spans="2:5" x14ac:dyDescent="0.25">
      <c r="B77" t="s">
        <v>22</v>
      </c>
      <c r="C77" s="3" t="s">
        <v>9</v>
      </c>
      <c r="D77" s="11">
        <v>18852.6805601587</v>
      </c>
      <c r="E77" s="4">
        <v>71984</v>
      </c>
    </row>
    <row r="78" spans="2:5" x14ac:dyDescent="0.25">
      <c r="B78" t="s">
        <v>22</v>
      </c>
      <c r="C78" s="3" t="s">
        <v>4</v>
      </c>
      <c r="D78" s="11">
        <v>19852.375389388701</v>
      </c>
      <c r="E78" s="4">
        <v>103620</v>
      </c>
    </row>
    <row r="79" spans="2:5" x14ac:dyDescent="0.25">
      <c r="B79" t="s">
        <v>22</v>
      </c>
      <c r="C79" s="3" t="s">
        <v>10</v>
      </c>
      <c r="D79" s="11">
        <v>17438.741961621101</v>
      </c>
      <c r="E79" s="4">
        <v>112124</v>
      </c>
    </row>
    <row r="80" spans="2:5" x14ac:dyDescent="0.25">
      <c r="B80" t="s">
        <v>22</v>
      </c>
      <c r="C80" s="3" t="s">
        <v>8</v>
      </c>
      <c r="D80" s="11">
        <v>15352.8039819718</v>
      </c>
      <c r="E80" s="4">
        <v>124173</v>
      </c>
    </row>
    <row r="81" spans="2:5" x14ac:dyDescent="0.25">
      <c r="B81" t="s">
        <v>22</v>
      </c>
      <c r="C81" s="3" t="s">
        <v>7</v>
      </c>
      <c r="D81" s="11">
        <v>16201.6951050426</v>
      </c>
      <c r="E81" s="4">
        <v>130373</v>
      </c>
    </row>
    <row r="82" spans="2:5" x14ac:dyDescent="0.25">
      <c r="B82" t="s">
        <v>22</v>
      </c>
      <c r="C82" s="3" t="s">
        <v>3</v>
      </c>
      <c r="D82" s="11">
        <v>17386.932345074201</v>
      </c>
      <c r="E82" s="4">
        <v>139272</v>
      </c>
    </row>
    <row r="83" spans="2:5" x14ac:dyDescent="0.25">
      <c r="B83" t="s">
        <v>22</v>
      </c>
      <c r="C83" s="3" t="s">
        <v>2</v>
      </c>
      <c r="D83" s="11">
        <v>17228.5277780305</v>
      </c>
      <c r="E83" s="4">
        <v>144706</v>
      </c>
    </row>
    <row r="84" spans="2:5" x14ac:dyDescent="0.25">
      <c r="B84" t="s">
        <v>22</v>
      </c>
      <c r="C84" s="14" t="s">
        <v>6</v>
      </c>
      <c r="D84" s="15">
        <v>15221.5254938914</v>
      </c>
      <c r="E84" s="16">
        <v>153986</v>
      </c>
    </row>
  </sheetData>
  <mergeCells count="1">
    <mergeCell ref="G15:I15"/>
  </mergeCells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6"/>
  <sheetViews>
    <sheetView workbookViewId="0">
      <selection activeCell="F7" sqref="F7"/>
    </sheetView>
  </sheetViews>
  <sheetFormatPr baseColWidth="10" defaultRowHeight="15" x14ac:dyDescent="0.25"/>
  <cols>
    <col min="2" max="3" width="19" customWidth="1"/>
  </cols>
  <sheetData>
    <row r="3" spans="2:6" x14ac:dyDescent="0.25">
      <c r="B3" t="s">
        <v>20</v>
      </c>
      <c r="C3" t="s">
        <v>37</v>
      </c>
    </row>
    <row r="4" spans="2:6" x14ac:dyDescent="0.25">
      <c r="E4" t="s">
        <v>38</v>
      </c>
      <c r="F4">
        <f>MIN(Tableau2[Temps])</f>
        <v>0</v>
      </c>
    </row>
    <row r="5" spans="2:6" x14ac:dyDescent="0.25">
      <c r="E5" t="s">
        <v>39</v>
      </c>
      <c r="F5" t="e">
        <f>AVERAGE(Tableau2[Score])</f>
        <v>#DIV/0!</v>
      </c>
    </row>
    <row r="6" spans="2:6" x14ac:dyDescent="0.25">
      <c r="E6" t="s">
        <v>27</v>
      </c>
      <c r="F6" t="e">
        <f>AVERAGE(Tableau2[Temps])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Acceuil</vt:lpstr>
      <vt:lpstr>Résultats Gobaux</vt:lpstr>
      <vt:lpstr>1 Serveur</vt:lpstr>
      <vt:lpstr>4 Serveurs</vt:lpstr>
      <vt:lpstr>8 Serveurs</vt:lpstr>
      <vt:lpstr>WorkPlace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</dc:creator>
  <cp:lastModifiedBy>Amaury</cp:lastModifiedBy>
  <dcterms:created xsi:type="dcterms:W3CDTF">2012-04-02T17:23:37Z</dcterms:created>
  <dcterms:modified xsi:type="dcterms:W3CDTF">2012-04-03T10:44:17Z</dcterms:modified>
</cp:coreProperties>
</file>