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mr.tawfik\Documents\GitHub\mylo\components\risk-engine\notebooks\risk-engine_dev0.2\simulators\"/>
    </mc:Choice>
  </mc:AlternateContent>
  <xr:revisionPtr revIDLastSave="0" documentId="13_ncr:1_{533FFDA8-52DD-4954-8E2D-14C5C28D687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18" i="1" l="1"/>
  <c r="E18" i="1"/>
  <c r="F18" i="1"/>
  <c r="G18" i="1"/>
  <c r="H18" i="1"/>
  <c r="D17" i="1"/>
  <c r="E17" i="1"/>
  <c r="F17" i="1"/>
  <c r="G17" i="1"/>
  <c r="H17" i="1"/>
  <c r="D16" i="1"/>
  <c r="E16" i="1"/>
  <c r="F16" i="1"/>
  <c r="G16" i="1"/>
  <c r="H16" i="1"/>
  <c r="D24" i="1"/>
  <c r="E24" i="1"/>
  <c r="F24" i="1"/>
  <c r="G24" i="1"/>
  <c r="H24" i="1"/>
  <c r="D23" i="1"/>
  <c r="E23" i="1"/>
  <c r="F23" i="1"/>
  <c r="G23" i="1"/>
  <c r="H23" i="1"/>
  <c r="D22" i="1"/>
  <c r="E22" i="1"/>
  <c r="F22" i="1"/>
  <c r="G22" i="1"/>
  <c r="H22" i="1"/>
  <c r="D30" i="1"/>
  <c r="C23" i="1"/>
  <c r="C24" i="1"/>
  <c r="C22" i="1"/>
  <c r="C18" i="1"/>
  <c r="C17" i="1"/>
  <c r="C16" i="1"/>
  <c r="E30" i="1" l="1"/>
  <c r="G30" i="1" s="1"/>
  <c r="D31" i="1"/>
  <c r="E31" i="1" s="1"/>
  <c r="G31" i="1" s="1"/>
  <c r="D29" i="1"/>
  <c r="E29" i="1" s="1"/>
  <c r="G29" i="1" s="1"/>
  <c r="J31" i="1" l="1"/>
  <c r="K31" i="1" s="1"/>
  <c r="H31" i="1"/>
  <c r="I31" i="1" s="1"/>
  <c r="L31" i="1"/>
  <c r="M31" i="1" s="1"/>
  <c r="H29" i="1"/>
  <c r="I29" i="1" s="1"/>
  <c r="L29" i="1"/>
  <c r="M29" i="1" s="1"/>
  <c r="J29" i="1"/>
  <c r="K29" i="1" s="1"/>
  <c r="J30" i="1"/>
  <c r="K30" i="1" s="1"/>
  <c r="H30" i="1"/>
  <c r="I30" i="1" s="1"/>
  <c r="L30" i="1"/>
  <c r="M30" i="1" s="1"/>
</calcChain>
</file>

<file path=xl/sharedStrings.xml><?xml version="1.0" encoding="utf-8"?>
<sst xmlns="http://schemas.openxmlformats.org/spreadsheetml/2006/main" count="43" uniqueCount="36">
  <si>
    <t>Input</t>
  </si>
  <si>
    <t>Unit</t>
  </si>
  <si>
    <t>times income</t>
  </si>
  <si>
    <t>Income</t>
  </si>
  <si>
    <t>Interest rate</t>
  </si>
  <si>
    <t>Scenarios</t>
  </si>
  <si>
    <t>Credit limit</t>
  </si>
  <si>
    <t>Variable</t>
  </si>
  <si>
    <t>Number</t>
  </si>
  <si>
    <t>Examples</t>
  </si>
  <si>
    <t>CWF</t>
  </si>
  <si>
    <t>DBR (6mo)</t>
  </si>
  <si>
    <t>Low risk customer</t>
  </si>
  <si>
    <t>Medium risk</t>
  </si>
  <si>
    <t>High risk</t>
  </si>
  <si>
    <t>Monthly payment (6mo, EGP)</t>
  </si>
  <si>
    <t>Tenor (months)</t>
  </si>
  <si>
    <t>DBR at full utilization</t>
  </si>
  <si>
    <t>Low-risk customer</t>
  </si>
  <si>
    <t>Med-risk customer</t>
  </si>
  <si>
    <t>CWF high-risk</t>
  </si>
  <si>
    <t>CWF low-risk</t>
  </si>
  <si>
    <t>High-risk customer</t>
  </si>
  <si>
    <t>Conditions</t>
  </si>
  <si>
    <t>&gt;70%</t>
  </si>
  <si>
    <t>&lt;15%</t>
  </si>
  <si>
    <t>&gt;15% and &lt;30%</t>
  </si>
  <si>
    <t>&gt;30% and &lt;45%</t>
  </si>
  <si>
    <t>&gt;45% and &lt;60%</t>
  </si>
  <si>
    <t>Utilization</t>
  </si>
  <si>
    <t>Principal Used</t>
  </si>
  <si>
    <t>CWF avg-risk</t>
  </si>
  <si>
    <t>Monthly payment (18mo, EGP)</t>
  </si>
  <si>
    <t>DBR (18mo)</t>
  </si>
  <si>
    <t>Monthly payment (48mo, EGP)</t>
  </si>
  <si>
    <t>DBR (48mo)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</si>
</sst>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ECA"/>
        <bgColor indexed="64"/>
      </patternFill>
    </fill>
    <fill>
      <patternFill patternType="solid">
        <fgColor rgb="FF8BE98B"/>
        <bgColor indexed="64"/>
      </patternFill>
    </fill>
    <fill>
      <patternFill patternType="solid">
        <fgColor rgb="FFD1F5C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1" fillId="6" borderId="0" xfId="1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1" fillId="4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3" fontId="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35">
    <dxf>
      <fill>
        <patternFill>
          <bgColor rgb="FF8BE98B"/>
        </patternFill>
      </fill>
    </dxf>
    <dxf>
      <fill>
        <patternFill>
          <bgColor rgb="FFFFECE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1D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D1F5C1"/>
        </patternFill>
      </fill>
    </dxf>
    <dxf>
      <fill>
        <patternFill>
          <bgColor rgb="FFFEFECA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1D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CE1"/>
        </patternFill>
      </fill>
    </dxf>
    <dxf>
      <fill>
        <patternFill>
          <bgColor rgb="FFFEFECA"/>
        </patternFill>
      </fill>
    </dxf>
    <dxf>
      <fill>
        <patternFill>
          <bgColor rgb="FFD1F5C1"/>
        </patternFill>
      </fill>
    </dxf>
    <dxf>
      <fill>
        <patternFill>
          <bgColor rgb="FF8BE98B"/>
        </patternFill>
      </fill>
    </dxf>
    <dxf>
      <fill>
        <patternFill>
          <bgColor rgb="FFFFECE1"/>
        </patternFill>
      </fill>
    </dxf>
    <dxf>
      <fill>
        <patternFill>
          <bgColor rgb="FFFEFECA"/>
        </patternFill>
      </fill>
    </dxf>
    <dxf>
      <fill>
        <patternFill>
          <bgColor rgb="FFD1F5C1"/>
        </patternFill>
      </fill>
    </dxf>
    <dxf>
      <fill>
        <patternFill>
          <bgColor rgb="FF8BE98B"/>
        </patternFill>
      </fill>
    </dxf>
    <dxf>
      <fill>
        <patternFill>
          <bgColor rgb="FFFFE1D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CE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1D1"/>
        </patternFill>
      </fill>
    </dxf>
    <dxf>
      <fill>
        <patternFill>
          <bgColor rgb="FF8BE98B"/>
        </patternFill>
      </fill>
    </dxf>
    <dxf>
      <fill>
        <patternFill>
          <bgColor rgb="FFD1F5C1"/>
        </patternFill>
      </fill>
    </dxf>
    <dxf>
      <fill>
        <patternFill>
          <bgColor rgb="FFFEFECA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1D1"/>
        </patternFill>
      </fill>
    </dxf>
    <dxf>
      <fill>
        <patternFill patternType="solid">
          <fgColor rgb="FFFF7979"/>
          <bgColor rgb="FFFFA7A7"/>
        </patternFill>
      </fill>
    </dxf>
    <dxf>
      <fill>
        <patternFill>
          <bgColor rgb="FFFFECE1"/>
        </patternFill>
      </fill>
    </dxf>
    <dxf>
      <fill>
        <patternFill>
          <bgColor rgb="FFFEFECA"/>
        </patternFill>
      </fill>
    </dxf>
    <dxf>
      <fill>
        <patternFill>
          <bgColor rgb="FFD1F5C1"/>
        </patternFill>
      </fill>
    </dxf>
    <dxf>
      <fill>
        <patternFill>
          <bgColor rgb="FF8BE98B"/>
        </patternFill>
      </fill>
    </dxf>
  </dxfs>
  <tableStyles count="0" defaultTableStyle="TableStyleMedium2" defaultPivotStyle="PivotStyleLight16"/>
  <colors>
    <mruColors>
      <color rgb="FF8BE98B"/>
      <color rgb="FFD1F5C1"/>
      <color rgb="FFFEFECA"/>
      <color rgb="FF9CEC9C"/>
      <color rgb="FF95F597"/>
      <color rgb="FFC7F3B3"/>
      <color rgb="FFB3FFAB"/>
      <color rgb="FFE2FFE1"/>
      <color rgb="FFFFE1D1"/>
      <color rgb="FFFF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28575</xdr:rowOff>
    </xdr:from>
    <xdr:to>
      <xdr:col>7</xdr:col>
      <xdr:colOff>282222</xdr:colOff>
      <xdr:row>3</xdr:row>
      <xdr:rowOff>161925</xdr:rowOff>
    </xdr:to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A02C6863-B97F-E782-8A1B-8064858AB54D}"/>
            </a:ext>
          </a:extLst>
        </xdr:cNvPr>
        <xdr:cNvSpPr txBox="1"/>
      </xdr:nvSpPr>
      <xdr:spPr>
        <a:xfrm>
          <a:off x="640057" y="216723"/>
          <a:ext cx="5227813" cy="50964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/>
            <a:t>Credit Limit </a:t>
          </a:r>
          <a:r>
            <a:rPr lang="en-US" sz="1400"/>
            <a:t>= </a:t>
          </a:r>
          <a:r>
            <a:rPr lang="en-US" sz="1400" b="1"/>
            <a:t>Final_Net_Income </a:t>
          </a:r>
          <a:r>
            <a:rPr lang="en-US" sz="1400"/>
            <a:t>x </a:t>
          </a:r>
          <a:r>
            <a:rPr lang="en-US" sz="1400" b="1"/>
            <a:t>Creditworthiness Factor (CWF)</a:t>
          </a:r>
        </a:p>
      </xdr:txBody>
    </xdr:sp>
    <xdr:clientData/>
  </xdr:twoCellAnchor>
  <xdr:twoCellAnchor>
    <xdr:from>
      <xdr:col>1</xdr:col>
      <xdr:colOff>28575</xdr:colOff>
      <xdr:row>32</xdr:row>
      <xdr:rowOff>133349</xdr:rowOff>
    </xdr:from>
    <xdr:to>
      <xdr:col>6</xdr:col>
      <xdr:colOff>866774</xdr:colOff>
      <xdr:row>40</xdr:row>
      <xdr:rowOff>38100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66A62C76-A13D-4939-904D-FCB424841124}"/>
            </a:ext>
          </a:extLst>
        </xdr:cNvPr>
        <xdr:cNvSpPr txBox="1"/>
      </xdr:nvSpPr>
      <xdr:spPr>
        <a:xfrm>
          <a:off x="638175" y="3943349"/>
          <a:ext cx="7124699" cy="14287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50" b="1"/>
            <a:t>Notes to Consider:</a:t>
          </a:r>
          <a:endParaRPr lang="en-US" sz="1050"/>
        </a:p>
        <a:p>
          <a:r>
            <a:rPr lang="en-US" sz="1050"/>
            <a:t>- The Product, Commercial, and Risk teams should establish the maximum and minimum limits for the Credit Worthiness Factor (CWF).</a:t>
          </a:r>
        </a:p>
        <a:p>
          <a:endParaRPr lang="en-US" sz="1050"/>
        </a:p>
        <a:p>
          <a:r>
            <a:rPr lang="en-US" sz="1050"/>
            <a:t>- The </a:t>
          </a:r>
          <a:r>
            <a:rPr lang="en-US" sz="1050" b="1"/>
            <a:t>Risk Engine </a:t>
          </a:r>
          <a:r>
            <a:rPr lang="en-US" sz="1050"/>
            <a:t>will generate a score for each accepted customer, ranging from the established CWF-Min to CWF-Max. This score will reflect the creditworthiness of the customer. For example, a score of '1' indicates the lowest creditworthiness, yet still above the threshold for predicting default, while a score of '6' indicates the highest creditworthiness.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32"/>
  <sheetViews>
    <sheetView showGridLines="0" tabSelected="1" zoomScale="81" workbookViewId="0">
      <selection activeCell="C8" sqref="C8"/>
    </sheetView>
  </sheetViews>
  <sheetFormatPr defaultColWidth="9.140625" defaultRowHeight="15" x14ac:dyDescent="0.25"/>
  <cols>
    <col min="1" max="1" width="9.140625" style="1"/>
    <col min="2" max="2" width="18" style="1" bestFit="1" customWidth="1"/>
    <col min="3" max="3" width="8.28515625" style="1" bestFit="1" customWidth="1"/>
    <col min="4" max="4" width="12.85546875" style="1" bestFit="1" customWidth="1"/>
    <col min="5" max="5" width="11.28515625" style="1" bestFit="1" customWidth="1"/>
    <col min="6" max="6" width="10.140625" style="1" customWidth="1"/>
    <col min="7" max="7" width="14" style="1" bestFit="1" customWidth="1"/>
    <col min="8" max="8" width="17.28515625" style="1" bestFit="1" customWidth="1"/>
    <col min="9" max="9" width="9.140625" style="1"/>
    <col min="10" max="10" width="17.28515625" style="1" bestFit="1" customWidth="1"/>
    <col min="11" max="11" width="14.7109375" style="1" bestFit="1" customWidth="1"/>
    <col min="12" max="12" width="16.5703125" style="1" bestFit="1" customWidth="1"/>
    <col min="13" max="13" width="7.5703125" style="1" bestFit="1" customWidth="1"/>
    <col min="14" max="16384" width="9.140625" style="1"/>
  </cols>
  <sheetData>
    <row r="6" spans="2:12" x14ac:dyDescent="0.25">
      <c r="B6" s="25" t="s">
        <v>0</v>
      </c>
      <c r="C6" s="25"/>
      <c r="D6" s="25"/>
    </row>
    <row r="7" spans="2:12" x14ac:dyDescent="0.25">
      <c r="B7" s="10" t="s">
        <v>7</v>
      </c>
      <c r="C7" s="10" t="s">
        <v>8</v>
      </c>
      <c r="D7" s="10" t="s">
        <v>1</v>
      </c>
      <c r="E7" s="11"/>
    </row>
    <row r="8" spans="2:12" x14ac:dyDescent="0.25">
      <c r="B8" s="11" t="s">
        <v>21</v>
      </c>
      <c r="C8" s="12">
        <v>6</v>
      </c>
      <c r="D8" s="11" t="s">
        <v>2</v>
      </c>
      <c r="E8" s="11"/>
      <c r="F8" s="11"/>
      <c r="G8" s="11"/>
    </row>
    <row r="9" spans="2:12" x14ac:dyDescent="0.25">
      <c r="B9" s="1" t="s">
        <v>31</v>
      </c>
      <c r="C9" s="12">
        <f>C8*0.82</f>
        <v>4.92</v>
      </c>
      <c r="D9" s="11" t="s">
        <v>2</v>
      </c>
      <c r="E9" s="11"/>
    </row>
    <row r="10" spans="2:12" x14ac:dyDescent="0.25">
      <c r="B10" s="11" t="s">
        <v>20</v>
      </c>
      <c r="C10" s="12">
        <v>1</v>
      </c>
      <c r="D10" s="11" t="s">
        <v>2</v>
      </c>
      <c r="E10" s="11"/>
      <c r="F10" s="11"/>
      <c r="G10" s="11"/>
    </row>
    <row r="11" spans="2:12" x14ac:dyDescent="0.25">
      <c r="B11" s="11" t="s">
        <v>4</v>
      </c>
      <c r="C11" s="13">
        <v>0.35</v>
      </c>
      <c r="D11" s="11"/>
      <c r="E11" s="11"/>
      <c r="F11" s="11"/>
      <c r="G11" s="11"/>
    </row>
    <row r="12" spans="2:12" x14ac:dyDescent="0.25">
      <c r="B12" s="11"/>
      <c r="C12" s="13"/>
      <c r="D12" s="11"/>
      <c r="E12" s="11"/>
      <c r="F12" s="11"/>
      <c r="G12" s="11"/>
    </row>
    <row r="13" spans="2:12" x14ac:dyDescent="0.25">
      <c r="B13" s="25" t="s">
        <v>5</v>
      </c>
      <c r="C13" s="25"/>
      <c r="D13" s="25"/>
      <c r="E13" s="25"/>
      <c r="F13" s="25"/>
      <c r="G13" s="25"/>
      <c r="H13" s="25"/>
      <c r="K13" s="25" t="s">
        <v>23</v>
      </c>
      <c r="L13" s="25"/>
    </row>
    <row r="14" spans="2:12" x14ac:dyDescent="0.25">
      <c r="B14" s="28" t="s">
        <v>17</v>
      </c>
      <c r="C14" s="28"/>
      <c r="D14" s="28"/>
      <c r="E14" s="28"/>
      <c r="F14" s="28"/>
      <c r="G14" s="28"/>
      <c r="H14" s="28"/>
      <c r="K14" s="1" t="s">
        <v>24</v>
      </c>
      <c r="L14" s="14"/>
    </row>
    <row r="15" spans="2:12" s="2" customFormat="1" x14ac:dyDescent="0.25">
      <c r="B15" s="15" t="s">
        <v>16</v>
      </c>
      <c r="C15" s="15">
        <v>6</v>
      </c>
      <c r="D15" s="15">
        <v>12</v>
      </c>
      <c r="E15" s="15">
        <v>18</v>
      </c>
      <c r="F15" s="15">
        <v>24</v>
      </c>
      <c r="G15" s="15">
        <v>32</v>
      </c>
      <c r="H15" s="15">
        <v>48</v>
      </c>
      <c r="K15" s="2" t="s">
        <v>28</v>
      </c>
      <c r="L15" s="5"/>
    </row>
    <row r="16" spans="2:12" x14ac:dyDescent="0.25">
      <c r="B16" s="1" t="s">
        <v>18</v>
      </c>
      <c r="C16" s="16">
        <f>-PMT($C$11/12,C$15,1*$C8)/1</f>
        <v>1.1045277842790024</v>
      </c>
      <c r="D16" s="16">
        <f t="shared" ref="D16:H16" si="0">-PMT($C$11/12,D$15,1*$C8)/1</f>
        <v>0.59977792401667729</v>
      </c>
      <c r="E16" s="16">
        <f t="shared" si="0"/>
        <v>0.43318440379843043</v>
      </c>
      <c r="F16" s="16">
        <f t="shared" si="0"/>
        <v>0.35111171228807814</v>
      </c>
      <c r="G16" s="16">
        <f t="shared" si="0"/>
        <v>0.29095214797673979</v>
      </c>
      <c r="H16" s="16">
        <f t="shared" si="0"/>
        <v>0.2338276881475298</v>
      </c>
      <c r="K16" s="1" t="s">
        <v>27</v>
      </c>
      <c r="L16" s="6"/>
    </row>
    <row r="17" spans="1:13" x14ac:dyDescent="0.25">
      <c r="B17" s="1" t="s">
        <v>19</v>
      </c>
      <c r="C17" s="16">
        <f>-PMT($C$11/12,C$15,1*$C9)/1</f>
        <v>0.905712783108782</v>
      </c>
      <c r="D17" s="16">
        <f t="shared" ref="D17:H17" si="1">-PMT($C$11/12,D$15,1*$C9)/1</f>
        <v>0.49181789769367534</v>
      </c>
      <c r="E17" s="16">
        <f t="shared" si="1"/>
        <v>0.35521121111471299</v>
      </c>
      <c r="F17" s="16">
        <f t="shared" si="1"/>
        <v>0.28791160407622413</v>
      </c>
      <c r="G17" s="16">
        <f t="shared" si="1"/>
        <v>0.23858076134092659</v>
      </c>
      <c r="H17" s="16">
        <f t="shared" si="1"/>
        <v>0.19173870428097442</v>
      </c>
      <c r="K17" s="1" t="s">
        <v>26</v>
      </c>
      <c r="L17" s="7"/>
    </row>
    <row r="18" spans="1:13" x14ac:dyDescent="0.25">
      <c r="B18" s="1" t="s">
        <v>22</v>
      </c>
      <c r="C18" s="16">
        <f>-PMT($C$11/12,C$15,1*$C10)/1</f>
        <v>0.18408796404650041</v>
      </c>
      <c r="D18" s="16">
        <f t="shared" ref="D18:H18" si="2">-PMT($C$11/12,D$15,1*$C10)/1</f>
        <v>9.9962987336112863E-2</v>
      </c>
      <c r="E18" s="16">
        <f t="shared" si="2"/>
        <v>7.2197400633071743E-2</v>
      </c>
      <c r="F18" s="16">
        <f t="shared" si="2"/>
        <v>5.8518618714679699E-2</v>
      </c>
      <c r="G18" s="16">
        <f t="shared" si="2"/>
        <v>4.8492024662789963E-2</v>
      </c>
      <c r="H18" s="16">
        <f t="shared" si="2"/>
        <v>3.8971281357921633E-2</v>
      </c>
      <c r="K18" s="1" t="s">
        <v>25</v>
      </c>
      <c r="L18" s="8"/>
    </row>
    <row r="20" spans="1:13" x14ac:dyDescent="0.25">
      <c r="B20" s="28" t="s">
        <v>17</v>
      </c>
      <c r="C20" s="28"/>
      <c r="D20" s="28"/>
      <c r="E20" s="28"/>
      <c r="F20" s="28"/>
      <c r="G20" s="28"/>
      <c r="H20" s="28"/>
    </row>
    <row r="21" spans="1:13" s="2" customFormat="1" x14ac:dyDescent="0.25">
      <c r="B21" s="15" t="s">
        <v>16</v>
      </c>
      <c r="C21" s="15">
        <v>6</v>
      </c>
      <c r="D21" s="15">
        <v>12</v>
      </c>
      <c r="E21" s="15">
        <v>18</v>
      </c>
      <c r="F21" s="15">
        <v>24</v>
      </c>
      <c r="G21" s="15">
        <v>32</v>
      </c>
      <c r="H21" s="15">
        <v>48</v>
      </c>
    </row>
    <row r="22" spans="1:13" x14ac:dyDescent="0.25">
      <c r="B22" s="1" t="s">
        <v>18</v>
      </c>
      <c r="C22" s="16">
        <f>-PMT($C$11/12,C$21,1*$C8/2)/1</f>
        <v>0.55226389213950122</v>
      </c>
      <c r="D22" s="16">
        <f t="shared" ref="D22:H22" si="3">-PMT($C$11/12,D$21,1*$C8/2)/1</f>
        <v>0.29988896200833864</v>
      </c>
      <c r="E22" s="16">
        <f t="shared" si="3"/>
        <v>0.21659220189921521</v>
      </c>
      <c r="F22" s="16">
        <f t="shared" si="3"/>
        <v>0.17555585614403907</v>
      </c>
      <c r="G22" s="16">
        <f t="shared" si="3"/>
        <v>0.1454760739883699</v>
      </c>
      <c r="H22" s="16">
        <f t="shared" si="3"/>
        <v>0.1169138440737649</v>
      </c>
    </row>
    <row r="23" spans="1:13" x14ac:dyDescent="0.25">
      <c r="B23" s="1" t="s">
        <v>19</v>
      </c>
      <c r="C23" s="16">
        <f>-PMT($C$11/12,C$21,1*$C9/2)/1</f>
        <v>0.452856391554391</v>
      </c>
      <c r="D23" s="16">
        <f t="shared" ref="D23:H23" si="4">-PMT($C$11/12,D$21,1*$C9/2)/1</f>
        <v>0.24590894884683767</v>
      </c>
      <c r="E23" s="16">
        <f t="shared" si="4"/>
        <v>0.17760560555735649</v>
      </c>
      <c r="F23" s="16">
        <f t="shared" si="4"/>
        <v>0.14395580203811206</v>
      </c>
      <c r="G23" s="16">
        <f t="shared" si="4"/>
        <v>0.1192903806704633</v>
      </c>
      <c r="H23" s="16">
        <f t="shared" si="4"/>
        <v>9.586935214048721E-2</v>
      </c>
    </row>
    <row r="24" spans="1:13" x14ac:dyDescent="0.25">
      <c r="B24" s="1" t="s">
        <v>22</v>
      </c>
      <c r="C24" s="16">
        <f>-PMT($C$11/12,C$21,1*$C10/2)/1</f>
        <v>9.2043982023250204E-2</v>
      </c>
      <c r="D24" s="16">
        <f t="shared" ref="D24:H24" si="5">-PMT($C$11/12,D$21,1*$C10/2)/1</f>
        <v>4.9981493668056431E-2</v>
      </c>
      <c r="E24" s="16">
        <f t="shared" si="5"/>
        <v>3.6098700316535871E-2</v>
      </c>
      <c r="F24" s="16">
        <f t="shared" si="5"/>
        <v>2.9259309357339849E-2</v>
      </c>
      <c r="G24" s="16">
        <f t="shared" si="5"/>
        <v>2.4246012331394982E-2</v>
      </c>
      <c r="H24" s="16">
        <f t="shared" si="5"/>
        <v>1.9485640678960817E-2</v>
      </c>
    </row>
    <row r="25" spans="1:13" s="2" customFormat="1" x14ac:dyDescent="0.25">
      <c r="C25" s="17"/>
      <c r="D25" s="17"/>
      <c r="E25" s="17"/>
    </row>
    <row r="27" spans="1:13" x14ac:dyDescent="0.25">
      <c r="B27" s="29" t="s">
        <v>9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13" ht="45" x14ac:dyDescent="0.25">
      <c r="A28" s="3"/>
      <c r="B28" s="18"/>
      <c r="C28" s="18" t="s">
        <v>3</v>
      </c>
      <c r="D28" s="18" t="s">
        <v>10</v>
      </c>
      <c r="E28" s="18" t="s">
        <v>6</v>
      </c>
      <c r="F28" s="21" t="s">
        <v>29</v>
      </c>
      <c r="G28" s="4" t="s">
        <v>30</v>
      </c>
      <c r="H28" s="22" t="s">
        <v>15</v>
      </c>
      <c r="I28" s="23" t="s">
        <v>11</v>
      </c>
      <c r="J28" s="22" t="s">
        <v>32</v>
      </c>
      <c r="K28" s="23" t="s">
        <v>33</v>
      </c>
      <c r="L28" s="22" t="s">
        <v>34</v>
      </c>
      <c r="M28" s="23" t="s">
        <v>35</v>
      </c>
    </row>
    <row r="29" spans="1:13" x14ac:dyDescent="0.25">
      <c r="B29" s="19" t="s">
        <v>12</v>
      </c>
      <c r="C29" s="20">
        <v>15000</v>
      </c>
      <c r="D29" s="1">
        <f>C8</f>
        <v>6</v>
      </c>
      <c r="E29" s="24">
        <f>C29*D29</f>
        <v>90000</v>
      </c>
      <c r="F29" s="26">
        <v>1</v>
      </c>
      <c r="G29" s="20">
        <f>E29*$F$29</f>
        <v>90000</v>
      </c>
      <c r="H29" s="20">
        <f>-PMT($C$11/12,$C$21,G29)</f>
        <v>16567.916764185036</v>
      </c>
      <c r="I29" s="16">
        <f>H29/C29</f>
        <v>1.1045277842790024</v>
      </c>
      <c r="J29" s="20">
        <f>-PMT($C$11/12,$E$21,G29)</f>
        <v>6497.7660569764566</v>
      </c>
      <c r="K29" s="16">
        <f>J29/C29</f>
        <v>0.43318440379843043</v>
      </c>
      <c r="L29" s="20">
        <f>-PMT($C$11/12,$H$21,G29)</f>
        <v>3507.4153222129471</v>
      </c>
      <c r="M29" s="16">
        <f>L29/C29</f>
        <v>0.2338276881475298</v>
      </c>
    </row>
    <row r="30" spans="1:13" x14ac:dyDescent="0.25">
      <c r="B30" s="19" t="s">
        <v>13</v>
      </c>
      <c r="C30" s="20">
        <v>15000</v>
      </c>
      <c r="D30" s="1">
        <f>C9</f>
        <v>4.92</v>
      </c>
      <c r="E30" s="24">
        <f t="shared" ref="E30:E31" si="6">C30*D30</f>
        <v>73800</v>
      </c>
      <c r="F30" s="27"/>
      <c r="G30" s="20">
        <f t="shared" ref="G30:G31" si="7">E30*$F$29</f>
        <v>73800</v>
      </c>
      <c r="H30" s="20">
        <f t="shared" ref="H30:H31" si="8">-PMT($C$11/12,$C$21,G30)</f>
        <v>13585.69174663173</v>
      </c>
      <c r="I30" s="16">
        <f>H30/C30</f>
        <v>0.905712783108782</v>
      </c>
      <c r="J30" s="20">
        <f t="shared" ref="J30:J31" si="9">-PMT($C$11/12,$E$21,G30)</f>
        <v>5328.1681667206949</v>
      </c>
      <c r="K30" s="16">
        <f t="shared" ref="K30:K31" si="10">J30/C30</f>
        <v>0.35521121111471299</v>
      </c>
      <c r="L30" s="20">
        <f t="shared" ref="L30:L31" si="11">-PMT($C$11/12,$H$21,G30)</f>
        <v>2876.0805642146165</v>
      </c>
      <c r="M30" s="16">
        <f t="shared" ref="M30:M31" si="12">L30/C30</f>
        <v>0.19173870428097445</v>
      </c>
    </row>
    <row r="31" spans="1:13" x14ac:dyDescent="0.25">
      <c r="B31" s="19" t="s">
        <v>14</v>
      </c>
      <c r="C31" s="20">
        <v>15000</v>
      </c>
      <c r="D31" s="1">
        <f>C10</f>
        <v>1</v>
      </c>
      <c r="E31" s="24">
        <f t="shared" si="6"/>
        <v>15000</v>
      </c>
      <c r="F31" s="27"/>
      <c r="G31" s="20">
        <f t="shared" si="7"/>
        <v>15000</v>
      </c>
      <c r="H31" s="20">
        <f t="shared" si="8"/>
        <v>2761.3194606975062</v>
      </c>
      <c r="I31" s="16">
        <f>H31/C31</f>
        <v>0.18408796404650041</v>
      </c>
      <c r="J31" s="20">
        <f t="shared" si="9"/>
        <v>1082.9610094960763</v>
      </c>
      <c r="K31" s="16">
        <f t="shared" si="10"/>
        <v>7.2197400633071757E-2</v>
      </c>
      <c r="L31" s="20">
        <f t="shared" si="11"/>
        <v>584.56922036882452</v>
      </c>
      <c r="M31" s="16">
        <f t="shared" si="12"/>
        <v>3.8971281357921633E-2</v>
      </c>
    </row>
    <row r="32" spans="1:13" x14ac:dyDescent="0.25">
      <c r="F32" s="9"/>
    </row>
  </sheetData>
  <mergeCells count="7">
    <mergeCell ref="B6:D6"/>
    <mergeCell ref="F29:F31"/>
    <mergeCell ref="B14:H14"/>
    <mergeCell ref="B13:H13"/>
    <mergeCell ref="B20:H20"/>
    <mergeCell ref="B27:M27"/>
    <mergeCell ref="K13:L13"/>
  </mergeCells>
  <conditionalFormatting sqref="C16:H18">
    <cfRule type="expression" dxfId="34" priority="31">
      <formula>C16&lt;=15%</formula>
    </cfRule>
    <cfRule type="expression" dxfId="33" priority="33">
      <formula>AND(C16&gt;15%,C16&lt;=30%)</formula>
    </cfRule>
    <cfRule type="expression" dxfId="32" priority="34">
      <formula>AND(C16&gt;30%,C16&lt;=45%)</formula>
    </cfRule>
    <cfRule type="expression" dxfId="31" priority="35">
      <formula>AND(C16&gt;45%,C16&lt;=60%)</formula>
    </cfRule>
    <cfRule type="expression" dxfId="30" priority="36">
      <formula>C16&gt;60%</formula>
    </cfRule>
    <cfRule type="expression" dxfId="29" priority="39">
      <formula>AND(C16&gt;45%,C16&lt;=60%)</formula>
    </cfRule>
    <cfRule type="expression" dxfId="28" priority="44">
      <formula>C16&gt;60%</formula>
    </cfRule>
  </conditionalFormatting>
  <conditionalFormatting sqref="C22:H24">
    <cfRule type="expression" dxfId="27" priority="24">
      <formula>AND(C22&gt;30%,C22&lt;=45%)</formula>
    </cfRule>
    <cfRule type="expression" dxfId="26" priority="23">
      <formula>AND(C22&gt;15%,C22&lt;=30%)</formula>
    </cfRule>
    <cfRule type="expression" dxfId="25" priority="22">
      <formula>C22&lt;=15%</formula>
    </cfRule>
    <cfRule type="expression" dxfId="24" priority="29">
      <formula>AND(C22&gt;45%,C22&lt;=60%)</formula>
    </cfRule>
    <cfRule type="expression" dxfId="23" priority="30">
      <formula>C22&gt;60%</formula>
    </cfRule>
  </conditionalFormatting>
  <conditionalFormatting sqref="C23:H23">
    <cfRule type="expression" dxfId="22" priority="25">
      <formula>AND(C23&gt;45%,C23&lt;=60%)</formula>
    </cfRule>
    <cfRule type="expression" dxfId="21" priority="26">
      <formula>C23&gt;60%</formula>
    </cfRule>
  </conditionalFormatting>
  <conditionalFormatting sqref="I29:I31">
    <cfRule type="expression" dxfId="20" priority="19">
      <formula>I29&gt;60%</formula>
    </cfRule>
    <cfRule type="expression" dxfId="19" priority="21">
      <formula>I29&gt;60%</formula>
    </cfRule>
    <cfRule type="expression" dxfId="18" priority="20">
      <formula>AND(I29&gt;45%,I29&lt;=60%)</formula>
    </cfRule>
    <cfRule type="expression" dxfId="17" priority="15">
      <formula>I29&lt;=15%</formula>
    </cfRule>
    <cfRule type="expression" dxfId="16" priority="16">
      <formula>AND(I29&gt;15%,I29&lt;=30%)</formula>
    </cfRule>
    <cfRule type="expression" dxfId="15" priority="17">
      <formula>AND(I29&gt;30%,I29&lt;=45%)</formula>
    </cfRule>
    <cfRule type="expression" dxfId="14" priority="18">
      <formula>AND(I29&gt;45%,I29&lt;=60%)</formula>
    </cfRule>
  </conditionalFormatting>
  <conditionalFormatting sqref="K29:K31">
    <cfRule type="expression" dxfId="13" priority="8">
      <formula>K29&lt;=15%</formula>
    </cfRule>
    <cfRule type="expression" dxfId="12" priority="9">
      <formula>AND(K29&gt;15%,K29&lt;=30%)</formula>
    </cfRule>
    <cfRule type="expression" dxfId="11" priority="10">
      <formula>AND(K29&gt;30%,K29&lt;=45%)</formula>
    </cfRule>
    <cfRule type="expression" dxfId="10" priority="11">
      <formula>AND(K29&gt;45%,K29&lt;=60%)</formula>
    </cfRule>
    <cfRule type="expression" dxfId="9" priority="12">
      <formula>K29&gt;60%</formula>
    </cfRule>
    <cfRule type="expression" dxfId="8" priority="13">
      <formula>AND(K29&gt;45%,K29&lt;=60%)</formula>
    </cfRule>
    <cfRule type="expression" dxfId="7" priority="14">
      <formula>K29&gt;60%</formula>
    </cfRule>
  </conditionalFormatting>
  <conditionalFormatting sqref="L14">
    <cfRule type="colorScale" priority="46">
      <colorScale>
        <cfvo type="percent" val="10"/>
        <cfvo type="percent" val="30"/>
        <cfvo type="percent" val="70"/>
        <color rgb="FFB1E59F"/>
        <color rgb="FFFFF2B3"/>
        <color rgb="FFFFA7A7"/>
      </colorScale>
    </cfRule>
  </conditionalFormatting>
  <conditionalFormatting sqref="M29:M31">
    <cfRule type="expression" dxfId="6" priority="3">
      <formula>AND(M29&gt;30%,M29&lt;=45%)</formula>
    </cfRule>
    <cfRule type="expression" dxfId="5" priority="2">
      <formula>AND(M29&gt;15%,M29&lt;=30%)</formula>
    </cfRule>
    <cfRule type="expression" dxfId="4" priority="7">
      <formula>M29&gt;60%</formula>
    </cfRule>
    <cfRule type="expression" dxfId="3" priority="6">
      <formula>AND(M29&gt;45%,M29&lt;=60%)</formula>
    </cfRule>
    <cfRule type="expression" dxfId="2" priority="5">
      <formula>M29&gt;60%</formula>
    </cfRule>
    <cfRule type="expression" dxfId="1" priority="4">
      <formula>AND(M29&gt;45%,M29&lt;=60%)</formula>
    </cfRule>
    <cfRule type="expression" dxfId="0" priority="1">
      <formula>M29&lt;=15%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Tawfik</dc:creator>
  <cp:lastModifiedBy>Amr Tawfik</cp:lastModifiedBy>
  <dcterms:created xsi:type="dcterms:W3CDTF">2024-06-12T09:46:16Z</dcterms:created>
  <dcterms:modified xsi:type="dcterms:W3CDTF">2024-07-15T13:13:32Z</dcterms:modified>
</cp:coreProperties>
</file>