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r.tawfik\Desktop\"/>
    </mc:Choice>
  </mc:AlternateContent>
  <xr:revisionPtr revIDLastSave="0" documentId="13_ncr:40001_{DB29A300-3365-4383-B6F0-EAD8C42079DD}" xr6:coauthVersionLast="47" xr6:coauthVersionMax="47" xr10:uidLastSave="{00000000-0000-0000-0000-000000000000}"/>
  <bookViews>
    <workbookView xWindow="-120" yWindow="-120" windowWidth="20730" windowHeight="110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G3" i="1"/>
  <c r="G4" i="1"/>
  <c r="G5" i="1"/>
  <c r="G6" i="1"/>
  <c r="G7" i="1"/>
  <c r="G8" i="1"/>
  <c r="G9" i="1"/>
  <c r="G10" i="1"/>
  <c r="G11" i="1"/>
  <c r="A4" i="1"/>
  <c r="A5" i="1" s="1"/>
  <c r="A6" i="1" s="1"/>
  <c r="A7" i="1" s="1"/>
  <c r="A8" i="1" s="1"/>
  <c r="A9" i="1" s="1"/>
  <c r="A10" i="1" s="1"/>
  <c r="A11" i="1" s="1"/>
  <c r="A3" i="1"/>
  <c r="C4" i="1"/>
  <c r="C5" i="1" s="1"/>
  <c r="C6" i="1" s="1"/>
  <c r="C3" i="1"/>
  <c r="B3" i="1"/>
  <c r="B4" i="1" s="1"/>
  <c r="B5" i="1" s="1"/>
  <c r="B6" i="1" s="1"/>
  <c r="N4" i="1"/>
  <c r="D4" i="1" l="1"/>
  <c r="D3" i="1"/>
  <c r="E4" i="1" l="1"/>
  <c r="F4" i="1" s="1"/>
  <c r="H4" i="1"/>
  <c r="H3" i="1"/>
  <c r="E3" i="1"/>
  <c r="F3" i="1" s="1"/>
  <c r="D5" i="1"/>
  <c r="J4" i="1" l="1"/>
  <c r="K4" i="1" s="1"/>
  <c r="I4" i="1"/>
  <c r="H5" i="1"/>
  <c r="E5" i="1"/>
  <c r="F5" i="1" s="1"/>
  <c r="I3" i="1"/>
  <c r="J3" i="1" s="1"/>
  <c r="K3" i="1" s="1"/>
  <c r="D6" i="1"/>
  <c r="G2" i="1"/>
  <c r="D2" i="1"/>
  <c r="E2" i="1" s="1"/>
  <c r="F2" i="1" s="1"/>
  <c r="H6" i="1" l="1"/>
  <c r="E6" i="1"/>
  <c r="F6" i="1" s="1"/>
  <c r="I5" i="1"/>
  <c r="J5" i="1" s="1"/>
  <c r="K5" i="1" s="1"/>
  <c r="D7" i="1"/>
  <c r="H2" i="1"/>
  <c r="I2" i="1" s="1"/>
  <c r="E7" i="1" l="1"/>
  <c r="F7" i="1" s="1"/>
  <c r="H7" i="1"/>
  <c r="I6" i="1"/>
  <c r="J6" i="1" s="1"/>
  <c r="K6" i="1" s="1"/>
  <c r="D8" i="1"/>
  <c r="J2" i="1"/>
  <c r="K2" i="1" s="1"/>
  <c r="H8" i="1" l="1"/>
  <c r="E8" i="1"/>
  <c r="F8" i="1" s="1"/>
  <c r="I7" i="1"/>
  <c r="J7" i="1"/>
  <c r="K7" i="1"/>
  <c r="D9" i="1"/>
  <c r="H9" i="1" l="1"/>
  <c r="E9" i="1"/>
  <c r="F9" i="1" s="1"/>
  <c r="I8" i="1"/>
  <c r="J8" i="1" s="1"/>
  <c r="K8" i="1" s="1"/>
  <c r="D11" i="1"/>
  <c r="D10" i="1"/>
  <c r="H11" i="1" l="1"/>
  <c r="E11" i="1"/>
  <c r="F11" i="1" s="1"/>
  <c r="H10" i="1"/>
  <c r="E10" i="1"/>
  <c r="F10" i="1" s="1"/>
  <c r="I9" i="1"/>
  <c r="J9" i="1" s="1"/>
  <c r="K9" i="1" s="1"/>
  <c r="I10" i="1" l="1"/>
  <c r="J10" i="1" s="1"/>
  <c r="K10" i="1" s="1"/>
  <c r="I11" i="1"/>
  <c r="J11" i="1" s="1"/>
  <c r="K11" i="1" s="1"/>
</calcChain>
</file>

<file path=xl/sharedStrings.xml><?xml version="1.0" encoding="utf-8"?>
<sst xmlns="http://schemas.openxmlformats.org/spreadsheetml/2006/main" count="15" uniqueCount="15">
  <si>
    <t>Approval Rate</t>
  </si>
  <si>
    <t>Default Rate</t>
  </si>
  <si>
    <t>CL AVG Accepted</t>
  </si>
  <si>
    <t>Expected Defaults</t>
  </si>
  <si>
    <t>Expected Non-Defaults</t>
  </si>
  <si>
    <t>Principal Lost</t>
  </si>
  <si>
    <t>Opportunity Cost</t>
  </si>
  <si>
    <t>Total Loss</t>
  </si>
  <si>
    <t>Net Profit</t>
  </si>
  <si>
    <t>Revenue</t>
  </si>
  <si>
    <t>Lending Cost</t>
  </si>
  <si>
    <t>Our interest offering</t>
  </si>
  <si>
    <t>Shehada interest</t>
  </si>
  <si>
    <t>total_interest_factor</t>
  </si>
  <si>
    <t xml:space="preserve">Months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</si>
</sst>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71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9" fontId="0" fillId="0" borderId="0" xfId="0" applyNumberFormat="1"/>
    <xf numFmtId="1" fontId="0" fillId="0" borderId="0" xfId="0" applyNumberFormat="1" applyAlignment="1">
      <alignment horizontal="center" vertical="center"/>
    </xf>
    <xf numFmtId="9" fontId="0" fillId="0" borderId="0" xfId="2" applyFont="1"/>
    <xf numFmtId="171" fontId="0" fillId="0" borderId="0" xfId="2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K10" sqref="K10"/>
    </sheetView>
  </sheetViews>
  <sheetFormatPr defaultRowHeight="15" x14ac:dyDescent="0.25"/>
  <cols>
    <col min="1" max="1" width="13.28515625" bestFit="1" customWidth="1"/>
    <col min="2" max="2" width="11.5703125" bestFit="1" customWidth="1"/>
    <col min="3" max="3" width="15.5703125" bestFit="1" customWidth="1"/>
    <col min="4" max="4" width="16.5703125" bestFit="1" customWidth="1"/>
    <col min="5" max="5" width="21.140625" bestFit="1" customWidth="1"/>
    <col min="6" max="6" width="13.28515625" bestFit="1" customWidth="1"/>
    <col min="7" max="7" width="13.28515625" customWidth="1"/>
    <col min="8" max="8" width="13.140625" bestFit="1" customWidth="1"/>
    <col min="9" max="9" width="15.85546875" bestFit="1" customWidth="1"/>
    <col min="10" max="10" width="9.85546875" bestFit="1" customWidth="1"/>
    <col min="11" max="11" width="14.28515625" bestFit="1" customWidth="1"/>
    <col min="13" max="13" width="18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11</v>
      </c>
      <c r="N1" s="3">
        <v>0.35</v>
      </c>
    </row>
    <row r="2" spans="1:14" x14ac:dyDescent="0.25">
      <c r="A2" s="1">
        <v>10</v>
      </c>
      <c r="B2" s="6">
        <v>1E-3</v>
      </c>
      <c r="C2" s="1">
        <v>70000</v>
      </c>
      <c r="D2" s="1">
        <f>A2*B2</f>
        <v>0.01</v>
      </c>
      <c r="E2" s="1">
        <f>A2-D2</f>
        <v>9.99</v>
      </c>
      <c r="F2" s="1">
        <f>E2*C2+((E2*C2)*($N$1/12)*$N$2)</f>
        <v>1066432.5</v>
      </c>
      <c r="G2" s="1">
        <f>(A2*C2)*0.05</f>
        <v>35000</v>
      </c>
      <c r="H2" s="1">
        <f>C2*D2</f>
        <v>700</v>
      </c>
      <c r="I2" s="4">
        <f>H2*$N$4</f>
        <v>360.24495263530963</v>
      </c>
      <c r="J2" s="1">
        <f>H2+I2</f>
        <v>1060.2449526353096</v>
      </c>
      <c r="K2" s="2">
        <f>F2-J2-G2</f>
        <v>1030372.2550473646</v>
      </c>
      <c r="M2" t="s">
        <v>14</v>
      </c>
      <c r="N2">
        <v>18</v>
      </c>
    </row>
    <row r="3" spans="1:14" x14ac:dyDescent="0.25">
      <c r="A3" s="1">
        <f>A2+10</f>
        <v>20</v>
      </c>
      <c r="B3" s="6">
        <f>B2+0.005</f>
        <v>6.0000000000000001E-3</v>
      </c>
      <c r="C3" s="1">
        <f>C2*0.9</f>
        <v>63000</v>
      </c>
      <c r="D3" s="1">
        <f t="shared" ref="D3:D11" si="0">A3*B3</f>
        <v>0.12</v>
      </c>
      <c r="E3" s="1">
        <f t="shared" ref="E3:E11" si="1">A3-D3</f>
        <v>19.88</v>
      </c>
      <c r="F3" s="1">
        <f t="shared" ref="F3:F11" si="2">E3*C3+((E3*C3)*($N$1/12)*$N$2)</f>
        <v>1909971</v>
      </c>
      <c r="G3" s="1">
        <f t="shared" ref="G3:G11" si="3">(A3*C3)*0.05</f>
        <v>63000</v>
      </c>
      <c r="H3" s="1">
        <f t="shared" ref="H3:H11" si="4">C3*D3</f>
        <v>7560</v>
      </c>
      <c r="I3" s="4">
        <f t="shared" ref="I3:I11" si="5">H3*$N$4</f>
        <v>3890.645488461344</v>
      </c>
      <c r="J3" s="1">
        <f t="shared" ref="J3:J11" si="6">H3+I3</f>
        <v>11450.645488461345</v>
      </c>
      <c r="K3" s="2">
        <f t="shared" ref="K3:K11" si="7">F3-J3-G3</f>
        <v>1835520.3545115388</v>
      </c>
      <c r="M3" t="s">
        <v>12</v>
      </c>
      <c r="N3" s="3">
        <v>0.28000000000000003</v>
      </c>
    </row>
    <row r="4" spans="1:14" x14ac:dyDescent="0.25">
      <c r="A4" s="1">
        <f t="shared" ref="A4:A11" si="8">A3+10</f>
        <v>30</v>
      </c>
      <c r="B4" s="6">
        <f t="shared" ref="B4:B11" si="9">B3+0.005</f>
        <v>1.0999999999999999E-2</v>
      </c>
      <c r="C4" s="1">
        <f t="shared" ref="C4:C11" si="10">C3*0.9</f>
        <v>56700</v>
      </c>
      <c r="D4" s="1">
        <f t="shared" si="0"/>
        <v>0.32999999999999996</v>
      </c>
      <c r="E4" s="1">
        <f t="shared" si="1"/>
        <v>29.67</v>
      </c>
      <c r="F4" s="1">
        <f t="shared" si="2"/>
        <v>2565490.7250000001</v>
      </c>
      <c r="G4" s="1">
        <f t="shared" si="3"/>
        <v>85050</v>
      </c>
      <c r="H4" s="1">
        <f t="shared" si="4"/>
        <v>18710.999999999996</v>
      </c>
      <c r="I4" s="4">
        <f t="shared" si="5"/>
        <v>9629.3475839418243</v>
      </c>
      <c r="J4" s="1">
        <f t="shared" si="6"/>
        <v>28340.347583941821</v>
      </c>
      <c r="K4" s="2">
        <f t="shared" si="7"/>
        <v>2452100.3774160584</v>
      </c>
      <c r="M4" t="s">
        <v>13</v>
      </c>
      <c r="N4" s="5">
        <f>((1+N3/12)^N2)-1</f>
        <v>0.51463564662187089</v>
      </c>
    </row>
    <row r="5" spans="1:14" x14ac:dyDescent="0.25">
      <c r="A5" s="1">
        <f t="shared" si="8"/>
        <v>40</v>
      </c>
      <c r="B5" s="6">
        <f t="shared" si="9"/>
        <v>1.6E-2</v>
      </c>
      <c r="C5" s="1">
        <f t="shared" si="10"/>
        <v>51030</v>
      </c>
      <c r="D5" s="1">
        <f t="shared" si="0"/>
        <v>0.64</v>
      </c>
      <c r="E5" s="1">
        <f t="shared" si="1"/>
        <v>39.36</v>
      </c>
      <c r="F5" s="1">
        <f t="shared" si="2"/>
        <v>3063024.7199999997</v>
      </c>
      <c r="G5" s="1">
        <f t="shared" si="3"/>
        <v>102060</v>
      </c>
      <c r="H5" s="1">
        <f t="shared" si="4"/>
        <v>32659.200000000001</v>
      </c>
      <c r="I5" s="4">
        <f t="shared" si="5"/>
        <v>16807.588510153008</v>
      </c>
      <c r="J5" s="1">
        <f t="shared" si="6"/>
        <v>49466.788510153012</v>
      </c>
      <c r="K5" s="2">
        <f t="shared" si="7"/>
        <v>2911497.9314898467</v>
      </c>
    </row>
    <row r="6" spans="1:14" x14ac:dyDescent="0.25">
      <c r="A6" s="1">
        <f t="shared" si="8"/>
        <v>50</v>
      </c>
      <c r="B6" s="6">
        <f t="shared" si="9"/>
        <v>2.1000000000000001E-2</v>
      </c>
      <c r="C6" s="1">
        <f t="shared" si="10"/>
        <v>45927</v>
      </c>
      <c r="D6" s="1">
        <f t="shared" si="0"/>
        <v>1.05</v>
      </c>
      <c r="E6" s="1">
        <f t="shared" si="1"/>
        <v>48.95</v>
      </c>
      <c r="F6" s="1">
        <f t="shared" si="2"/>
        <v>3428393.1412499994</v>
      </c>
      <c r="G6" s="1">
        <f t="shared" si="3"/>
        <v>114817.5</v>
      </c>
      <c r="H6" s="1">
        <f t="shared" si="4"/>
        <v>48223.35</v>
      </c>
      <c r="I6" s="4">
        <f t="shared" si="5"/>
        <v>24817.454909522796</v>
      </c>
      <c r="J6" s="1">
        <f t="shared" si="6"/>
        <v>73040.804909522791</v>
      </c>
      <c r="K6" s="2">
        <f t="shared" si="7"/>
        <v>3240534.8363404768</v>
      </c>
    </row>
    <row r="7" spans="1:14" x14ac:dyDescent="0.25">
      <c r="A7" s="1">
        <f t="shared" si="8"/>
        <v>60</v>
      </c>
      <c r="B7" s="6">
        <f>B6+0.02</f>
        <v>4.1000000000000002E-2</v>
      </c>
      <c r="C7" s="1">
        <v>40000</v>
      </c>
      <c r="D7" s="1">
        <f t="shared" si="0"/>
        <v>2.46</v>
      </c>
      <c r="E7" s="1">
        <f t="shared" si="1"/>
        <v>57.54</v>
      </c>
      <c r="F7" s="1">
        <f t="shared" si="2"/>
        <v>3509940</v>
      </c>
      <c r="G7" s="1">
        <f t="shared" si="3"/>
        <v>120000</v>
      </c>
      <c r="H7" s="1">
        <f t="shared" si="4"/>
        <v>98400</v>
      </c>
      <c r="I7" s="4">
        <f t="shared" si="5"/>
        <v>50640.147627592094</v>
      </c>
      <c r="J7" s="1">
        <f t="shared" si="6"/>
        <v>149040.14762759209</v>
      </c>
      <c r="K7" s="2">
        <f t="shared" si="7"/>
        <v>3240899.8523724079</v>
      </c>
    </row>
    <row r="8" spans="1:14" x14ac:dyDescent="0.25">
      <c r="A8" s="1">
        <f t="shared" si="8"/>
        <v>70</v>
      </c>
      <c r="B8" s="6">
        <f t="shared" ref="B8:B11" si="11">B7+0.02</f>
        <v>6.0999999999999999E-2</v>
      </c>
      <c r="C8" s="1">
        <v>40000</v>
      </c>
      <c r="D8" s="1">
        <f t="shared" si="0"/>
        <v>4.2699999999999996</v>
      </c>
      <c r="E8" s="1">
        <f t="shared" si="1"/>
        <v>65.73</v>
      </c>
      <c r="F8" s="1">
        <f t="shared" si="2"/>
        <v>4009530</v>
      </c>
      <c r="G8" s="1">
        <f t="shared" si="3"/>
        <v>140000</v>
      </c>
      <c r="H8" s="1">
        <f t="shared" si="4"/>
        <v>170799.99999999997</v>
      </c>
      <c r="I8" s="4">
        <f t="shared" si="5"/>
        <v>87899.768443015535</v>
      </c>
      <c r="J8" s="1">
        <f t="shared" si="6"/>
        <v>258699.76844301552</v>
      </c>
      <c r="K8" s="2">
        <f t="shared" si="7"/>
        <v>3610830.2315569846</v>
      </c>
    </row>
    <row r="9" spans="1:14" x14ac:dyDescent="0.25">
      <c r="A9" s="1">
        <f t="shared" si="8"/>
        <v>80</v>
      </c>
      <c r="B9" s="6">
        <v>0.11</v>
      </c>
      <c r="C9" s="1">
        <v>40000</v>
      </c>
      <c r="D9" s="1">
        <f t="shared" si="0"/>
        <v>8.8000000000000007</v>
      </c>
      <c r="E9" s="1">
        <f t="shared" si="1"/>
        <v>71.2</v>
      </c>
      <c r="F9" s="1">
        <f t="shared" si="2"/>
        <v>4343200</v>
      </c>
      <c r="G9" s="1">
        <f t="shared" si="3"/>
        <v>160000</v>
      </c>
      <c r="H9" s="1">
        <f t="shared" si="4"/>
        <v>352000</v>
      </c>
      <c r="I9" s="4">
        <f t="shared" si="5"/>
        <v>181151.74761089854</v>
      </c>
      <c r="J9" s="1">
        <f t="shared" si="6"/>
        <v>533151.74761089857</v>
      </c>
      <c r="K9" s="2">
        <f t="shared" si="7"/>
        <v>3650048.2523891013</v>
      </c>
    </row>
    <row r="10" spans="1:14" x14ac:dyDescent="0.25">
      <c r="A10" s="1">
        <f t="shared" si="8"/>
        <v>90</v>
      </c>
      <c r="B10" s="6">
        <v>0.16</v>
      </c>
      <c r="C10" s="1">
        <v>40000</v>
      </c>
      <c r="D10" s="1">
        <f t="shared" si="0"/>
        <v>14.4</v>
      </c>
      <c r="E10" s="1">
        <f t="shared" si="1"/>
        <v>75.599999999999994</v>
      </c>
      <c r="F10" s="1">
        <f t="shared" si="2"/>
        <v>4611600</v>
      </c>
      <c r="G10" s="1">
        <f t="shared" si="3"/>
        <v>180000</v>
      </c>
      <c r="H10" s="1">
        <f t="shared" si="4"/>
        <v>576000</v>
      </c>
      <c r="I10" s="4">
        <f t="shared" si="5"/>
        <v>296430.13245419762</v>
      </c>
      <c r="J10" s="1">
        <f t="shared" si="6"/>
        <v>872430.13245419762</v>
      </c>
      <c r="K10" s="2">
        <f t="shared" si="7"/>
        <v>3559169.8675458021</v>
      </c>
    </row>
    <row r="11" spans="1:14" x14ac:dyDescent="0.25">
      <c r="A11" s="1">
        <f t="shared" si="8"/>
        <v>100</v>
      </c>
      <c r="B11" s="6">
        <v>0.2</v>
      </c>
      <c r="C11" s="1">
        <v>40000</v>
      </c>
      <c r="D11" s="1">
        <f t="shared" si="0"/>
        <v>20</v>
      </c>
      <c r="E11" s="1">
        <f t="shared" si="1"/>
        <v>80</v>
      </c>
      <c r="F11" s="1">
        <f t="shared" si="2"/>
        <v>4880000</v>
      </c>
      <c r="G11" s="1">
        <f t="shared" si="3"/>
        <v>200000</v>
      </c>
      <c r="H11" s="1">
        <f t="shared" si="4"/>
        <v>800000</v>
      </c>
      <c r="I11" s="4">
        <f t="shared" si="5"/>
        <v>411708.51729749673</v>
      </c>
      <c r="J11" s="1">
        <f t="shared" si="6"/>
        <v>1211708.5172974968</v>
      </c>
      <c r="K11" s="2">
        <f t="shared" si="7"/>
        <v>3468291.482702503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Tawfik</dc:creator>
  <cp:lastModifiedBy>Amr Tawfik</cp:lastModifiedBy>
  <dcterms:created xsi:type="dcterms:W3CDTF">2024-06-27T11:44:33Z</dcterms:created>
  <dcterms:modified xsi:type="dcterms:W3CDTF">2024-06-27T13:36:50Z</dcterms:modified>
</cp:coreProperties>
</file>