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a Scientist\Final project\final\"/>
    </mc:Choice>
  </mc:AlternateContent>
  <bookViews>
    <workbookView xWindow="0" yWindow="0" windowWidth="19180" windowHeight="3730" firstSheet="5" activeTab="6"/>
  </bookViews>
  <sheets>
    <sheet name="Yield Percent" sheetId="4" r:id="rId1"/>
    <sheet name="Transfer Amount" sheetId="6" r:id="rId2"/>
    <sheet name="Transfer Quantity" sheetId="5" r:id="rId3"/>
    <sheet name="Sell Percent" sheetId="3" r:id="rId4"/>
    <sheet name="Inventory Quantity" sheetId="2" r:id="rId5"/>
    <sheet name="Inventory Amount" sheetId="1" r:id="rId6"/>
    <sheet name="LCM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62913" iterate="1"/>
</workbook>
</file>

<file path=xl/calcChain.xml><?xml version="1.0" encoding="utf-8"?>
<calcChain xmlns="http://schemas.openxmlformats.org/spreadsheetml/2006/main">
  <c r="B28" i="7" l="1"/>
  <c r="B27" i="7" l="1"/>
  <c r="B26" i="7" l="1"/>
  <c r="B25" i="7"/>
  <c r="B24" i="7"/>
  <c r="B23" i="7"/>
  <c r="B22" i="7"/>
  <c r="B21" i="7"/>
  <c r="B20" i="7"/>
  <c r="B19" i="7"/>
  <c r="B18" i="7"/>
  <c r="B17" i="7" l="1"/>
  <c r="B16" i="7"/>
  <c r="B15" i="7" l="1"/>
  <c r="B13" i="7"/>
  <c r="B12" i="7"/>
  <c r="B11" i="7"/>
  <c r="B10" i="7"/>
  <c r="B14" i="7" l="1"/>
  <c r="B9" i="7" l="1"/>
  <c r="B8" i="7"/>
  <c r="B7" i="7"/>
  <c r="B6" i="7"/>
  <c r="B5" i="7"/>
  <c r="B4" i="7"/>
  <c r="B3" i="7"/>
  <c r="B2" i="7"/>
  <c r="F2" i="4" l="1"/>
  <c r="E2" i="4"/>
  <c r="D2" i="4"/>
  <c r="C2" i="4"/>
  <c r="B2" i="4"/>
  <c r="A2" i="4"/>
</calcChain>
</file>

<file path=xl/sharedStrings.xml><?xml version="1.0" encoding="utf-8"?>
<sst xmlns="http://schemas.openxmlformats.org/spreadsheetml/2006/main" count="50" uniqueCount="19">
  <si>
    <t>Crude</t>
  </si>
  <si>
    <t>Refinery</t>
  </si>
  <si>
    <t>Lube</t>
  </si>
  <si>
    <t>Olefin</t>
  </si>
  <si>
    <t>Polyolefin</t>
  </si>
  <si>
    <t>BTX</t>
  </si>
  <si>
    <t>Polystyrenic</t>
  </si>
  <si>
    <t>Period</t>
  </si>
  <si>
    <t>Refinery -&gt; Lube</t>
  </si>
  <si>
    <t>Refinery -&gt; Olefin</t>
  </si>
  <si>
    <t>Refinery -&gt; Polyolefin</t>
  </si>
  <si>
    <t>Refinery -&gt; BTX</t>
  </si>
  <si>
    <t>Lube -&gt; Polystyrenic</t>
  </si>
  <si>
    <t>Olefin -&gt; Polyolefin</t>
  </si>
  <si>
    <t>Olefin -&gt; BTX</t>
  </si>
  <si>
    <t>Olefin -&gt; Polystyrenic</t>
  </si>
  <si>
    <t>BTX -&gt; Polystyrenic</t>
  </si>
  <si>
    <t>Polystyrenic -&gt; Refinery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</si>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</sst>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822\&#3626;&#3619;&#3640;&#3611;%20Compare%20End%2008%20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821\&#3626;&#3619;&#3640;&#3611;%20LCM%2008%202021(sent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921\&#3626;&#3619;&#3640;&#3611;%20LCM%2009%202021(sent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1021\&#3626;&#3619;&#3640;&#3611;%20LCM%2010%202021(sent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1121\&#3626;&#3619;&#3640;&#3611;%20LCM%2011%202021(sent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1221\&#3626;&#3619;&#3640;&#3611;%20LCM%2012%202021(sent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122\&#3626;&#3619;&#3640;&#3611;%20LCM%2001%202022(sent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222\&#3626;&#3619;&#3640;&#3611;%20LCM%2002%202022(sent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322\&#3626;&#3619;&#3640;&#3611;%20LCM%2003%202022(sent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422\&#3626;&#3619;&#3640;&#3611;%20LCM%2004%202022(sent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522\&#3626;&#3619;&#3640;&#3611;%20LCM%2005%202022(sen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0\LCM%201220\&#3626;&#3619;&#3640;&#3611;%20LCM%2012%202020(sent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622\&#3626;&#3619;&#3640;&#3611;%20LCM%2006%202022(sent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722\&#3626;&#3619;&#3640;&#3611;%20LCM%2007%202022(sent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822\&#3626;&#3619;&#3640;&#3611;%20LCM%2008%202022(sent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0922\&#3626;&#3619;&#3640;&#3611;%20LCM%2009%202022(sent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1022\&#3626;&#3619;&#3640;&#3611;%20LCM%2010%202022(sent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1122\&#3626;&#3619;&#3640;&#3611;%20LCM%2011%202022(sent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2\LCM%201222\&#3626;&#3619;&#3640;&#3611;%20LCM%2012%202022(sent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3\LCM%200123\&#3626;&#3619;&#3640;&#3611;%20LCM%2001%202023(sent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3\LCM%200223\&#3626;&#3619;&#3640;&#3611;%20LCM%2002%202023(sen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121\&#3626;&#3619;&#3640;&#3611;%20LCM%2001%202021(sent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221\&#3626;&#3619;&#3640;&#3611;%20LCM%2002%202021(sent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321\&#3626;&#3619;&#3640;&#3611;%20LCM%2003%202021(sent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421\&#3626;&#3619;&#3640;&#3611;%20LCM%2004%202021(sent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521\&#3626;&#3619;&#3640;&#3611;%20LCM%2005%202021(sent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621\&#3626;&#3619;&#3640;&#3611;%20LCM%2006%202021(sent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nagerial%20Accounting\FINANCIAL%20STATEMENT%20ANALYSIS\100%20AMA\104%20Compare\2021\LCM%200721\&#3626;&#3619;&#3640;&#3611;%20LCM%2007%202021(sen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 (@) (2)"/>
      <sheetName val="สรุป Usd (2)"/>
      <sheetName val="สรุป Usd (@) (2)"/>
      <sheetName val="Sheet2"/>
      <sheetName val="สรุป (2)"/>
      <sheetName val="Products Group"/>
      <sheetName val="สรุป (Concept)"/>
      <sheetName val="สรุป Product Yield"/>
      <sheetName val="สรุป"/>
      <sheetName val="สรุป (@)"/>
      <sheetName val="สรุป Usd"/>
      <sheetName val="สรุป Usd (@)"/>
      <sheetName val="Products Group (Concept)"/>
      <sheetName val="Compare (Bht)"/>
      <sheetName val="สรุป (Concept) (Usd)"/>
      <sheetName val="สรุป (Concept) (Usd) (@)"/>
      <sheetName val="Compare(US)"/>
      <sheetName val="Products Group (Conso)"/>
      <sheetName val="Products Group Conso"/>
      <sheetName val="สรุป (แยกประเภท)ล้านบาท -US"/>
      <sheetName val="สรุป (แยกประเภท)-US (Conso)"/>
      <sheetName val="สรุป (แยกประเภท) - US (Ltr)"/>
      <sheetName val="สรุป (แยกประเภท) - US (Ltr.)"/>
      <sheetName val="สรุป(แยกประเภท)-US (Ltr)(Conso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64">
          <cell r="Z164">
            <v>0.68301037464825198</v>
          </cell>
        </row>
        <row r="173">
          <cell r="Z173">
            <v>0.13070018193847632</v>
          </cell>
        </row>
        <row r="180">
          <cell r="Z180">
            <v>1.9600068162998904E-2</v>
          </cell>
        </row>
        <row r="186">
          <cell r="Z186">
            <v>9.828610613514549E-2</v>
          </cell>
        </row>
        <row r="192">
          <cell r="Z192">
            <v>3.3094679191046618E-2</v>
          </cell>
        </row>
        <row r="199">
          <cell r="Z199">
            <v>3.5308589924080584E-2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  <row r="989">
          <cell r="S989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  <row r="989">
          <cell r="S989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  <row r="989">
          <cell r="S989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>
            <v>-53885033.521493398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>
            <v>-12695884.437679254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>
            <v>0</v>
          </cell>
        </row>
        <row r="995">
          <cell r="S995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5">
          <cell r="S995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5">
          <cell r="S995">
            <v>0</v>
          </cell>
        </row>
        <row r="999">
          <cell r="S999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9">
          <cell r="S9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-443064.22999999952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  <row r="999">
          <cell r="S999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  <row r="999">
          <cell r="S999">
            <v>-88121227.430686951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/>
        </row>
        <row r="999">
          <cell r="S999">
            <v>-396305004.34240353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9">
          <cell r="S999">
            <v>-496296467.06170404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/>
        </row>
        <row r="999">
          <cell r="S999">
            <v>-488360549.97249478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89">
          <cell r="S989"/>
        </row>
        <row r="999">
          <cell r="S999">
            <v>-1416594283.537219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9">
          <cell r="S999">
            <v>-2401414761.6963525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9">
          <cell r="S999">
            <v>-1201136632.1143682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99">
          <cell r="S999">
            <v>-575056059.15639877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-202286.99000000069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-24038.479999999516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</sheetNames>
    <sheetDataSet>
      <sheetData sheetId="0">
        <row r="969">
          <cell r="S9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C15" sqref="C15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f>'[1]สรุป Product Yield'!$Z$164</f>
        <v>0.68301037464825198</v>
      </c>
      <c r="B2">
        <f>'[1]สรุป Product Yield'!$Z$173</f>
        <v>0.13070018193847632</v>
      </c>
      <c r="C2">
        <f>'[1]สรุป Product Yield'!$Z$180</f>
        <v>1.9600068162998904E-2</v>
      </c>
      <c r="D2">
        <f>'[1]สรุป Product Yield'!$Z$186</f>
        <v>9.828610613514549E-2</v>
      </c>
      <c r="E2">
        <f>'[1]สรุป Product Yield'!$Z$192</f>
        <v>3.3094679191046618E-2</v>
      </c>
      <c r="F2">
        <f>'[1]สรุป Product Yield'!$Z$199</f>
        <v>3.5308589924080584E-2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"/>
  <sheetViews>
    <sheetView workbookViewId="0">
      <selection activeCell="J13" sqref="J13"/>
    </sheetView>
  </sheetViews>
  <sheetFormatPr defaultRowHeight="14" x14ac:dyDescent="0.3"/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>
        <v>1622811372.3542323</v>
      </c>
      <c r="B2">
        <v>2761841640.5482526</v>
      </c>
      <c r="C2">
        <v>829881501.06613195</v>
      </c>
      <c r="D2">
        <v>837407925.68485069</v>
      </c>
      <c r="E2">
        <v>58478724.626880586</v>
      </c>
      <c r="F2">
        <v>1233970911.5942833</v>
      </c>
      <c r="G2">
        <v>191461955.54769471</v>
      </c>
      <c r="H2">
        <v>263919784.14253625</v>
      </c>
      <c r="I2">
        <v>394033036.99995112</v>
      </c>
      <c r="J2">
        <v>1025701.2564931167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"/>
  <sheetViews>
    <sheetView workbookViewId="0">
      <selection activeCell="G21" sqref="G21"/>
    </sheetView>
  </sheetViews>
  <sheetFormatPr defaultRowHeight="14" x14ac:dyDescent="0.3"/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>
        <v>602684.68663707748</v>
      </c>
      <c r="B2">
        <v>1025701.2564931167</v>
      </c>
      <c r="C2">
        <v>308203.94836792734</v>
      </c>
      <c r="D2">
        <v>310999.13512845</v>
      </c>
      <c r="E2">
        <v>22315.48939249961</v>
      </c>
      <c r="F2">
        <v>459507.23609505751</v>
      </c>
      <c r="G2">
        <v>71296.781135147408</v>
      </c>
      <c r="H2">
        <v>98278.694759066027</v>
      </c>
      <c r="I2">
        <v>147749.31993288593</v>
      </c>
      <c r="J2">
        <v>5848.9729879360784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E16" sqref="E16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0.62597052996942204</v>
      </c>
      <c r="B2">
        <v>0.62526936756321339</v>
      </c>
      <c r="C2">
        <v>0.32513364692804159</v>
      </c>
      <c r="D2">
        <v>0.25892058345184532</v>
      </c>
      <c r="E2">
        <v>0.42068691450143975</v>
      </c>
      <c r="F2">
        <v>0.20669376400598655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workbookViewId="0">
      <selection activeCell="F24" sqref="F24"/>
    </sheetView>
  </sheetViews>
  <sheetFormatPr defaultRowHeight="1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44166</v>
      </c>
      <c r="B2">
        <v>4859830.4270000001</v>
      </c>
      <c r="C2">
        <v>2727030.645</v>
      </c>
      <c r="D2">
        <v>606895.92150000005</v>
      </c>
      <c r="E2">
        <v>257789.99600000001</v>
      </c>
      <c r="F2">
        <v>1061495.666</v>
      </c>
      <c r="G2">
        <v>181229.26879999999</v>
      </c>
      <c r="H2">
        <v>390919.73</v>
      </c>
    </row>
    <row r="3" spans="1:8" x14ac:dyDescent="0.3">
      <c r="A3" s="1">
        <v>44197</v>
      </c>
      <c r="B3">
        <v>4680318.6390000004</v>
      </c>
      <c r="C3">
        <v>3186949.2940000002</v>
      </c>
      <c r="D3">
        <v>586368.35369999998</v>
      </c>
      <c r="E3">
        <v>289413.83390000003</v>
      </c>
      <c r="F3">
        <v>1064017.155</v>
      </c>
      <c r="G3">
        <v>161335.35829999999</v>
      </c>
      <c r="H3">
        <v>443077.6263</v>
      </c>
    </row>
    <row r="4" spans="1:8" x14ac:dyDescent="0.3">
      <c r="A4" s="1">
        <v>44228</v>
      </c>
      <c r="B4">
        <v>6000643.2180000003</v>
      </c>
      <c r="C4">
        <v>2520141.9730000002</v>
      </c>
      <c r="D4">
        <v>595139.95259999996</v>
      </c>
      <c r="E4">
        <v>312882.71980000002</v>
      </c>
      <c r="F4">
        <v>953841.23</v>
      </c>
      <c r="G4">
        <v>177331.0122</v>
      </c>
      <c r="H4">
        <v>443996.68709999998</v>
      </c>
    </row>
    <row r="5" spans="1:8" x14ac:dyDescent="0.3">
      <c r="A5" s="1">
        <v>44256</v>
      </c>
      <c r="B5">
        <v>5374246.6689999998</v>
      </c>
      <c r="C5">
        <v>2829723.844</v>
      </c>
      <c r="D5">
        <v>519725.52539999998</v>
      </c>
      <c r="E5">
        <v>249002.31570000001</v>
      </c>
      <c r="F5">
        <v>832009.45050000004</v>
      </c>
      <c r="G5">
        <v>153180.04949999999</v>
      </c>
      <c r="H5">
        <v>453124.9938</v>
      </c>
    </row>
    <row r="6" spans="1:8" x14ac:dyDescent="0.3">
      <c r="A6" s="1">
        <v>44287</v>
      </c>
      <c r="B6">
        <v>5274012.2529999996</v>
      </c>
      <c r="C6">
        <v>2429892.9190000002</v>
      </c>
      <c r="D6">
        <v>552794.70209999999</v>
      </c>
      <c r="E6">
        <v>279701.88799999998</v>
      </c>
      <c r="F6">
        <v>980449.65319999994</v>
      </c>
      <c r="G6">
        <v>199327.3302</v>
      </c>
      <c r="H6">
        <v>503236.25630000001</v>
      </c>
    </row>
    <row r="7" spans="1:8" x14ac:dyDescent="0.3">
      <c r="A7" s="1">
        <v>44317</v>
      </c>
      <c r="B7">
        <v>5540958.6119999997</v>
      </c>
      <c r="C7">
        <v>2793257.412</v>
      </c>
      <c r="D7">
        <v>614716.59250000003</v>
      </c>
      <c r="E7">
        <v>258791.05609999999</v>
      </c>
      <c r="F7">
        <v>923787.4878</v>
      </c>
      <c r="G7">
        <v>239614.87969999999</v>
      </c>
      <c r="H7">
        <v>546367.09860000003</v>
      </c>
    </row>
    <row r="8" spans="1:8" x14ac:dyDescent="0.3">
      <c r="A8" s="1">
        <v>44348</v>
      </c>
      <c r="B8">
        <v>5796885.807</v>
      </c>
      <c r="C8">
        <v>2530056.15</v>
      </c>
      <c r="D8">
        <v>580760.21400000004</v>
      </c>
      <c r="E8">
        <v>245129.6244</v>
      </c>
      <c r="F8">
        <v>829312.49750000006</v>
      </c>
      <c r="G8">
        <v>277673.26899999997</v>
      </c>
      <c r="H8">
        <v>417885.26089999999</v>
      </c>
    </row>
    <row r="9" spans="1:8" x14ac:dyDescent="0.3">
      <c r="A9" s="1">
        <v>44378</v>
      </c>
      <c r="B9">
        <v>5483880.2359999996</v>
      </c>
      <c r="C9">
        <v>2847681.7450000001</v>
      </c>
      <c r="D9">
        <v>711080.59050000005</v>
      </c>
      <c r="E9">
        <v>285837.9583</v>
      </c>
      <c r="F9">
        <v>939489.20869999996</v>
      </c>
      <c r="G9">
        <v>273352.85580000002</v>
      </c>
      <c r="H9">
        <v>438265.8235</v>
      </c>
    </row>
    <row r="10" spans="1:8" x14ac:dyDescent="0.3">
      <c r="A10" s="1">
        <v>44409</v>
      </c>
      <c r="B10">
        <v>6260957.2810000004</v>
      </c>
      <c r="C10">
        <v>2619029.6919999998</v>
      </c>
      <c r="D10">
        <v>671171.45160000003</v>
      </c>
      <c r="E10">
        <v>338201.53210000001</v>
      </c>
      <c r="F10">
        <v>976593.75560000003</v>
      </c>
      <c r="G10">
        <v>256069.3835</v>
      </c>
      <c r="H10">
        <v>505665.3958</v>
      </c>
    </row>
    <row r="11" spans="1:8" x14ac:dyDescent="0.3">
      <c r="A11" s="1">
        <v>44440</v>
      </c>
      <c r="B11">
        <v>5437366.8839999996</v>
      </c>
      <c r="C11">
        <v>2347145.1869999999</v>
      </c>
      <c r="D11">
        <v>629545.69979999994</v>
      </c>
      <c r="E11">
        <v>251942.57130000001</v>
      </c>
      <c r="F11">
        <v>856465.02229999995</v>
      </c>
      <c r="G11">
        <v>237928.13200000001</v>
      </c>
      <c r="H11">
        <v>479743.4093</v>
      </c>
    </row>
    <row r="12" spans="1:8" x14ac:dyDescent="0.3">
      <c r="A12" s="1">
        <v>44470</v>
      </c>
      <c r="B12">
        <v>5506485.4309999999</v>
      </c>
      <c r="C12">
        <v>2429244.2319999998</v>
      </c>
      <c r="D12">
        <v>649719.55519999994</v>
      </c>
      <c r="E12">
        <v>233833.60459999999</v>
      </c>
      <c r="F12">
        <v>797555.04689999996</v>
      </c>
      <c r="G12">
        <v>185776.1226</v>
      </c>
      <c r="H12">
        <v>489232.1594</v>
      </c>
    </row>
    <row r="13" spans="1:8" x14ac:dyDescent="0.3">
      <c r="A13" s="1">
        <v>44501</v>
      </c>
      <c r="B13">
        <v>5320442.8569999998</v>
      </c>
      <c r="C13">
        <v>2723560.9470000002</v>
      </c>
      <c r="D13">
        <v>659702.37910000002</v>
      </c>
      <c r="E13">
        <v>247574.47760000001</v>
      </c>
      <c r="F13">
        <v>840130.14210000006</v>
      </c>
      <c r="G13">
        <v>190436.74050000001</v>
      </c>
      <c r="H13">
        <v>521843.24619999999</v>
      </c>
    </row>
    <row r="14" spans="1:8" x14ac:dyDescent="0.3">
      <c r="A14" s="1">
        <v>44531</v>
      </c>
      <c r="B14">
        <v>4085257.6460000002</v>
      </c>
      <c r="C14">
        <v>2581890.895</v>
      </c>
      <c r="D14">
        <v>678601.39820000005</v>
      </c>
      <c r="E14">
        <v>283063.76539999997</v>
      </c>
      <c r="F14">
        <v>928063.89879999997</v>
      </c>
      <c r="G14">
        <v>210823.47820000001</v>
      </c>
      <c r="H14">
        <v>553929.20200000005</v>
      </c>
    </row>
    <row r="15" spans="1:8" x14ac:dyDescent="0.3">
      <c r="A15" s="1">
        <v>44562</v>
      </c>
      <c r="B15">
        <v>5949398.3475912856</v>
      </c>
      <c r="C15">
        <v>2708419.5472314404</v>
      </c>
      <c r="D15">
        <v>635624.22028088022</v>
      </c>
      <c r="E15">
        <v>281601.49295507907</v>
      </c>
      <c r="F15">
        <v>947842.96531704895</v>
      </c>
      <c r="G15">
        <v>210997.57180577994</v>
      </c>
      <c r="H15">
        <v>542806.46414677554</v>
      </c>
    </row>
    <row r="16" spans="1:8" x14ac:dyDescent="0.3">
      <c r="A16" s="1">
        <v>44593</v>
      </c>
      <c r="B16">
        <v>4876745.7195637636</v>
      </c>
      <c r="C16">
        <v>2695401.3865233455</v>
      </c>
      <c r="D16">
        <v>628780.51192864683</v>
      </c>
      <c r="E16">
        <v>238946.00030694823</v>
      </c>
      <c r="F16">
        <v>900610.43152340979</v>
      </c>
      <c r="G16">
        <v>159150.08286669356</v>
      </c>
      <c r="H16">
        <v>488451.64219738945</v>
      </c>
    </row>
    <row r="17" spans="1:8" x14ac:dyDescent="0.3">
      <c r="A17" s="1">
        <v>44621</v>
      </c>
      <c r="B17">
        <v>5324542.0018391404</v>
      </c>
      <c r="C17">
        <v>2672052.3271094933</v>
      </c>
      <c r="D17">
        <v>452080.27509194484</v>
      </c>
      <c r="E17">
        <v>281703.40559787618</v>
      </c>
      <c r="F17">
        <v>767227.23915689439</v>
      </c>
      <c r="G17">
        <v>179162.96890011817</v>
      </c>
      <c r="H17">
        <v>421764.09768089198</v>
      </c>
    </row>
    <row r="18" spans="1:8" x14ac:dyDescent="0.3">
      <c r="A18" s="1">
        <v>44652</v>
      </c>
      <c r="B18">
        <v>5166948.1657025432</v>
      </c>
      <c r="C18">
        <v>2782349.4674085383</v>
      </c>
      <c r="D18">
        <v>580323.17647668347</v>
      </c>
      <c r="E18">
        <v>345217.32410552166</v>
      </c>
      <c r="F18">
        <v>866180.0121077064</v>
      </c>
      <c r="G18">
        <v>211385.72507775633</v>
      </c>
      <c r="H18">
        <v>466315.595062382</v>
      </c>
    </row>
    <row r="19" spans="1:8" x14ac:dyDescent="0.3">
      <c r="A19" s="1">
        <v>44682</v>
      </c>
      <c r="B19">
        <v>5047007.6404215936</v>
      </c>
      <c r="C19">
        <v>2720592.7939286958</v>
      </c>
      <c r="D19">
        <v>553187.46266601246</v>
      </c>
      <c r="E19">
        <v>250527.30205819831</v>
      </c>
      <c r="F19">
        <v>793657.81478648901</v>
      </c>
      <c r="G19">
        <v>175872.27117594346</v>
      </c>
      <c r="H19">
        <v>510142.60908478789</v>
      </c>
    </row>
    <row r="20" spans="1:8" x14ac:dyDescent="0.3">
      <c r="A20" s="1">
        <v>44713</v>
      </c>
      <c r="B20">
        <v>5901493.4590624534</v>
      </c>
      <c r="C20">
        <v>2836895.467954508</v>
      </c>
      <c r="D20">
        <v>609350.78073283262</v>
      </c>
      <c r="E20">
        <v>231008.03088590346</v>
      </c>
      <c r="F20">
        <v>620378.53849603503</v>
      </c>
      <c r="G20">
        <v>177606.57747088274</v>
      </c>
      <c r="H20">
        <v>501877.60431968892</v>
      </c>
    </row>
    <row r="21" spans="1:8" x14ac:dyDescent="0.3">
      <c r="A21" s="1">
        <v>44743</v>
      </c>
      <c r="B21">
        <v>5188874.2899275599</v>
      </c>
      <c r="C21">
        <v>3096411.6436169599</v>
      </c>
      <c r="D21">
        <v>546688.64564049547</v>
      </c>
      <c r="E21">
        <v>227286.6055135096</v>
      </c>
      <c r="F21">
        <v>682794.49616332119</v>
      </c>
      <c r="G21">
        <v>197046.28610108048</v>
      </c>
      <c r="H21">
        <v>499752.1129006783</v>
      </c>
    </row>
    <row r="22" spans="1:8" x14ac:dyDescent="0.3">
      <c r="A22" s="1">
        <v>44774</v>
      </c>
      <c r="B22">
        <v>5369650.7062450899</v>
      </c>
      <c r="C22">
        <v>3037596.5368911084</v>
      </c>
      <c r="D22">
        <v>617572.22585395724</v>
      </c>
      <c r="E22">
        <v>263141.38169360673</v>
      </c>
      <c r="F22">
        <v>705606.74515529734</v>
      </c>
      <c r="G22">
        <v>225739.48119812555</v>
      </c>
      <c r="H22">
        <v>491634.81838213478</v>
      </c>
    </row>
    <row r="23" spans="1:8" x14ac:dyDescent="0.3">
      <c r="A23" s="1">
        <v>44805</v>
      </c>
      <c r="B23">
        <v>4072054.5628487305</v>
      </c>
      <c r="C23">
        <v>3402084.4795916704</v>
      </c>
      <c r="D23">
        <v>622417.70711230836</v>
      </c>
      <c r="E23">
        <v>276844.36698605627</v>
      </c>
      <c r="F23">
        <v>641973.82768773707</v>
      </c>
      <c r="G23">
        <v>148404.17384632316</v>
      </c>
      <c r="H23">
        <v>475716.527357999</v>
      </c>
    </row>
    <row r="24" spans="1:8" x14ac:dyDescent="0.3">
      <c r="A24" s="1">
        <v>44835</v>
      </c>
      <c r="B24">
        <v>4055648.2236379888</v>
      </c>
      <c r="C24">
        <v>2932548.1854778104</v>
      </c>
      <c r="D24">
        <v>545301.87154583028</v>
      </c>
      <c r="E24">
        <v>138033.80677965345</v>
      </c>
      <c r="F24">
        <v>498026.55413403548</v>
      </c>
      <c r="G24">
        <v>136931.03635702451</v>
      </c>
      <c r="H24">
        <v>367374.89755755704</v>
      </c>
    </row>
    <row r="25" spans="1:8" x14ac:dyDescent="0.3">
      <c r="A25" s="1">
        <v>44866</v>
      </c>
      <c r="B25">
        <v>4853948.7656812835</v>
      </c>
      <c r="C25">
        <v>3384344.4054701044</v>
      </c>
      <c r="D25">
        <v>555671.09831858915</v>
      </c>
      <c r="E25">
        <v>182158.81302566564</v>
      </c>
      <c r="F25">
        <v>444175.07848057389</v>
      </c>
      <c r="G25">
        <v>183988.89394131012</v>
      </c>
      <c r="H25">
        <v>366368.80035675981</v>
      </c>
    </row>
    <row r="26" spans="1:8" x14ac:dyDescent="0.3">
      <c r="A26" s="1">
        <v>44896</v>
      </c>
      <c r="B26">
        <v>3576545.2646217654</v>
      </c>
      <c r="C26">
        <v>3162740.3290517218</v>
      </c>
      <c r="D26">
        <v>595044.40376421041</v>
      </c>
      <c r="E26">
        <v>281971.82909185992</v>
      </c>
      <c r="F26">
        <v>480773.52084145998</v>
      </c>
      <c r="G26">
        <v>266638.94383040385</v>
      </c>
      <c r="H26">
        <v>395575.75108296773</v>
      </c>
    </row>
    <row r="27" spans="1:8" x14ac:dyDescent="0.3">
      <c r="A27" s="1">
        <v>44927</v>
      </c>
      <c r="B27">
        <v>4222366.3857742101</v>
      </c>
      <c r="C27">
        <v>3403070.6621960355</v>
      </c>
      <c r="D27">
        <v>528819.49004062021</v>
      </c>
      <c r="E27">
        <v>302543.17602933384</v>
      </c>
      <c r="F27">
        <v>615793.18590876949</v>
      </c>
      <c r="G27">
        <v>164012.6864473164</v>
      </c>
      <c r="H27">
        <v>399348.05406502006</v>
      </c>
    </row>
    <row r="28" spans="1:8" x14ac:dyDescent="0.3">
      <c r="A28" s="1">
        <v>44958</v>
      </c>
      <c r="B28">
        <v>4336208.1646458553</v>
      </c>
      <c r="C28">
        <v>3885777.5032871645</v>
      </c>
      <c r="D28">
        <v>496628.74921233678</v>
      </c>
      <c r="E28">
        <v>196967.90256211604</v>
      </c>
      <c r="F28">
        <v>546545.28261819854</v>
      </c>
      <c r="G28">
        <v>209826.56632887613</v>
      </c>
      <c r="H28">
        <v>368745.27667144022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8"/>
  <sheetViews>
    <sheetView workbookViewId="0">
      <selection activeCell="A28" sqref="A2:A28"/>
    </sheetView>
  </sheetViews>
  <sheetFormatPr defaultRowHeight="1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44166</v>
      </c>
      <c r="B2">
        <v>7036378578</v>
      </c>
      <c r="C2">
        <v>3754139116</v>
      </c>
      <c r="D2">
        <v>801483367.20000005</v>
      </c>
      <c r="E2">
        <v>349764911.39999998</v>
      </c>
      <c r="F2">
        <v>1394774142</v>
      </c>
      <c r="G2">
        <v>243580278.69999999</v>
      </c>
      <c r="H2">
        <v>509106899.60000002</v>
      </c>
    </row>
    <row r="3" spans="1:8" x14ac:dyDescent="0.3">
      <c r="A3" s="1">
        <v>44197</v>
      </c>
      <c r="B3">
        <v>7646439410</v>
      </c>
      <c r="C3">
        <v>4716084522</v>
      </c>
      <c r="D3">
        <v>819787036</v>
      </c>
      <c r="E3">
        <v>420700597.69999999</v>
      </c>
      <c r="F3">
        <v>1470359375</v>
      </c>
      <c r="G3">
        <v>231431665.40000001</v>
      </c>
      <c r="H3">
        <v>600509835</v>
      </c>
    </row>
    <row r="4" spans="1:8" x14ac:dyDescent="0.3">
      <c r="A4" s="1">
        <v>44228</v>
      </c>
      <c r="B4">
        <v>10918020249</v>
      </c>
      <c r="C4">
        <v>4038753453</v>
      </c>
      <c r="D4">
        <v>887839970.60000002</v>
      </c>
      <c r="E4">
        <v>489068161.69999999</v>
      </c>
      <c r="F4">
        <v>1398531684</v>
      </c>
      <c r="G4">
        <v>274798106.5</v>
      </c>
      <c r="H4">
        <v>628418878.5</v>
      </c>
    </row>
    <row r="5" spans="1:8" x14ac:dyDescent="0.3">
      <c r="A5" s="1">
        <v>44256</v>
      </c>
      <c r="B5">
        <v>10614292906</v>
      </c>
      <c r="C5">
        <v>4038753453</v>
      </c>
      <c r="D5">
        <v>887839970.60000002</v>
      </c>
      <c r="E5">
        <v>489068161.69999999</v>
      </c>
      <c r="F5">
        <v>1398531684</v>
      </c>
      <c r="G5">
        <v>274798106.5</v>
      </c>
      <c r="H5">
        <v>628418878.5</v>
      </c>
    </row>
    <row r="6" spans="1:8" x14ac:dyDescent="0.3">
      <c r="A6" s="1">
        <v>44287</v>
      </c>
      <c r="B6">
        <v>10626880521</v>
      </c>
      <c r="C6">
        <v>4820426664</v>
      </c>
      <c r="D6">
        <v>1004818564</v>
      </c>
      <c r="E6">
        <v>539867045.39999998</v>
      </c>
      <c r="F6">
        <v>1747934094</v>
      </c>
      <c r="G6">
        <v>380980449.30000001</v>
      </c>
      <c r="H6">
        <v>837681515.20000005</v>
      </c>
    </row>
    <row r="7" spans="1:8" x14ac:dyDescent="0.3">
      <c r="A7" s="1">
        <v>44317</v>
      </c>
      <c r="B7">
        <v>11787054568</v>
      </c>
      <c r="C7">
        <v>5536812682</v>
      </c>
      <c r="D7">
        <v>1171466348</v>
      </c>
      <c r="E7">
        <v>509827438.39999998</v>
      </c>
      <c r="F7">
        <v>1732391166</v>
      </c>
      <c r="G7">
        <v>469406616.80000001</v>
      </c>
      <c r="H7">
        <v>965591794.10000002</v>
      </c>
    </row>
    <row r="8" spans="1:8" x14ac:dyDescent="0.3">
      <c r="A8" s="1">
        <v>44348</v>
      </c>
      <c r="B8">
        <v>13305481649</v>
      </c>
      <c r="C8">
        <v>5440934167</v>
      </c>
      <c r="D8">
        <v>1200198146</v>
      </c>
      <c r="E8">
        <v>583478278.39999998</v>
      </c>
      <c r="F8">
        <v>1694510840</v>
      </c>
      <c r="G8">
        <v>583544728.70000005</v>
      </c>
      <c r="H8">
        <v>745996708</v>
      </c>
    </row>
    <row r="9" spans="1:8" x14ac:dyDescent="0.3">
      <c r="A9" s="1">
        <v>44378</v>
      </c>
      <c r="B9">
        <v>13315031232</v>
      </c>
      <c r="C9">
        <v>6571350294</v>
      </c>
      <c r="D9">
        <v>1557907173</v>
      </c>
      <c r="E9">
        <v>664083898.89999998</v>
      </c>
      <c r="F9">
        <v>2045394146</v>
      </c>
      <c r="G9">
        <v>610606610.20000005</v>
      </c>
      <c r="H9">
        <v>853366175.10000002</v>
      </c>
    </row>
    <row r="10" spans="1:8" x14ac:dyDescent="0.3">
      <c r="A10" s="1">
        <v>44409</v>
      </c>
      <c r="B10">
        <v>14747809124</v>
      </c>
      <c r="C10">
        <v>6235672917</v>
      </c>
      <c r="D10">
        <v>1528554212</v>
      </c>
      <c r="E10">
        <v>800704703.20000005</v>
      </c>
      <c r="F10">
        <v>2210536647</v>
      </c>
      <c r="G10">
        <v>595186647.70000005</v>
      </c>
      <c r="H10">
        <v>1057795574</v>
      </c>
    </row>
    <row r="11" spans="1:8" x14ac:dyDescent="0.3">
      <c r="A11" s="1">
        <v>44440</v>
      </c>
      <c r="B11">
        <v>13566479326</v>
      </c>
      <c r="C11">
        <v>5634457064</v>
      </c>
      <c r="D11">
        <v>1469793382</v>
      </c>
      <c r="E11">
        <v>602440161.79999995</v>
      </c>
      <c r="F11">
        <v>1986624849</v>
      </c>
      <c r="G11">
        <v>564473997.89999998</v>
      </c>
      <c r="H11">
        <v>1047588040</v>
      </c>
    </row>
    <row r="12" spans="1:8" x14ac:dyDescent="0.3">
      <c r="A12" s="1">
        <v>44470</v>
      </c>
      <c r="B12">
        <v>15092461877</v>
      </c>
      <c r="C12">
        <v>6136398431</v>
      </c>
      <c r="D12">
        <v>1575061463</v>
      </c>
      <c r="E12">
        <v>584400818.60000002</v>
      </c>
      <c r="F12">
        <v>1919378386</v>
      </c>
      <c r="G12">
        <v>457754876</v>
      </c>
      <c r="H12">
        <v>1119915809</v>
      </c>
    </row>
    <row r="13" spans="1:8" x14ac:dyDescent="0.3">
      <c r="A13" s="1">
        <v>44501</v>
      </c>
      <c r="B13">
        <v>14756221152</v>
      </c>
      <c r="C13">
        <v>7332562592</v>
      </c>
      <c r="D13">
        <v>1685329636</v>
      </c>
      <c r="E13">
        <v>657441223.5</v>
      </c>
      <c r="F13">
        <v>2126834759</v>
      </c>
      <c r="G13">
        <v>498552297.30000001</v>
      </c>
      <c r="H13">
        <v>1255822071</v>
      </c>
    </row>
    <row r="14" spans="1:8" x14ac:dyDescent="0.3">
      <c r="A14" s="1">
        <v>44531</v>
      </c>
      <c r="B14">
        <v>10610553281</v>
      </c>
      <c r="C14">
        <v>6951635929</v>
      </c>
      <c r="D14">
        <v>1778436314</v>
      </c>
      <c r="E14">
        <v>760145706.5</v>
      </c>
      <c r="F14">
        <v>2418916653</v>
      </c>
      <c r="G14">
        <v>562245670.20000005</v>
      </c>
      <c r="H14">
        <v>1382610812</v>
      </c>
    </row>
    <row r="15" spans="1:8" x14ac:dyDescent="0.3">
      <c r="A15" s="1">
        <v>44562</v>
      </c>
      <c r="B15">
        <v>17269755230.879997</v>
      </c>
      <c r="C15">
        <v>7420693029.5776997</v>
      </c>
      <c r="D15">
        <v>1698343384.2478962</v>
      </c>
      <c r="E15">
        <v>768123242.59344018</v>
      </c>
      <c r="F15">
        <v>2524906616.4480028</v>
      </c>
      <c r="G15">
        <v>572765945.95579576</v>
      </c>
      <c r="H15">
        <v>1391840897.9630103</v>
      </c>
    </row>
    <row r="16" spans="1:8" x14ac:dyDescent="0.3">
      <c r="A16" s="1">
        <v>44593</v>
      </c>
      <c r="B16">
        <v>14864767116.129997</v>
      </c>
      <c r="C16">
        <v>7838619565.5621357</v>
      </c>
      <c r="D16">
        <v>1784416606.5789788</v>
      </c>
      <c r="E16">
        <v>758850211.1124661</v>
      </c>
      <c r="F16">
        <v>2545221656.6886234</v>
      </c>
      <c r="G16">
        <v>454998275.72903836</v>
      </c>
      <c r="H16">
        <v>1304826601.5535097</v>
      </c>
    </row>
    <row r="17" spans="1:8" x14ac:dyDescent="0.3">
      <c r="A17" s="1">
        <v>44621</v>
      </c>
      <c r="B17">
        <v>19643458265.950001</v>
      </c>
      <c r="C17">
        <v>8836053887.4483528</v>
      </c>
      <c r="D17">
        <v>1389436690.3167908</v>
      </c>
      <c r="E17">
        <v>923474518.49490213</v>
      </c>
      <c r="F17">
        <v>2303721248.3178511</v>
      </c>
      <c r="G17">
        <v>568694204.41345441</v>
      </c>
      <c r="H17">
        <v>1167964921.8315425</v>
      </c>
    </row>
    <row r="18" spans="1:8" x14ac:dyDescent="0.3">
      <c r="A18" s="1">
        <v>44652</v>
      </c>
      <c r="B18">
        <v>19144657500.919998</v>
      </c>
      <c r="C18">
        <v>9927153941.8533382</v>
      </c>
      <c r="D18">
        <v>1947432213.9669938</v>
      </c>
      <c r="E18">
        <v>1205702907.2815237</v>
      </c>
      <c r="F18">
        <v>2802554001.1124411</v>
      </c>
      <c r="G18">
        <v>727014109.29268622</v>
      </c>
      <c r="H18">
        <v>1406160225.6845927</v>
      </c>
    </row>
    <row r="19" spans="1:8" x14ac:dyDescent="0.3">
      <c r="A19" s="1">
        <v>44682</v>
      </c>
      <c r="B19">
        <v>19980015015.279999</v>
      </c>
      <c r="C19">
        <v>10264603143.912155</v>
      </c>
      <c r="D19">
        <v>1960467167.4902661</v>
      </c>
      <c r="E19">
        <v>1030379415.2656348</v>
      </c>
      <c r="F19">
        <v>2789165808.0090027</v>
      </c>
      <c r="G19">
        <v>646642550.55105853</v>
      </c>
      <c r="H19">
        <v>1659371662.6619892</v>
      </c>
    </row>
    <row r="20" spans="1:8" x14ac:dyDescent="0.3">
      <c r="A20" s="1">
        <v>44713</v>
      </c>
      <c r="B20">
        <v>24570959305.529999</v>
      </c>
      <c r="C20">
        <v>11283984407.289562</v>
      </c>
      <c r="D20">
        <v>2277660365.6692238</v>
      </c>
      <c r="E20">
        <v>927777770.26667392</v>
      </c>
      <c r="F20">
        <v>2285836746.509768</v>
      </c>
      <c r="G20">
        <v>688738989.85639167</v>
      </c>
      <c r="H20">
        <v>1720128499.546205</v>
      </c>
    </row>
    <row r="21" spans="1:8" x14ac:dyDescent="0.3">
      <c r="A21" s="1">
        <v>44743</v>
      </c>
      <c r="B21">
        <v>21078091313.409996</v>
      </c>
      <c r="C21">
        <v>12950443994.377083</v>
      </c>
      <c r="D21">
        <v>2204345674.7416277</v>
      </c>
      <c r="E21">
        <v>1066695467.0924357</v>
      </c>
      <c r="F21">
        <v>2754620193.2273159</v>
      </c>
      <c r="G21">
        <v>811396043.79836512</v>
      </c>
      <c r="H21">
        <v>1823700665.3580954</v>
      </c>
    </row>
    <row r="22" spans="1:8" x14ac:dyDescent="0.3">
      <c r="A22" s="1">
        <v>44774</v>
      </c>
      <c r="B22">
        <v>20920820625.400002</v>
      </c>
      <c r="C22">
        <v>12414817750.496857</v>
      </c>
      <c r="D22">
        <v>2505809083.9313135</v>
      </c>
      <c r="E22">
        <v>1115059240.8402002</v>
      </c>
      <c r="F22">
        <v>2890609175.6139617</v>
      </c>
      <c r="G22">
        <v>929312974.80434155</v>
      </c>
      <c r="H22">
        <v>1851106540.6197953</v>
      </c>
    </row>
    <row r="23" spans="1:8" x14ac:dyDescent="0.3">
      <c r="A23" s="1">
        <v>44805</v>
      </c>
      <c r="B23">
        <v>15666260422.25</v>
      </c>
      <c r="C23">
        <v>13488635526.857512</v>
      </c>
      <c r="D23">
        <v>2500041529.005434</v>
      </c>
      <c r="E23">
        <v>1120596760.4553828</v>
      </c>
      <c r="F23">
        <v>2613209167.689024</v>
      </c>
      <c r="G23">
        <v>598964493.45967293</v>
      </c>
      <c r="H23">
        <v>1817560256.273874</v>
      </c>
    </row>
    <row r="24" spans="1:8" x14ac:dyDescent="0.3">
      <c r="A24" s="1">
        <v>44835</v>
      </c>
      <c r="B24">
        <v>15156133129.950001</v>
      </c>
      <c r="C24">
        <v>11421237869.612696</v>
      </c>
      <c r="D24">
        <v>2190290839.2845612</v>
      </c>
      <c r="E24">
        <v>558786298.00720882</v>
      </c>
      <c r="F24">
        <v>2027256721.4169822</v>
      </c>
      <c r="G24">
        <v>552658504.84383321</v>
      </c>
      <c r="H24">
        <v>1403658957.8265538</v>
      </c>
    </row>
    <row r="25" spans="1:8" x14ac:dyDescent="0.3">
      <c r="A25" s="1">
        <v>44866</v>
      </c>
      <c r="B25">
        <v>17143062771.099998</v>
      </c>
      <c r="C25">
        <v>12770165008.936413</v>
      </c>
      <c r="D25">
        <v>2195585327.2413149</v>
      </c>
      <c r="E25">
        <v>696943424.65282488</v>
      </c>
      <c r="F25">
        <v>1762480235.3443186</v>
      </c>
      <c r="G25">
        <v>719217251.48723269</v>
      </c>
      <c r="H25">
        <v>1405110549.1312039</v>
      </c>
    </row>
    <row r="26" spans="1:8" x14ac:dyDescent="0.3">
      <c r="A26" s="1">
        <v>44896</v>
      </c>
      <c r="B26">
        <v>11245136498.35</v>
      </c>
      <c r="C26">
        <v>11175861716.682472</v>
      </c>
      <c r="D26">
        <v>2241195624.7287059</v>
      </c>
      <c r="E26">
        <v>1076376645.1135354</v>
      </c>
      <c r="F26">
        <v>1841849103.8832374</v>
      </c>
      <c r="G26">
        <v>985465748.73173976</v>
      </c>
      <c r="H26">
        <v>1507037286.3905654</v>
      </c>
    </row>
    <row r="27" spans="1:8" x14ac:dyDescent="0.3">
      <c r="A27" s="1">
        <v>44927</v>
      </c>
      <c r="B27">
        <v>11829092960.48</v>
      </c>
      <c r="C27">
        <v>10865158026.992153</v>
      </c>
      <c r="D27">
        <v>1906410300.2728693</v>
      </c>
      <c r="E27">
        <v>1120265265.6607656</v>
      </c>
      <c r="F27">
        <v>2239526709.4044957</v>
      </c>
      <c r="G27">
        <v>573774483.95724595</v>
      </c>
      <c r="H27">
        <v>1495744555.0885408</v>
      </c>
    </row>
    <row r="28" spans="1:8" x14ac:dyDescent="0.3">
      <c r="A28" s="1">
        <v>44958</v>
      </c>
      <c r="B28">
        <v>12704797727.380001</v>
      </c>
      <c r="C28">
        <v>11611345143.522861</v>
      </c>
      <c r="D28">
        <v>1649734642.9582219</v>
      </c>
      <c r="E28">
        <v>672568939.61629593</v>
      </c>
      <c r="F28">
        <v>1903507762.7017918</v>
      </c>
      <c r="G28">
        <v>676136400.14325118</v>
      </c>
      <c r="H28">
        <v>1341336771.2155046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H21" sqref="H21"/>
    </sheetView>
  </sheetViews>
  <sheetFormatPr defaultRowHeight="14" x14ac:dyDescent="0.3"/>
  <cols>
    <col min="2" max="2" width="16.5" style="2" bestFit="1" customWidth="1"/>
  </cols>
  <sheetData>
    <row r="1" spans="1:2" x14ac:dyDescent="0.3">
      <c r="A1" t="s">
        <v>7</v>
      </c>
      <c r="B1" s="2" t="s">
        <v>18</v>
      </c>
    </row>
    <row r="2" spans="1:2" x14ac:dyDescent="0.3">
      <c r="A2" s="1">
        <v>44166</v>
      </c>
      <c r="B2" s="2">
        <f>[2]สรุป!$S$969</f>
        <v>-443064.22999999952</v>
      </c>
    </row>
    <row r="3" spans="1:2" x14ac:dyDescent="0.3">
      <c r="A3" s="1">
        <v>44197</v>
      </c>
      <c r="B3" s="2">
        <f>[3]สรุป!$S$969</f>
        <v>-202286.99000000069</v>
      </c>
    </row>
    <row r="4" spans="1:2" x14ac:dyDescent="0.3">
      <c r="A4" s="1">
        <v>44228</v>
      </c>
      <c r="B4" s="2">
        <f>[4]สรุป!$S$969</f>
        <v>0</v>
      </c>
    </row>
    <row r="5" spans="1:2" x14ac:dyDescent="0.3">
      <c r="A5" s="1">
        <v>44256</v>
      </c>
      <c r="B5" s="2">
        <f>[5]สรุป!$S$969</f>
        <v>-24038.479999999516</v>
      </c>
    </row>
    <row r="6" spans="1:2" x14ac:dyDescent="0.3">
      <c r="A6" s="1">
        <v>44287</v>
      </c>
      <c r="B6" s="2">
        <f>[6]สรุป!$S$969</f>
        <v>0</v>
      </c>
    </row>
    <row r="7" spans="1:2" x14ac:dyDescent="0.3">
      <c r="A7" s="1">
        <v>44317</v>
      </c>
      <c r="B7" s="2">
        <f>[7]สรุป!$S$969</f>
        <v>0</v>
      </c>
    </row>
    <row r="8" spans="1:2" x14ac:dyDescent="0.3">
      <c r="A8" s="1">
        <v>44348</v>
      </c>
      <c r="B8" s="2">
        <f>[8]สรุป!$S$969</f>
        <v>0</v>
      </c>
    </row>
    <row r="9" spans="1:2" x14ac:dyDescent="0.3">
      <c r="A9" s="1">
        <v>44378</v>
      </c>
      <c r="B9" s="2">
        <f>[9]สรุป!$S$969</f>
        <v>0</v>
      </c>
    </row>
    <row r="10" spans="1:2" x14ac:dyDescent="0.3">
      <c r="A10" s="1">
        <v>44409</v>
      </c>
      <c r="B10" s="2">
        <f>[10]สรุป!$S$989</f>
        <v>0</v>
      </c>
    </row>
    <row r="11" spans="1:2" x14ac:dyDescent="0.3">
      <c r="A11" s="1">
        <v>44440</v>
      </c>
      <c r="B11" s="2">
        <f>[11]สรุป!$S$989</f>
        <v>0</v>
      </c>
    </row>
    <row r="12" spans="1:2" x14ac:dyDescent="0.3">
      <c r="A12" s="1">
        <v>44470</v>
      </c>
      <c r="B12" s="2">
        <f>[12]สรุป!$S$989</f>
        <v>0</v>
      </c>
    </row>
    <row r="13" spans="1:2" x14ac:dyDescent="0.3">
      <c r="A13" s="1">
        <v>44501</v>
      </c>
      <c r="B13" s="2">
        <f>[13]สรุป!$S$989</f>
        <v>0</v>
      </c>
    </row>
    <row r="14" spans="1:2" x14ac:dyDescent="0.3">
      <c r="A14" s="1">
        <v>44531</v>
      </c>
      <c r="B14" s="2">
        <f>[14]สรุป!$S$989</f>
        <v>-53885033.521493398</v>
      </c>
    </row>
    <row r="15" spans="1:2" x14ac:dyDescent="0.3">
      <c r="A15" s="1">
        <v>44562</v>
      </c>
      <c r="B15" s="2">
        <f>[15]สรุป!$S$989</f>
        <v>-12695884.437679254</v>
      </c>
    </row>
    <row r="16" spans="1:2" x14ac:dyDescent="0.3">
      <c r="A16" s="1">
        <v>44593</v>
      </c>
      <c r="B16" s="2">
        <f>[16]สรุป!$S$995</f>
        <v>0</v>
      </c>
    </row>
    <row r="17" spans="1:2" x14ac:dyDescent="0.3">
      <c r="A17" s="1">
        <v>44621</v>
      </c>
      <c r="B17" s="2">
        <f>[17]สรุป!$S$995</f>
        <v>0</v>
      </c>
    </row>
    <row r="18" spans="1:2" x14ac:dyDescent="0.3">
      <c r="A18" s="1">
        <v>44652</v>
      </c>
      <c r="B18" s="2">
        <f>[18]สรุป!$S$999</f>
        <v>0</v>
      </c>
    </row>
    <row r="19" spans="1:2" x14ac:dyDescent="0.3">
      <c r="A19" s="1">
        <v>44682</v>
      </c>
      <c r="B19" s="2">
        <f>[19]สรุป!$S$999</f>
        <v>0</v>
      </c>
    </row>
    <row r="20" spans="1:2" x14ac:dyDescent="0.3">
      <c r="A20" s="1">
        <v>44713</v>
      </c>
      <c r="B20" s="2">
        <f>[20]สรุป!$S$999</f>
        <v>0</v>
      </c>
    </row>
    <row r="21" spans="1:2" x14ac:dyDescent="0.3">
      <c r="A21" s="1">
        <v>44743</v>
      </c>
      <c r="B21" s="2">
        <f>[21]สรุป!$S$999</f>
        <v>-88121227.430686951</v>
      </c>
    </row>
    <row r="22" spans="1:2" x14ac:dyDescent="0.3">
      <c r="A22" s="1">
        <v>44774</v>
      </c>
      <c r="B22" s="2">
        <f>[22]สรุป!$S$999</f>
        <v>-396305004.34240353</v>
      </c>
    </row>
    <row r="23" spans="1:2" x14ac:dyDescent="0.3">
      <c r="A23" s="1">
        <v>44805</v>
      </c>
      <c r="B23" s="2">
        <f>[23]สรุป!$S$999</f>
        <v>-496296467.06170404</v>
      </c>
    </row>
    <row r="24" spans="1:2" x14ac:dyDescent="0.3">
      <c r="A24" s="1">
        <v>44835</v>
      </c>
      <c r="B24" s="2">
        <f>[24]สรุป!$S$999</f>
        <v>-488360549.97249478</v>
      </c>
    </row>
    <row r="25" spans="1:2" x14ac:dyDescent="0.3">
      <c r="A25" s="1">
        <v>44866</v>
      </c>
      <c r="B25" s="2">
        <f>[25]สรุป!$S$999</f>
        <v>-1416594283.537219</v>
      </c>
    </row>
    <row r="26" spans="1:2" x14ac:dyDescent="0.3">
      <c r="A26" s="1">
        <v>44896</v>
      </c>
      <c r="B26" s="2">
        <f>[26]สรุป!$S$999</f>
        <v>-2401414761.6963525</v>
      </c>
    </row>
    <row r="27" spans="1:2" x14ac:dyDescent="0.3">
      <c r="A27" s="1">
        <v>44927</v>
      </c>
      <c r="B27" s="2">
        <f>[27]สรุป!$S$999</f>
        <v>-1201136632.1143682</v>
      </c>
    </row>
    <row r="28" spans="1:2" x14ac:dyDescent="0.3">
      <c r="A28" s="1">
        <v>44958</v>
      </c>
      <c r="B28" s="2">
        <f>[28]สรุป!$S$999</f>
        <v>-575056059.15639877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 Percent</vt:lpstr>
      <vt:lpstr>Transfer Amount</vt:lpstr>
      <vt:lpstr>Transfer Quantity</vt:lpstr>
      <vt:lpstr>Sell Percent</vt:lpstr>
      <vt:lpstr>Inventory Quantity</vt:lpstr>
      <vt:lpstr>Inventory Amount</vt:lpstr>
      <vt:lpstr>LCM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Rajita Jirapraditkul</dc:creator>
  <cp:lastModifiedBy>Rajita Jirapraditkul</cp:lastModifiedBy>
  <dcterms:created xsi:type="dcterms:W3CDTF">2022-09-26T11:49:05Z</dcterms:created>
  <dcterms:modified xsi:type="dcterms:W3CDTF">2023-03-11T03:00:14Z</dcterms:modified>
</cp:coreProperties>
</file>