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 2557\plan\2561\gf 2561\"/>
    </mc:Choice>
  </mc:AlternateContent>
  <bookViews>
    <workbookView xWindow="120" yWindow="45" windowWidth="15135" windowHeight="8130" tabRatio="907" firstSheet="4" activeTab="7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52511"/>
</workbook>
</file>

<file path=xl/calcChain.xml><?xml version="1.0" encoding="utf-8"?>
<calcChain xmlns="http://schemas.openxmlformats.org/spreadsheetml/2006/main">
  <c r="B12" i="13" l="1"/>
  <c r="B11" i="13" s="1"/>
  <c r="B9" i="13"/>
  <c r="B10" i="13"/>
  <c r="B7" i="13"/>
  <c r="B4" i="13"/>
  <c r="B13" i="18"/>
  <c r="B13" i="17"/>
  <c r="B13" i="25"/>
  <c r="B7" i="25"/>
  <c r="B8" i="13" s="1"/>
  <c r="B6" i="25"/>
  <c r="K19" i="36"/>
  <c r="M19" i="36"/>
  <c r="N19" i="36" s="1"/>
  <c r="B6" i="13" l="1"/>
  <c r="B4" i="36"/>
  <c r="C10" i="36"/>
  <c r="C14" i="36"/>
  <c r="C9" i="36"/>
  <c r="I5" i="25"/>
  <c r="I12" i="25"/>
  <c r="I14" i="25"/>
  <c r="D17" i="36"/>
  <c r="D15" i="36"/>
  <c r="D8" i="36"/>
  <c r="D13" i="36"/>
  <c r="D4" i="36" l="1"/>
  <c r="J5" i="25"/>
  <c r="E19" i="36"/>
  <c r="C19" i="36"/>
  <c r="E18" i="36"/>
  <c r="C18" i="36"/>
  <c r="E16" i="36"/>
  <c r="C15" i="36"/>
  <c r="C13" i="36"/>
  <c r="E13" i="36" s="1"/>
  <c r="E7" i="36"/>
  <c r="E6" i="36"/>
  <c r="C6" i="36"/>
  <c r="C5" i="36" s="1"/>
  <c r="F13" i="35"/>
  <c r="F12" i="35" s="1"/>
  <c r="F9" i="35"/>
  <c r="F8" i="35"/>
  <c r="E35" i="35"/>
  <c r="E34" i="35"/>
  <c r="K18" i="35"/>
  <c r="J18" i="35"/>
  <c r="I18" i="35"/>
  <c r="H18" i="35"/>
  <c r="G18" i="35"/>
  <c r="F18" i="35"/>
  <c r="E18" i="35"/>
  <c r="D18" i="35"/>
  <c r="C18" i="35"/>
  <c r="B18" i="35"/>
  <c r="K17" i="35"/>
  <c r="J17" i="35"/>
  <c r="I17" i="35"/>
  <c r="H17" i="35"/>
  <c r="G17" i="35"/>
  <c r="F17" i="35"/>
  <c r="E17" i="35"/>
  <c r="D17" i="35"/>
  <c r="C17" i="35"/>
  <c r="B17" i="35"/>
  <c r="K15" i="35"/>
  <c r="K14" i="35" s="1"/>
  <c r="J15" i="35"/>
  <c r="J14" i="35" s="1"/>
  <c r="I15" i="35"/>
  <c r="I14" i="35" s="1"/>
  <c r="H15" i="35"/>
  <c r="H14" i="35" s="1"/>
  <c r="G15" i="35"/>
  <c r="G14" i="35" s="1"/>
  <c r="E15" i="35"/>
  <c r="D15" i="35"/>
  <c r="C15" i="35"/>
  <c r="B15" i="35"/>
  <c r="F14" i="35"/>
  <c r="E14" i="35"/>
  <c r="D14" i="35"/>
  <c r="C14" i="35"/>
  <c r="B14" i="35"/>
  <c r="K12" i="35"/>
  <c r="H12" i="35"/>
  <c r="G12" i="35"/>
  <c r="E13" i="35"/>
  <c r="E12" i="35" s="1"/>
  <c r="D13" i="35"/>
  <c r="D12" i="35" s="1"/>
  <c r="C13" i="35"/>
  <c r="C12" i="35" s="1"/>
  <c r="B13" i="35"/>
  <c r="B12" i="35" s="1"/>
  <c r="J12" i="35"/>
  <c r="I12" i="35"/>
  <c r="D11" i="35"/>
  <c r="D7" i="35" s="1"/>
  <c r="C11" i="35"/>
  <c r="C7" i="35" s="1"/>
  <c r="B11" i="35"/>
  <c r="B7" i="35" s="1"/>
  <c r="J7" i="35"/>
  <c r="I7" i="35"/>
  <c r="E7" i="35"/>
  <c r="K7" i="35"/>
  <c r="H7" i="35"/>
  <c r="G7" i="35"/>
  <c r="K6" i="35"/>
  <c r="J6" i="35"/>
  <c r="I6" i="35"/>
  <c r="H6" i="35"/>
  <c r="G6" i="35"/>
  <c r="D6" i="35"/>
  <c r="C6" i="35"/>
  <c r="B6" i="35"/>
  <c r="K5" i="35"/>
  <c r="K4" i="35" s="1"/>
  <c r="J5" i="35"/>
  <c r="J4" i="35" s="1"/>
  <c r="I5" i="35"/>
  <c r="I4" i="35" s="1"/>
  <c r="H5" i="35"/>
  <c r="H4" i="35" s="1"/>
  <c r="G5" i="35"/>
  <c r="G4" i="35" s="1"/>
  <c r="F5" i="35"/>
  <c r="F4" i="35" s="1"/>
  <c r="D5" i="35"/>
  <c r="C5" i="35"/>
  <c r="B5" i="35"/>
  <c r="E4" i="35"/>
  <c r="B4" i="35" l="1"/>
  <c r="B16" i="35"/>
  <c r="F16" i="35"/>
  <c r="J16" i="35"/>
  <c r="J3" i="35" s="1"/>
  <c r="C16" i="35"/>
  <c r="G16" i="35"/>
  <c r="G3" i="35" s="1"/>
  <c r="K16" i="35"/>
  <c r="E16" i="35"/>
  <c r="E3" i="35" s="1"/>
  <c r="I16" i="35"/>
  <c r="I3" i="35" s="1"/>
  <c r="F7" i="35"/>
  <c r="F3" i="35"/>
  <c r="M6" i="35" s="1"/>
  <c r="D4" i="35"/>
  <c r="C4" i="35"/>
  <c r="C3" i="35" s="1"/>
  <c r="D16" i="35"/>
  <c r="H16" i="35"/>
  <c r="H3" i="35" s="1"/>
  <c r="C17" i="36"/>
  <c r="C8" i="36"/>
  <c r="E8" i="36" s="1"/>
  <c r="E15" i="36"/>
  <c r="E5" i="36"/>
  <c r="K3" i="35"/>
  <c r="B3" i="35" l="1"/>
  <c r="D3" i="35"/>
  <c r="C4" i="36"/>
  <c r="E4" i="36" s="1"/>
  <c r="L3" i="35" l="1"/>
  <c r="G14" i="13"/>
  <c r="H14" i="13"/>
  <c r="I14" i="13"/>
  <c r="I13" i="13" s="1"/>
  <c r="J14" i="13"/>
  <c r="K14" i="13"/>
  <c r="L14" i="13"/>
  <c r="M14" i="13"/>
  <c r="G5" i="13"/>
  <c r="G4" i="13"/>
  <c r="G7" i="14"/>
  <c r="B7" i="34"/>
  <c r="A11" i="34" s="1"/>
  <c r="A12" i="34" l="1"/>
  <c r="A10" i="34"/>
  <c r="A13" i="34"/>
  <c r="G5" i="25"/>
  <c r="G7" i="13"/>
  <c r="G3" i="13"/>
  <c r="A14" i="34"/>
  <c r="F14" i="13" l="1"/>
  <c r="F13" i="13" s="1"/>
  <c r="D14" i="13"/>
  <c r="E14" i="13"/>
  <c r="D16" i="13"/>
  <c r="E16" i="13"/>
  <c r="D10" i="13"/>
  <c r="E10" i="13"/>
  <c r="E4" i="13"/>
  <c r="E7" i="13"/>
  <c r="E9" i="13"/>
  <c r="D9" i="13"/>
  <c r="E7" i="18"/>
  <c r="D5" i="25" l="1"/>
  <c r="E5" i="25"/>
  <c r="D7" i="13"/>
  <c r="E12" i="13"/>
  <c r="E11" i="13" s="1"/>
  <c r="D12" i="13"/>
  <c r="D11" i="13" s="1"/>
  <c r="E8" i="13"/>
  <c r="E6" i="13" s="1"/>
  <c r="D8" i="13"/>
  <c r="D12" i="14"/>
  <c r="E12" i="14"/>
  <c r="D7" i="14"/>
  <c r="E7" i="14"/>
  <c r="E16" i="14"/>
  <c r="D16" i="14"/>
  <c r="E14" i="14"/>
  <c r="D14" i="14"/>
  <c r="F12" i="13"/>
  <c r="F11" i="13" s="1"/>
  <c r="G12" i="13"/>
  <c r="G11" i="13" s="1"/>
  <c r="H12" i="13"/>
  <c r="H11" i="13" s="1"/>
  <c r="I12" i="13"/>
  <c r="I11" i="13" s="1"/>
  <c r="J12" i="13"/>
  <c r="J11" i="13" s="1"/>
  <c r="K12" i="13"/>
  <c r="K11" i="13" s="1"/>
  <c r="L12" i="13"/>
  <c r="L11" i="13" s="1"/>
  <c r="M12" i="13"/>
  <c r="M11" i="13" s="1"/>
  <c r="C14" i="13"/>
  <c r="C13" i="13" s="1"/>
  <c r="D13" i="13"/>
  <c r="E13" i="13"/>
  <c r="G13" i="13"/>
  <c r="H13" i="13"/>
  <c r="J13" i="13"/>
  <c r="K13" i="13"/>
  <c r="L13" i="13"/>
  <c r="M13" i="13"/>
  <c r="C16" i="13"/>
  <c r="F16" i="13"/>
  <c r="G16" i="13"/>
  <c r="H16" i="13"/>
  <c r="I16" i="13"/>
  <c r="J16" i="13"/>
  <c r="K16" i="13"/>
  <c r="L16" i="13"/>
  <c r="M16" i="13"/>
  <c r="C17" i="13"/>
  <c r="D17" i="13"/>
  <c r="E17" i="13"/>
  <c r="F17" i="13"/>
  <c r="G17" i="13"/>
  <c r="H17" i="13"/>
  <c r="I17" i="13"/>
  <c r="J17" i="13"/>
  <c r="K17" i="13"/>
  <c r="L17" i="13"/>
  <c r="M17" i="13"/>
  <c r="F7" i="13"/>
  <c r="H7" i="13"/>
  <c r="I7" i="13"/>
  <c r="J7" i="13"/>
  <c r="K7" i="13"/>
  <c r="L7" i="13"/>
  <c r="M7" i="13"/>
  <c r="F8" i="13"/>
  <c r="G8" i="13"/>
  <c r="H8" i="13"/>
  <c r="I8" i="13"/>
  <c r="J8" i="13"/>
  <c r="K8" i="13"/>
  <c r="L8" i="13"/>
  <c r="M8" i="13"/>
  <c r="C9" i="13"/>
  <c r="F9" i="13"/>
  <c r="G9" i="13"/>
  <c r="H9" i="13"/>
  <c r="I9" i="13"/>
  <c r="J9" i="13"/>
  <c r="K9" i="13"/>
  <c r="L9" i="13"/>
  <c r="M9" i="13"/>
  <c r="C10" i="13"/>
  <c r="F10" i="13"/>
  <c r="G10" i="13"/>
  <c r="H10" i="13"/>
  <c r="I10" i="13"/>
  <c r="J10" i="13"/>
  <c r="K10" i="13"/>
  <c r="L10" i="13"/>
  <c r="M10" i="13"/>
  <c r="C4" i="13"/>
  <c r="D4" i="13"/>
  <c r="F4" i="13"/>
  <c r="H4" i="13"/>
  <c r="I4" i="13"/>
  <c r="J4" i="13"/>
  <c r="K4" i="13"/>
  <c r="L4" i="13"/>
  <c r="M4" i="13"/>
  <c r="C5" i="13"/>
  <c r="D5" i="13"/>
  <c r="E5" i="13"/>
  <c r="E3" i="13" s="1"/>
  <c r="F5" i="13"/>
  <c r="H5" i="13"/>
  <c r="I5" i="13"/>
  <c r="J5" i="13"/>
  <c r="K5" i="13"/>
  <c r="L5" i="13"/>
  <c r="M5" i="13"/>
  <c r="C5" i="25"/>
  <c r="C7" i="13"/>
  <c r="C12" i="17"/>
  <c r="C16" i="14"/>
  <c r="F16" i="14"/>
  <c r="G16" i="14"/>
  <c r="H16" i="14"/>
  <c r="I16" i="14"/>
  <c r="J16" i="14"/>
  <c r="K16" i="14"/>
  <c r="L16" i="14"/>
  <c r="M16" i="14"/>
  <c r="B16" i="14"/>
  <c r="C14" i="14"/>
  <c r="F14" i="14"/>
  <c r="G14" i="14"/>
  <c r="H14" i="14"/>
  <c r="I14" i="14"/>
  <c r="J14" i="14"/>
  <c r="K14" i="14"/>
  <c r="L14" i="14"/>
  <c r="M14" i="14"/>
  <c r="B14" i="14"/>
  <c r="C12" i="14"/>
  <c r="F12" i="14"/>
  <c r="G12" i="14"/>
  <c r="H12" i="14"/>
  <c r="I12" i="14"/>
  <c r="J12" i="14"/>
  <c r="K12" i="14"/>
  <c r="L12" i="14"/>
  <c r="M12" i="14"/>
  <c r="C7" i="14"/>
  <c r="F7" i="14"/>
  <c r="H7" i="14"/>
  <c r="I7" i="14"/>
  <c r="J7" i="14"/>
  <c r="K7" i="14"/>
  <c r="L7" i="14"/>
  <c r="M7" i="14"/>
  <c r="B7" i="14"/>
  <c r="M4" i="14"/>
  <c r="L4" i="14"/>
  <c r="K4" i="14"/>
  <c r="J4" i="14"/>
  <c r="I4" i="14"/>
  <c r="H4" i="14"/>
  <c r="G4" i="14"/>
  <c r="F4" i="14"/>
  <c r="E4" i="14"/>
  <c r="D4" i="14"/>
  <c r="C4" i="14"/>
  <c r="B4" i="14"/>
  <c r="C16" i="33"/>
  <c r="D16" i="33"/>
  <c r="E16" i="33"/>
  <c r="F16" i="33"/>
  <c r="G16" i="33"/>
  <c r="H16" i="33"/>
  <c r="I16" i="33"/>
  <c r="J16" i="33"/>
  <c r="K16" i="33"/>
  <c r="L16" i="33"/>
  <c r="M16" i="33"/>
  <c r="B16" i="33"/>
  <c r="C14" i="33"/>
  <c r="D14" i="33"/>
  <c r="E14" i="33"/>
  <c r="F14" i="33"/>
  <c r="G14" i="33"/>
  <c r="H14" i="33"/>
  <c r="I14" i="33"/>
  <c r="J14" i="33"/>
  <c r="K14" i="33"/>
  <c r="L14" i="33"/>
  <c r="M14" i="33"/>
  <c r="B14" i="33"/>
  <c r="C12" i="33"/>
  <c r="D12" i="33"/>
  <c r="E12" i="33"/>
  <c r="F12" i="33"/>
  <c r="G12" i="33"/>
  <c r="H12" i="33"/>
  <c r="I12" i="33"/>
  <c r="J12" i="33"/>
  <c r="K12" i="33"/>
  <c r="L12" i="33"/>
  <c r="M12" i="33"/>
  <c r="B12" i="33"/>
  <c r="C7" i="33"/>
  <c r="D7" i="33"/>
  <c r="E7" i="33"/>
  <c r="F7" i="33"/>
  <c r="G7" i="33"/>
  <c r="H7" i="33"/>
  <c r="I7" i="33"/>
  <c r="J7" i="33"/>
  <c r="K7" i="33"/>
  <c r="L7" i="33"/>
  <c r="L3" i="33" s="1"/>
  <c r="M7" i="33"/>
  <c r="C4" i="33"/>
  <c r="D4" i="33"/>
  <c r="E4" i="33"/>
  <c r="F4" i="33"/>
  <c r="G4" i="33"/>
  <c r="H4" i="33"/>
  <c r="I4" i="33"/>
  <c r="J4" i="33"/>
  <c r="K4" i="33"/>
  <c r="L4" i="33"/>
  <c r="M4" i="33"/>
  <c r="B16" i="13"/>
  <c r="B14" i="13"/>
  <c r="B13" i="13" s="1"/>
  <c r="B5" i="13"/>
  <c r="B3" i="13" s="1"/>
  <c r="B7" i="33"/>
  <c r="B4" i="33"/>
  <c r="H4" i="23"/>
  <c r="H5" i="23"/>
  <c r="B17" i="13"/>
  <c r="H14" i="25"/>
  <c r="G14" i="25"/>
  <c r="F14" i="25"/>
  <c r="E14" i="25"/>
  <c r="D14" i="25"/>
  <c r="C14" i="25"/>
  <c r="B14" i="25"/>
  <c r="H12" i="25"/>
  <c r="G12" i="25"/>
  <c r="F12" i="25"/>
  <c r="E12" i="25"/>
  <c r="D12" i="25"/>
  <c r="B12" i="25"/>
  <c r="I10" i="25"/>
  <c r="I4" i="25" s="1"/>
  <c r="H10" i="25"/>
  <c r="G10" i="25"/>
  <c r="F10" i="25"/>
  <c r="E10" i="25"/>
  <c r="D10" i="25"/>
  <c r="D4" i="25" s="1"/>
  <c r="C10" i="25"/>
  <c r="B10" i="25"/>
  <c r="H5" i="25"/>
  <c r="F5" i="25"/>
  <c r="B7" i="18"/>
  <c r="B4" i="18"/>
  <c r="H16" i="18"/>
  <c r="G16" i="18"/>
  <c r="F16" i="18"/>
  <c r="E16" i="18"/>
  <c r="D16" i="18"/>
  <c r="C16" i="18"/>
  <c r="B16" i="18"/>
  <c r="H14" i="18"/>
  <c r="G14" i="18"/>
  <c r="F14" i="18"/>
  <c r="E14" i="18"/>
  <c r="D14" i="18"/>
  <c r="C14" i="18"/>
  <c r="B14" i="18"/>
  <c r="H12" i="18"/>
  <c r="G12" i="18"/>
  <c r="F12" i="18"/>
  <c r="E12" i="18"/>
  <c r="D12" i="18"/>
  <c r="C12" i="18"/>
  <c r="B12" i="18"/>
  <c r="H7" i="18"/>
  <c r="G7" i="18"/>
  <c r="F7" i="18"/>
  <c r="D7" i="18"/>
  <c r="D3" i="18" s="1"/>
  <c r="C7" i="18"/>
  <c r="H4" i="18"/>
  <c r="G4" i="18"/>
  <c r="F4" i="18"/>
  <c r="E4" i="18"/>
  <c r="D4" i="18"/>
  <c r="C4" i="18"/>
  <c r="M4" i="18"/>
  <c r="L4" i="18"/>
  <c r="K4" i="18"/>
  <c r="J4" i="18"/>
  <c r="I4" i="18"/>
  <c r="C4" i="17"/>
  <c r="D4" i="17"/>
  <c r="E4" i="17"/>
  <c r="C7" i="17"/>
  <c r="D7" i="17"/>
  <c r="E7" i="17"/>
  <c r="D12" i="17"/>
  <c r="E12" i="17"/>
  <c r="C14" i="17"/>
  <c r="D14" i="17"/>
  <c r="E14" i="17"/>
  <c r="C16" i="17"/>
  <c r="D16" i="17"/>
  <c r="E16" i="17"/>
  <c r="B16" i="17"/>
  <c r="B14" i="17"/>
  <c r="B12" i="17"/>
  <c r="B7" i="17"/>
  <c r="B4" i="17"/>
  <c r="M5" i="25"/>
  <c r="M3" i="14" l="1"/>
  <c r="D3" i="17"/>
  <c r="E3" i="14"/>
  <c r="D3" i="14"/>
  <c r="C3" i="14"/>
  <c r="E3" i="18"/>
  <c r="H3" i="18"/>
  <c r="G3" i="18"/>
  <c r="H4" i="25"/>
  <c r="E4" i="25"/>
  <c r="G3" i="33"/>
  <c r="C3" i="33"/>
  <c r="M3" i="33"/>
  <c r="H6" i="23"/>
  <c r="J3" i="13"/>
  <c r="D6" i="13"/>
  <c r="C12" i="13"/>
  <c r="C11" i="13" s="1"/>
  <c r="K3" i="14"/>
  <c r="K3" i="33"/>
  <c r="K3" i="13"/>
  <c r="J6" i="13"/>
  <c r="I15" i="13"/>
  <c r="G4" i="25"/>
  <c r="C12" i="25"/>
  <c r="C4" i="25" s="1"/>
  <c r="B5" i="25"/>
  <c r="B4" i="25" s="1"/>
  <c r="J3" i="33"/>
  <c r="I3" i="13"/>
  <c r="I6" i="13"/>
  <c r="I3" i="33"/>
  <c r="I3" i="14"/>
  <c r="C8" i="13"/>
  <c r="C6" i="13" s="1"/>
  <c r="H3" i="33"/>
  <c r="C3" i="13"/>
  <c r="F3" i="13"/>
  <c r="F15" i="13"/>
  <c r="G6" i="13"/>
  <c r="G3" i="14"/>
  <c r="D3" i="13"/>
  <c r="F6" i="13"/>
  <c r="L3" i="13"/>
  <c r="H3" i="13"/>
  <c r="F4" i="25"/>
  <c r="F3" i="33"/>
  <c r="F3" i="18"/>
  <c r="M6" i="13"/>
  <c r="M15" i="13"/>
  <c r="L6" i="13"/>
  <c r="H6" i="13"/>
  <c r="M3" i="13"/>
  <c r="D3" i="33"/>
  <c r="E3" i="17"/>
  <c r="E15" i="13"/>
  <c r="E2" i="13" s="1"/>
  <c r="E3" i="33"/>
  <c r="K15" i="13"/>
  <c r="G15" i="13"/>
  <c r="C15" i="13"/>
  <c r="K6" i="13"/>
  <c r="L15" i="13"/>
  <c r="H15" i="13"/>
  <c r="D15" i="13"/>
  <c r="J15" i="13"/>
  <c r="C3" i="18"/>
  <c r="H3" i="14"/>
  <c r="L3" i="14"/>
  <c r="F3" i="14"/>
  <c r="J3" i="14"/>
  <c r="B15" i="13"/>
  <c r="B2" i="13" s="1"/>
  <c r="B3" i="33"/>
  <c r="B3" i="18"/>
  <c r="C3" i="17"/>
  <c r="B3" i="17"/>
  <c r="M16" i="18"/>
  <c r="M7" i="18"/>
  <c r="K5" i="25"/>
  <c r="K14" i="25"/>
  <c r="K12" i="25"/>
  <c r="K7" i="17"/>
  <c r="D2" i="13" l="1"/>
  <c r="J2" i="13"/>
  <c r="I2" i="13"/>
  <c r="G2" i="13"/>
  <c r="H2" i="13"/>
  <c r="C2" i="13"/>
  <c r="K2" i="13"/>
  <c r="L2" i="13"/>
  <c r="F2" i="13"/>
  <c r="M2" i="13"/>
  <c r="J12" i="25"/>
  <c r="J7" i="18"/>
  <c r="J12" i="17"/>
  <c r="J7" i="17"/>
  <c r="J4" i="17"/>
  <c r="I4" i="17"/>
  <c r="I7" i="17"/>
  <c r="G16" i="17"/>
  <c r="H16" i="17"/>
  <c r="I16" i="17"/>
  <c r="J16" i="17"/>
  <c r="K16" i="17"/>
  <c r="L16" i="17"/>
  <c r="M16" i="17"/>
  <c r="F14" i="17"/>
  <c r="G14" i="17"/>
  <c r="H14" i="17"/>
  <c r="I14" i="17"/>
  <c r="J14" i="17"/>
  <c r="K14" i="17"/>
  <c r="L14" i="17"/>
  <c r="M14" i="17"/>
  <c r="H7" i="17"/>
  <c r="J3" i="17" l="1"/>
  <c r="J14" i="25"/>
  <c r="L5" i="25" l="1"/>
  <c r="J10" i="25"/>
  <c r="J4" i="25" s="1"/>
  <c r="K10" i="25"/>
  <c r="K4" i="25" s="1"/>
  <c r="L10" i="25"/>
  <c r="M10" i="25"/>
  <c r="L12" i="25"/>
  <c r="M12" i="25"/>
  <c r="L14" i="25"/>
  <c r="M14" i="25"/>
  <c r="I16" i="18"/>
  <c r="J16" i="18"/>
  <c r="K16" i="18"/>
  <c r="L16" i="18"/>
  <c r="I14" i="18"/>
  <c r="J14" i="18"/>
  <c r="K14" i="18"/>
  <c r="L14" i="18"/>
  <c r="M14" i="18"/>
  <c r="I12" i="18"/>
  <c r="J12" i="18"/>
  <c r="K12" i="18"/>
  <c r="L12" i="18"/>
  <c r="M12" i="18"/>
  <c r="M3" i="18" s="1"/>
  <c r="I7" i="18"/>
  <c r="K7" i="18"/>
  <c r="L7" i="18"/>
  <c r="L3" i="18" s="1"/>
  <c r="G12" i="17"/>
  <c r="H12" i="17"/>
  <c r="I12" i="17"/>
  <c r="I3" i="17" s="1"/>
  <c r="K12" i="17"/>
  <c r="L12" i="17"/>
  <c r="M12" i="17"/>
  <c r="H4" i="17"/>
  <c r="K4" i="17"/>
  <c r="L4" i="17"/>
  <c r="M4" i="17"/>
  <c r="M7" i="17"/>
  <c r="G7" i="17"/>
  <c r="L7" i="17"/>
  <c r="G4" i="17"/>
  <c r="F16" i="17"/>
  <c r="F12" i="17"/>
  <c r="F7" i="17"/>
  <c r="F4" i="17"/>
  <c r="H3" i="17" l="1"/>
  <c r="J3" i="18"/>
  <c r="M4" i="25"/>
  <c r="K3" i="18"/>
  <c r="I3" i="18"/>
  <c r="F3" i="17"/>
  <c r="M3" i="17"/>
  <c r="L3" i="17"/>
  <c r="K3" i="17"/>
  <c r="L4" i="25"/>
  <c r="G3" i="17"/>
  <c r="G6" i="23" l="1"/>
  <c r="F6" i="23"/>
  <c r="E6" i="23"/>
  <c r="D6" i="23"/>
  <c r="C6" i="23"/>
  <c r="B12" i="14"/>
  <c r="B3" i="14" s="1"/>
  <c r="B13" i="12"/>
  <c r="B12" i="12" s="1"/>
  <c r="B35" i="12"/>
  <c r="B34" i="12" s="1"/>
  <c r="B31" i="12"/>
  <c r="B30" i="12"/>
  <c r="B28" i="12"/>
  <c r="B24" i="12"/>
  <c r="B23" i="12" s="1"/>
  <c r="B19" i="12"/>
  <c r="B17" i="12"/>
  <c r="B16" i="12"/>
  <c r="B10" i="12"/>
  <c r="B11" i="12"/>
  <c r="B9" i="12"/>
  <c r="B8" i="12"/>
  <c r="B7" i="12" s="1"/>
  <c r="B6" i="12"/>
  <c r="B5" i="12"/>
  <c r="B20" i="12" l="1"/>
  <c r="B27" i="12"/>
  <c r="B26" i="12" s="1"/>
  <c r="B32" i="12"/>
  <c r="B33" i="12"/>
  <c r="B21" i="12"/>
  <c r="B4" i="12"/>
  <c r="B3" i="12" s="1"/>
  <c r="B2" i="12" s="1"/>
  <c r="B15" i="12"/>
  <c r="B18" i="12" l="1"/>
  <c r="B14" i="12" s="1"/>
  <c r="B29" i="12"/>
  <c r="B25" i="12" s="1"/>
</calcChain>
</file>

<file path=xl/sharedStrings.xml><?xml version="1.0" encoding="utf-8"?>
<sst xmlns="http://schemas.openxmlformats.org/spreadsheetml/2006/main" count="297" uniqueCount="96">
  <si>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</si>
  <si>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</si>
  <si>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</si>
  <si>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</si>
  <si>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</si>
  <si>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</si>
  <si>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</si>
  <si>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</si>
  <si>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</si>
  <si>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</si>
  <si>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</si>
  <si>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</si>
  <si>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</si>
  <si>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</si>
  <si>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</si>
  <si>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</si>
  <si>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</si>
  <si>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</si>
  <si>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</si>
  <si>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</si>
  <si>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</si>
  <si>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</si>
  <si>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</si>
  <si>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</si>
  <si>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</si>
  <si>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</si>
  <si>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</si>
  <si>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</si>
  <si>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</si>
  <si>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</si>
  <si>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</si>
  <si>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</si>
  <si>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</si>
  <si>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</si>
  <si>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</si>
  <si>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</si>
  <si>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</si>
  <si>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</si>
  <si>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</si>
  <si>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</si>
  <si>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</si>
  <si>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</si>
  <si>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</si>
  <si>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</si>
  <si>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</si>
  <si>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</si>
  <si>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</si>
  <si>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</si>
  <si>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</si>
  <si>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</si>
  <si>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</si>
  <si>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</si>
  <si>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</si>
  <si>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</si>
  <si>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</si>
  <si>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</si>
  <si>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</si>
  <si>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</si>
  <si>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</si>
  <si>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</si>
  <si>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</si>
  <si>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</si>
  <si>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</si>
  <si>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</si>
  <si>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</si>
  <si>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</si>
  <si>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</si>
  <si>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</si>
  <si>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</si>
  <si>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</si>
  <si>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</si>
  <si>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</si>
  <si>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</si>
  <si>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</si>
  <si>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</si>
  <si>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</si>
  <si>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กค. 2560</t>
  </si>
  <si>
    <t>เบิกแทนกัน</t>
  </si>
  <si>
    <t>gf</t>
  </si>
  <si>
    <t>รวมเบิก</t>
  </si>
  <si>
    <t>ยอดจัดสรร</t>
  </si>
  <si>
    <t>ลบออก</t>
  </si>
  <si>
    <t>ผลการเบิกจ่ายงบประมาณประจำปี พ.ศ.2561 แยกงบประมาณ</t>
  </si>
  <si>
    <t>ต.ค 60</t>
  </si>
  <si>
    <t>พ.ย 60</t>
  </si>
  <si>
    <t>ธ.ค 60</t>
  </si>
  <si>
    <t>ม.ค 61</t>
  </si>
  <si>
    <t>ก.พ 61</t>
  </si>
  <si>
    <t>มี.ค 61</t>
  </si>
  <si>
    <t>เม.ย 61</t>
  </si>
  <si>
    <t>พ.ค 61</t>
  </si>
  <si>
    <t>มิ.ย 61</t>
  </si>
  <si>
    <t>ก.ค 61</t>
  </si>
  <si>
    <t>ส.ค 61</t>
  </si>
  <si>
    <t>ก.ย 61</t>
  </si>
  <si>
    <t>ณ 30 มีนาคม 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</si>
</sst>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</numFmts>
  <fonts count="13" x14ac:knownFonts="1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43" fontId="3" fillId="0" borderId="0" xfId="1" applyNumberFormat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43" fontId="4" fillId="0" borderId="0" xfId="1" applyFont="1" applyFill="1"/>
    <xf numFmtId="43" fontId="1" fillId="0" borderId="0" xfId="1" applyNumberFormat="1" applyFont="1" applyFill="1"/>
    <xf numFmtId="43" fontId="3" fillId="0" borderId="0" xfId="1" applyNumberFormat="1" applyFont="1"/>
    <xf numFmtId="43" fontId="12" fillId="0" borderId="1" xfId="0" applyNumberFormat="1" applyFont="1" applyFill="1" applyBorder="1"/>
    <xf numFmtId="43" fontId="11" fillId="0" borderId="0" xfId="1" applyFont="1" applyFill="1" applyBorder="1"/>
    <xf numFmtId="43" fontId="10" fillId="2" borderId="0" xfId="0" applyNumberFormat="1" applyFont="1" applyFill="1" applyBorder="1"/>
    <xf numFmtId="14" fontId="11" fillId="0" borderId="0" xfId="0" applyNumberFormat="1" applyFont="1" applyFill="1" applyBorder="1"/>
    <xf numFmtId="43" fontId="10" fillId="8" borderId="0" xfId="1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718"/>
          <c:h val="0.62729626268805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83.467299999999994</c:v>
                </c:pt>
                <c:pt idx="1">
                  <c:v>85.400700000000001</c:v>
                </c:pt>
                <c:pt idx="2">
                  <c:v>28.9024</c:v>
                </c:pt>
                <c:pt idx="3">
                  <c:v>5.4295</c:v>
                </c:pt>
                <c:pt idx="4">
                  <c:v>106.223</c:v>
                </c:pt>
                <c:pt idx="5">
                  <c:v>309.42289999999997</c:v>
                </c:pt>
              </c:numCache>
            </c:numRef>
          </c:val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41.815831000000003</c:v>
                </c:pt>
                <c:pt idx="1">
                  <c:v>36.322277999999997</c:v>
                </c:pt>
                <c:pt idx="2">
                  <c:v>12.204190000000001</c:v>
                </c:pt>
                <c:pt idx="3">
                  <c:v>5.3521029999999996</c:v>
                </c:pt>
                <c:pt idx="4">
                  <c:v>30.991606999999998</c:v>
                </c:pt>
                <c:pt idx="5">
                  <c:v>126.686009</c:v>
                </c:pt>
              </c:numCache>
            </c:numRef>
          </c:val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invertIfNegative val="0"/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0.50098458917444322</c:v>
                </c:pt>
                <c:pt idx="1">
                  <c:v>0.42531592832377252</c:v>
                </c:pt>
                <c:pt idx="2">
                  <c:v>0.4222552452391497</c:v>
                </c:pt>
                <c:pt idx="3">
                  <c:v>0.9857450962335389</c:v>
                </c:pt>
                <c:pt idx="4">
                  <c:v>0.29175985426884948</c:v>
                </c:pt>
                <c:pt idx="5">
                  <c:v>0.40942673926202622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958576"/>
        <c:axId val="205674000"/>
      </c:barChart>
      <c:catAx>
        <c:axId val="29295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205674000"/>
        <c:crosses val="autoZero"/>
        <c:auto val="1"/>
        <c:lblAlgn val="ctr"/>
        <c:lblOffset val="100"/>
        <c:noMultiLvlLbl val="0"/>
      </c:catAx>
      <c:valAx>
        <c:axId val="205674000"/>
        <c:scaling>
          <c:orientation val="minMax"/>
        </c:scaling>
        <c:delete val="0"/>
        <c:axPos val="l"/>
        <c:majorGridlines/>
        <c:numFmt formatCode="#,##0.00_ ;\-#,##0.0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2929585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/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/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n%202557/plan/2558/gf/&#3605;&#3588;.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>
        <row r="5">
          <cell r="B5"/>
          <cell r="I5"/>
        </row>
        <row r="6">
          <cell r="B6"/>
          <cell r="I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1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2">
        <row r="5">
          <cell r="B5"/>
        </row>
        <row r="6">
          <cell r="B6"/>
        </row>
        <row r="11">
          <cell r="B11"/>
        </row>
        <row r="13">
          <cell r="B13"/>
        </row>
        <row r="15">
          <cell r="B15"/>
        </row>
        <row r="17">
          <cell r="B17"/>
        </row>
        <row r="18">
          <cell r="B18"/>
        </row>
        <row r="21">
          <cell r="I21"/>
        </row>
        <row r="22">
          <cell r="I22"/>
        </row>
        <row r="27">
          <cell r="B27"/>
        </row>
        <row r="29">
          <cell r="B29"/>
        </row>
        <row r="31">
          <cell r="B31"/>
        </row>
        <row r="33">
          <cell r="B33"/>
        </row>
        <row r="34">
          <cell r="B34"/>
        </row>
        <row r="37">
          <cell r="I37"/>
        </row>
        <row r="38">
          <cell r="I38"/>
        </row>
        <row r="43">
          <cell r="B43"/>
        </row>
        <row r="45">
          <cell r="B45"/>
        </row>
        <row r="47">
          <cell r="B47"/>
        </row>
        <row r="49">
          <cell r="B49"/>
        </row>
        <row r="50">
          <cell r="B50"/>
        </row>
        <row r="61">
          <cell r="B61"/>
        </row>
        <row r="63">
          <cell r="B63"/>
        </row>
        <row r="65">
          <cell r="B65"/>
        </row>
        <row r="66">
          <cell r="B66"/>
        </row>
        <row r="69">
          <cell r="I69"/>
        </row>
        <row r="70">
          <cell r="I70"/>
        </row>
        <row r="79">
          <cell r="B79"/>
        </row>
        <row r="81">
          <cell r="B81"/>
        </row>
        <row r="82">
          <cell r="B82"/>
        </row>
        <row r="85">
          <cell r="I85"/>
        </row>
        <row r="86">
          <cell r="I86"/>
        </row>
        <row r="95">
          <cell r="B95"/>
        </row>
        <row r="97">
          <cell r="B97"/>
        </row>
        <row r="98">
          <cell r="B98"/>
        </row>
        <row r="101">
          <cell r="I101"/>
        </row>
        <row r="102">
          <cell r="I102"/>
        </row>
        <row r="111">
          <cell r="B111"/>
        </row>
        <row r="113">
          <cell r="B113"/>
        </row>
        <row r="114">
          <cell r="B114"/>
        </row>
        <row r="117">
          <cell r="I117"/>
        </row>
        <row r="118">
          <cell r="I118"/>
        </row>
        <row r="127">
          <cell r="B127"/>
        </row>
        <row r="129">
          <cell r="B129"/>
        </row>
        <row r="130">
          <cell r="B130"/>
        </row>
        <row r="133">
          <cell r="I133"/>
        </row>
        <row r="145">
          <cell r="B145"/>
        </row>
        <row r="146">
          <cell r="B146"/>
        </row>
        <row r="149">
          <cell r="I149"/>
        </row>
        <row r="150">
          <cell r="I150"/>
        </row>
        <row r="159">
          <cell r="B159"/>
        </row>
        <row r="161">
          <cell r="B161"/>
        </row>
        <row r="162">
          <cell r="B162"/>
        </row>
      </sheetData>
      <sheetData sheetId="3">
        <row r="16">
          <cell r="B16"/>
        </row>
        <row r="22">
          <cell r="B22">
            <v>0</v>
          </cell>
        </row>
        <row r="23">
          <cell r="B23"/>
        </row>
        <row r="30">
          <cell r="B30"/>
        </row>
        <row r="37">
          <cell r="B37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RowHeight="23.25" x14ac:dyDescent="0.5"/>
  <cols>
    <col min="1" max="1" width="23.75" style="1" bestFit="1" customWidth="1"/>
    <col min="2" max="2" width="13.5" style="1" customWidth="1"/>
    <col min="3" max="16384" width="9" style="1"/>
  </cols>
  <sheetData>
    <row r="1" spans="1:13" x14ac:dyDescent="0.5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25" x14ac:dyDescent="0.55000000000000004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 x14ac:dyDescent="0.5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 x14ac:dyDescent="0.5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5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5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 x14ac:dyDescent="0.5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5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5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5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5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 x14ac:dyDescent="0.5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 x14ac:dyDescent="0.5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 x14ac:dyDescent="0.5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 x14ac:dyDescent="0.5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5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5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 x14ac:dyDescent="0.5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5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x14ac:dyDescent="0.5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5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5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 x14ac:dyDescent="0.5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x14ac:dyDescent="0.5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 x14ac:dyDescent="0.5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 x14ac:dyDescent="0.5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x14ac:dyDescent="0.5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5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 x14ac:dyDescent="0.5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 x14ac:dyDescent="0.5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5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5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5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 x14ac:dyDescent="0.5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5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M6" sqref="M6"/>
    </sheetView>
  </sheetViews>
  <sheetFormatPr defaultRowHeight="23.25" x14ac:dyDescent="0.5"/>
  <cols>
    <col min="1" max="1" width="23.75" style="1" bestFit="1" customWidth="1"/>
    <col min="2" max="2" width="11.375" style="1" hidden="1" customWidth="1"/>
    <col min="3" max="3" width="11.125" style="1" hidden="1" customWidth="1"/>
    <col min="4" max="4" width="12.25" style="1" hidden="1" customWidth="1"/>
    <col min="5" max="5" width="12.375" style="1" hidden="1" customWidth="1"/>
    <col min="6" max="6" width="13.125" style="1" customWidth="1"/>
    <col min="7" max="7" width="12" style="1" customWidth="1"/>
    <col min="8" max="8" width="12.5" style="1" bestFit="1" customWidth="1"/>
    <col min="9" max="9" width="13.5" style="1" customWidth="1"/>
    <col min="10" max="10" width="12.875" style="1" customWidth="1"/>
    <col min="11" max="11" width="14.875" style="1" customWidth="1"/>
    <col min="12" max="13" width="13.25" style="1" bestFit="1" customWidth="1"/>
    <col min="14" max="14" width="12" style="1" bestFit="1" customWidth="1"/>
    <col min="15" max="16384" width="9" style="1"/>
  </cols>
  <sheetData>
    <row r="1" spans="1:22" ht="25.5" customHeight="1" x14ac:dyDescent="0.5">
      <c r="A1" s="161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5" customFormat="1" ht="17.25" customHeight="1" x14ac:dyDescent="0.2">
      <c r="A2" s="162"/>
      <c r="B2" s="7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</row>
    <row r="3" spans="1:22" s="118" customFormat="1" x14ac:dyDescent="0.5">
      <c r="A3" s="8" t="s">
        <v>27</v>
      </c>
      <c r="B3" s="116">
        <f t="shared" ref="B3:K3" si="0">SUM(B4,B7,B12,B14,B16)</f>
        <v>0</v>
      </c>
      <c r="C3" s="116">
        <f t="shared" si="0"/>
        <v>0</v>
      </c>
      <c r="D3" s="116">
        <f t="shared" si="0"/>
        <v>0</v>
      </c>
      <c r="E3" s="116">
        <f t="shared" si="0"/>
        <v>0</v>
      </c>
      <c r="F3" s="116">
        <f>SUM(F4,F7,F12,F14,F16)</f>
        <v>14287366.299999999</v>
      </c>
      <c r="G3" s="116">
        <f t="shared" si="0"/>
        <v>0</v>
      </c>
      <c r="H3" s="116">
        <f t="shared" si="0"/>
        <v>0</v>
      </c>
      <c r="I3" s="116">
        <f t="shared" si="0"/>
        <v>0</v>
      </c>
      <c r="J3" s="116">
        <f t="shared" si="0"/>
        <v>0</v>
      </c>
      <c r="K3" s="116">
        <f t="shared" si="0"/>
        <v>0</v>
      </c>
      <c r="L3" s="117">
        <f>SUM(B3:K3)</f>
        <v>14287366.299999999</v>
      </c>
      <c r="N3" s="49"/>
    </row>
    <row r="4" spans="1:22" s="20" customFormat="1" x14ac:dyDescent="0.5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 x14ac:dyDescent="0.5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 x14ac:dyDescent="0.5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 x14ac:dyDescent="0.5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 x14ac:dyDescent="0.5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 x14ac:dyDescent="0.5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 x14ac:dyDescent="0.5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 x14ac:dyDescent="0.5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1" customFormat="1" x14ac:dyDescent="0.5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19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s="5" customFormat="1" x14ac:dyDescent="0.5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 x14ac:dyDescent="0.5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 x14ac:dyDescent="0.5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 x14ac:dyDescent="0.5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3" customFormat="1" x14ac:dyDescent="0.5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2"/>
    </row>
    <row r="18" spans="1:12" s="123" customFormat="1" x14ac:dyDescent="0.5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2"/>
    </row>
    <row r="19" spans="1:12" s="123" customFormat="1" x14ac:dyDescent="0.5">
      <c r="B19" s="122"/>
      <c r="C19" s="122"/>
      <c r="E19" s="122"/>
      <c r="F19" s="122"/>
      <c r="H19" s="122"/>
      <c r="I19" s="122"/>
      <c r="K19" s="124"/>
    </row>
    <row r="20" spans="1:12" s="123" customFormat="1" x14ac:dyDescent="0.5">
      <c r="B20" s="122"/>
      <c r="E20" s="122"/>
      <c r="G20" s="122"/>
    </row>
    <row r="21" spans="1:12" s="125" customFormat="1" x14ac:dyDescent="0.5">
      <c r="B21" s="126"/>
      <c r="F21" s="126"/>
      <c r="I21" s="126"/>
    </row>
    <row r="22" spans="1:12" s="18" customFormat="1" x14ac:dyDescent="0.5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 x14ac:dyDescent="0.5">
      <c r="F23" s="39"/>
      <c r="H23" s="39"/>
    </row>
    <row r="24" spans="1:12" x14ac:dyDescent="0.5">
      <c r="E24" s="44"/>
    </row>
    <row r="25" spans="1:12" s="18" customFormat="1" x14ac:dyDescent="0.5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 x14ac:dyDescent="0.5">
      <c r="D27" s="39"/>
      <c r="K27" s="39"/>
    </row>
    <row r="28" spans="1:12" x14ac:dyDescent="0.5">
      <c r="D28" s="44"/>
    </row>
    <row r="29" spans="1:12" x14ac:dyDescent="0.5">
      <c r="D29" s="44"/>
      <c r="I29" s="44"/>
    </row>
    <row r="30" spans="1:12" s="4" customFormat="1" x14ac:dyDescent="0.5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 x14ac:dyDescent="0.5">
      <c r="E32" s="39"/>
    </row>
    <row r="34" spans="1:11" s="18" customFormat="1" x14ac:dyDescent="0.5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 x14ac:dyDescent="0.5">
      <c r="E35" s="44">
        <f>+E32+E34</f>
        <v>3094647.14</v>
      </c>
    </row>
    <row r="39" spans="1:11" s="4" customFormat="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B10" workbookViewId="0">
      <selection activeCell="M19" sqref="M19"/>
    </sheetView>
  </sheetViews>
  <sheetFormatPr defaultRowHeight="21" x14ac:dyDescent="0.35"/>
  <cols>
    <col min="1" max="1" width="23.75" style="127" bestFit="1" customWidth="1"/>
    <col min="2" max="2" width="13.625" style="128" customWidth="1"/>
    <col min="3" max="5" width="13.625" style="127" customWidth="1"/>
    <col min="6" max="6" width="9" style="127"/>
    <col min="7" max="7" width="12.25" style="127" bestFit="1" customWidth="1"/>
    <col min="8" max="10" width="9" style="127"/>
    <col min="11" max="11" width="14.75" style="127" bestFit="1" customWidth="1"/>
    <col min="12" max="12" width="13.875" style="127" customWidth="1"/>
    <col min="13" max="13" width="14.375" style="127" bestFit="1" customWidth="1"/>
    <col min="14" max="14" width="9.5" style="127" bestFit="1" customWidth="1"/>
    <col min="15" max="16384" width="9" style="127"/>
  </cols>
  <sheetData>
    <row r="1" spans="1:11" x14ac:dyDescent="0.35">
      <c r="A1" s="163" t="s">
        <v>76</v>
      </c>
      <c r="B1" s="163"/>
      <c r="C1" s="163"/>
      <c r="D1" s="163"/>
      <c r="E1" s="163"/>
    </row>
    <row r="3" spans="1:11" ht="25.5" customHeight="1" x14ac:dyDescent="0.35">
      <c r="A3" s="129" t="s">
        <v>71</v>
      </c>
      <c r="B3" s="130" t="s">
        <v>72</v>
      </c>
      <c r="C3" s="131" t="s">
        <v>73</v>
      </c>
      <c r="D3" s="131" t="s">
        <v>74</v>
      </c>
      <c r="E3" s="131" t="s">
        <v>70</v>
      </c>
    </row>
    <row r="4" spans="1:11" s="135" customFormat="1" x14ac:dyDescent="0.35">
      <c r="A4" s="132" t="s">
        <v>27</v>
      </c>
      <c r="B4" s="133">
        <f>+B8+B13+B15+B17</f>
        <v>36607700</v>
      </c>
      <c r="C4" s="134">
        <f>SUM(C8,C13,C15,C17)</f>
        <v>16379496.009999998</v>
      </c>
      <c r="D4" s="134">
        <f>SUM(D8,D13,D15,D17)</f>
        <v>14445</v>
      </c>
      <c r="E4" s="134">
        <f>(C4/B4)*100</f>
        <v>44.743308129164078</v>
      </c>
    </row>
    <row r="5" spans="1:11" s="135" customFormat="1" x14ac:dyDescent="0.35">
      <c r="A5" s="136" t="s">
        <v>15</v>
      </c>
      <c r="B5" s="137">
        <v>0</v>
      </c>
      <c r="C5" s="138">
        <f t="shared" ref="C5:E5" si="0">SUM(C6:C7)</f>
        <v>0</v>
      </c>
      <c r="D5" s="138"/>
      <c r="E5" s="138">
        <f t="shared" si="0"/>
        <v>0</v>
      </c>
    </row>
    <row r="6" spans="1:11" x14ac:dyDescent="0.35">
      <c r="A6" s="139" t="s">
        <v>16</v>
      </c>
      <c r="B6" s="140"/>
      <c r="C6" s="141">
        <f>+[1]ผลผลิต1!I133+[1]ผลผลิต2!I133+[1]ผลผลิต3!I133</f>
        <v>0</v>
      </c>
      <c r="D6" s="141"/>
      <c r="E6" s="141">
        <f>+[1]ผลผลิต1!I69+[1]ผลผลิต2!I69+[1]ผลผลิต3!I69</f>
        <v>0</v>
      </c>
    </row>
    <row r="7" spans="1:11" x14ac:dyDescent="0.35">
      <c r="A7" s="142" t="s">
        <v>22</v>
      </c>
      <c r="B7" s="143"/>
      <c r="C7" s="141"/>
      <c r="D7" s="141"/>
      <c r="E7" s="141">
        <f>+[1]ผลผลิต1!I70+[1]ผลผลิต2!I70+[1]ผลผลิต3!I70</f>
        <v>0</v>
      </c>
      <c r="G7" s="128">
        <v>2714000</v>
      </c>
    </row>
    <row r="8" spans="1:11" s="135" customFormat="1" x14ac:dyDescent="0.35">
      <c r="A8" s="136" t="s">
        <v>17</v>
      </c>
      <c r="B8" s="137">
        <v>7250000</v>
      </c>
      <c r="C8" s="138">
        <f>SUM(C9:C12)</f>
        <v>4475055.7699999996</v>
      </c>
      <c r="D8" s="138">
        <f>SUM(D9:D12)</f>
        <v>14445</v>
      </c>
      <c r="E8" s="138">
        <f>(C8/B8)*100</f>
        <v>61.724907172413793</v>
      </c>
    </row>
    <row r="9" spans="1:11" x14ac:dyDescent="0.35">
      <c r="A9" s="139" t="s">
        <v>21</v>
      </c>
      <c r="B9" s="140"/>
      <c r="C9" s="141">
        <f>116700+710090</f>
        <v>826790</v>
      </c>
      <c r="D9" s="141"/>
      <c r="E9" s="141"/>
    </row>
    <row r="10" spans="1:11" x14ac:dyDescent="0.35">
      <c r="A10" s="139" t="s">
        <v>18</v>
      </c>
      <c r="B10" s="140"/>
      <c r="C10" s="141">
        <f>2316611.76+18250.3+30514.7+702297.53+93750</f>
        <v>3161424.29</v>
      </c>
      <c r="D10" s="141"/>
      <c r="E10" s="141"/>
    </row>
    <row r="11" spans="1:11" x14ac:dyDescent="0.35">
      <c r="A11" s="139" t="s">
        <v>19</v>
      </c>
      <c r="B11" s="140"/>
      <c r="C11" s="141">
        <v>484696.34</v>
      </c>
      <c r="D11" s="141">
        <v>14445</v>
      </c>
      <c r="E11" s="141"/>
    </row>
    <row r="12" spans="1:11" x14ac:dyDescent="0.35">
      <c r="A12" s="139" t="s">
        <v>31</v>
      </c>
      <c r="B12" s="140"/>
      <c r="C12" s="141">
        <v>2145.14</v>
      </c>
      <c r="D12" s="141"/>
      <c r="E12" s="141"/>
    </row>
    <row r="13" spans="1:11" s="135" customFormat="1" x14ac:dyDescent="0.35">
      <c r="A13" s="144" t="s">
        <v>30</v>
      </c>
      <c r="B13" s="138">
        <v>24257700</v>
      </c>
      <c r="C13" s="145">
        <f>SUM(C14)</f>
        <v>6804440.2399999993</v>
      </c>
      <c r="D13" s="145">
        <f>SUM(D14)</f>
        <v>0</v>
      </c>
      <c r="E13" s="138">
        <f>(C13/B13)*100</f>
        <v>28.050640580104456</v>
      </c>
      <c r="F13" s="135" t="s">
        <v>75</v>
      </c>
    </row>
    <row r="14" spans="1:11" x14ac:dyDescent="0.35">
      <c r="A14" s="146" t="s">
        <v>25</v>
      </c>
      <c r="B14" s="147"/>
      <c r="C14" s="141">
        <f>133069.42+3324270.83+845503.01+358205+820099.44+804386.67+518905.87</f>
        <v>6804440.2399999993</v>
      </c>
      <c r="D14" s="154"/>
      <c r="E14" s="141"/>
    </row>
    <row r="15" spans="1:11" s="135" customFormat="1" x14ac:dyDescent="0.35">
      <c r="A15" s="144" t="s">
        <v>35</v>
      </c>
      <c r="B15" s="138">
        <v>5100000</v>
      </c>
      <c r="C15" s="145">
        <f t="shared" ref="C15:D15" si="1">SUM(C16)</f>
        <v>5100000</v>
      </c>
      <c r="D15" s="145">
        <f t="shared" si="1"/>
        <v>0</v>
      </c>
      <c r="E15" s="138">
        <f>(C15/B15)*100</f>
        <v>100</v>
      </c>
      <c r="K15" s="157">
        <v>241276</v>
      </c>
    </row>
    <row r="16" spans="1:11" x14ac:dyDescent="0.35">
      <c r="A16" s="148" t="s">
        <v>37</v>
      </c>
      <c r="B16" s="149"/>
      <c r="C16" s="141">
        <v>5100000</v>
      </c>
      <c r="D16" s="141"/>
      <c r="E16" s="141">
        <f>+[1]ผลผลิต1!B79+[1]ผลผลิต2!B79+[1]ผลผลิต3!B79</f>
        <v>0</v>
      </c>
    </row>
    <row r="17" spans="1:14" s="135" customFormat="1" x14ac:dyDescent="0.35">
      <c r="A17" s="144" t="s">
        <v>39</v>
      </c>
      <c r="B17" s="138">
        <v>0</v>
      </c>
      <c r="C17" s="145">
        <f t="shared" ref="C17:D17" si="2">SUM(C18:C19)</f>
        <v>0</v>
      </c>
      <c r="D17" s="145">
        <f t="shared" si="2"/>
        <v>0</v>
      </c>
      <c r="E17" s="138">
        <v>0</v>
      </c>
      <c r="J17" s="135" t="s">
        <v>78</v>
      </c>
      <c r="K17" s="155">
        <v>184371435.09999999</v>
      </c>
    </row>
    <row r="18" spans="1:14" x14ac:dyDescent="0.35">
      <c r="A18" s="148" t="s">
        <v>40</v>
      </c>
      <c r="B18" s="149"/>
      <c r="C18" s="141">
        <f>+[1]ผลผลิต1!B145+[1]ผลผลิต2!B145+[1]ผลผลิต3!B145</f>
        <v>0</v>
      </c>
      <c r="D18" s="141"/>
      <c r="E18" s="141">
        <f>+[1]ผลผลิต1!B81+[1]ผลผลิต2!B81+[1]ผลผลิต3!B81</f>
        <v>0</v>
      </c>
      <c r="J18" s="127" t="s">
        <v>77</v>
      </c>
      <c r="K18" s="128">
        <v>7164760.79</v>
      </c>
      <c r="L18" s="127" t="s">
        <v>81</v>
      </c>
    </row>
    <row r="19" spans="1:14" x14ac:dyDescent="0.35">
      <c r="A19" s="148" t="s">
        <v>38</v>
      </c>
      <c r="B19" s="149"/>
      <c r="C19" s="141">
        <f>+[1]ผลผลิต1!B146+[1]ผลผลิต2!B146+[1]ผลผลิต3!B146</f>
        <v>0</v>
      </c>
      <c r="D19" s="141"/>
      <c r="E19" s="141">
        <f>+[1]ผลผลิต1!B82+[1]ผลผลิต2!B82+[1]ผลผลิต3!B82</f>
        <v>0</v>
      </c>
      <c r="J19" s="127" t="s">
        <v>79</v>
      </c>
      <c r="K19" s="155">
        <f>SUM(K17:K18)</f>
        <v>191536195.88999999</v>
      </c>
      <c r="L19" s="158">
        <v>3429000</v>
      </c>
      <c r="M19" s="156">
        <f>+K19-L19</f>
        <v>188107195.88999999</v>
      </c>
      <c r="N19" s="150">
        <f>M19/K20*100</f>
        <v>62.965721276377806</v>
      </c>
    </row>
    <row r="20" spans="1:14" x14ac:dyDescent="0.35">
      <c r="C20" s="150"/>
      <c r="D20" s="150"/>
      <c r="J20" s="127" t="s">
        <v>80</v>
      </c>
      <c r="K20" s="155">
        <v>298745400</v>
      </c>
    </row>
    <row r="21" spans="1:14" x14ac:dyDescent="0.35">
      <c r="E21" s="150"/>
    </row>
    <row r="22" spans="1:14" x14ac:dyDescent="0.35">
      <c r="C22" s="150"/>
      <c r="D22" s="150"/>
    </row>
    <row r="24" spans="1:14" x14ac:dyDescent="0.35">
      <c r="C24" s="128"/>
      <c r="D24" s="128"/>
    </row>
    <row r="59" spans="1:5" s="135" customFormat="1" x14ac:dyDescent="0.35">
      <c r="A59" s="127"/>
      <c r="B59" s="128"/>
      <c r="C59" s="127"/>
      <c r="D59" s="127"/>
      <c r="E59" s="127"/>
    </row>
    <row r="62" spans="1:5" s="135" customFormat="1" x14ac:dyDescent="0.35">
      <c r="A62" s="127"/>
      <c r="B62" s="128"/>
      <c r="C62" s="127"/>
      <c r="D62" s="127"/>
      <c r="E62" s="127"/>
    </row>
    <row r="67" spans="1:5" s="135" customFormat="1" x14ac:dyDescent="0.35">
      <c r="A67" s="127"/>
      <c r="B67" s="128"/>
      <c r="C67" s="127"/>
      <c r="D67" s="127"/>
      <c r="E67" s="127"/>
    </row>
    <row r="68" spans="1:5" s="135" customFormat="1" x14ac:dyDescent="0.35">
      <c r="A68" s="127"/>
      <c r="B68" s="128"/>
      <c r="C68" s="127"/>
      <c r="D68" s="127"/>
      <c r="E68" s="127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0" sqref="B10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7078951.3600000003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6907709.3600000003</v>
      </c>
      <c r="C4" s="16">
        <f>SUM(C5:C6)</f>
        <v>0</v>
      </c>
      <c r="D4" s="16">
        <f t="shared" ref="D4:M4" si="1">SUM(D5:D6)</f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>
        <v>5234240.6500000004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>
        <v>1673468.71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171242</v>
      </c>
      <c r="C7" s="16">
        <f t="shared" ref="C7:M7" si="2">SUM(C8:C11)</f>
        <v>0</v>
      </c>
      <c r="D7" s="16">
        <f t="shared" si="2"/>
        <v>0</v>
      </c>
      <c r="E7" s="16">
        <f t="shared" si="2"/>
        <v>0</v>
      </c>
      <c r="F7" s="16">
        <f t="shared" si="2"/>
        <v>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 x14ac:dyDescent="0.5">
      <c r="A8" s="11" t="s">
        <v>21</v>
      </c>
      <c r="B8" s="10">
        <v>113100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58142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 x14ac:dyDescent="0.5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zoomScaleSheetLayoutView="85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 x14ac:dyDescent="0.5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6" s="18" customFormat="1" x14ac:dyDescent="0.5">
      <c r="A3" s="8" t="s">
        <v>27</v>
      </c>
      <c r="B3" s="3">
        <f>SUM(B4,B7,B12,B14,B16)</f>
        <v>1154497.6299999999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 x14ac:dyDescent="0.5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 x14ac:dyDescent="0.5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 x14ac:dyDescent="0.5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5">
      <c r="A7" s="15" t="s">
        <v>17</v>
      </c>
      <c r="B7" s="16">
        <f>SUM(B8:B11)</f>
        <v>781093.35</v>
      </c>
      <c r="C7" s="16">
        <f>SUM(C8:C11)</f>
        <v>0</v>
      </c>
      <c r="D7" s="16">
        <f t="shared" ref="D7:E7" si="2">SUM(D8:D11)</f>
        <v>0</v>
      </c>
      <c r="E7" s="16">
        <f t="shared" si="2"/>
        <v>0</v>
      </c>
      <c r="F7" s="16">
        <f t="shared" ref="F7:M7" si="3">SUM(F8:F11)</f>
        <v>0</v>
      </c>
      <c r="G7" s="16">
        <f>SUM(G8:G11)</f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 x14ac:dyDescent="0.5">
      <c r="A8" s="11" t="s">
        <v>21</v>
      </c>
      <c r="B8" s="10">
        <v>4200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 x14ac:dyDescent="0.5">
      <c r="A9" s="11" t="s">
        <v>18</v>
      </c>
      <c r="B9" s="10">
        <v>391280.84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 x14ac:dyDescent="0.5">
      <c r="A10" s="11" t="s">
        <v>19</v>
      </c>
      <c r="B10" s="10">
        <v>1707.72</v>
      </c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 x14ac:dyDescent="0.5">
      <c r="A11" s="11" t="s">
        <v>31</v>
      </c>
      <c r="B11" s="10">
        <v>383904.79</v>
      </c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 x14ac:dyDescent="0.5">
      <c r="A12" s="23" t="s">
        <v>30</v>
      </c>
      <c r="B12" s="19">
        <f>SUM(B13)</f>
        <v>373404.28</v>
      </c>
      <c r="C12" s="19">
        <f t="shared" ref="C12:M12" si="4">SUM(C13)</f>
        <v>0</v>
      </c>
      <c r="D12" s="19">
        <f t="shared" si="4"/>
        <v>0</v>
      </c>
      <c r="E12" s="19">
        <f t="shared" si="4"/>
        <v>0</v>
      </c>
      <c r="F12" s="19">
        <f t="shared" si="4"/>
        <v>0</v>
      </c>
      <c r="G12" s="19">
        <f t="shared" si="4"/>
        <v>0</v>
      </c>
      <c r="H12" s="19">
        <f t="shared" si="4"/>
        <v>0</v>
      </c>
      <c r="I12" s="19">
        <f t="shared" si="4"/>
        <v>0</v>
      </c>
      <c r="J12" s="19">
        <f t="shared" si="4"/>
        <v>0</v>
      </c>
      <c r="K12" s="19">
        <f t="shared" si="4"/>
        <v>0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 x14ac:dyDescent="0.5">
      <c r="A13" s="34" t="s">
        <v>25</v>
      </c>
      <c r="B13" s="52">
        <v>373404.28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 x14ac:dyDescent="0.5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0</v>
      </c>
      <c r="E14" s="16">
        <f t="shared" si="6"/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44"/>
    </row>
    <row r="15" spans="1:16" x14ac:dyDescent="0.5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 x14ac:dyDescent="0.5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0</v>
      </c>
      <c r="E16" s="16">
        <f t="shared" si="8"/>
        <v>0</v>
      </c>
      <c r="F16" s="16">
        <f t="shared" si="7"/>
        <v>0</v>
      </c>
      <c r="G16" s="16">
        <f t="shared" si="7"/>
        <v>0</v>
      </c>
      <c r="H16" s="16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53"/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zoomScaleNormal="100" zoomScaleSheetLayoutView="89" workbookViewId="0">
      <selection activeCell="B14" sqref="B14"/>
    </sheetView>
  </sheetViews>
  <sheetFormatPr defaultRowHeight="23.25" x14ac:dyDescent="0.5"/>
  <cols>
    <col min="1" max="1" width="23.75" style="1" bestFit="1" customWidth="1"/>
    <col min="2" max="2" width="14.125" style="1" customWidth="1"/>
    <col min="3" max="3" width="11.5" style="39" customWidth="1"/>
    <col min="4" max="5" width="11.5" style="1" customWidth="1"/>
    <col min="6" max="7" width="12.375" style="1" customWidth="1"/>
    <col min="8" max="8" width="13" style="1" customWidth="1"/>
    <col min="9" max="9" width="12.125" style="1" customWidth="1"/>
    <col min="10" max="12" width="12" style="1" bestFit="1" customWidth="1"/>
    <col min="13" max="13" width="12.375" style="1" bestFit="1" customWidth="1"/>
    <col min="14" max="16384" width="9" style="1"/>
  </cols>
  <sheetData>
    <row r="1" spans="1:13" ht="25.5" customHeight="1" x14ac:dyDescent="0.5">
      <c r="A1" s="99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43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3" s="4" customFormat="1" x14ac:dyDescent="0.5">
      <c r="A3" s="8" t="s">
        <v>27</v>
      </c>
      <c r="B3" s="3">
        <f>+B4+B7+B12+B14+B16</f>
        <v>632311.97</v>
      </c>
      <c r="C3" s="3">
        <f t="shared" ref="C3:E3" si="0">+C4+C7+C12+C14+C16</f>
        <v>0</v>
      </c>
      <c r="D3" s="3">
        <f t="shared" si="0"/>
        <v>0</v>
      </c>
      <c r="E3" s="3">
        <f t="shared" si="0"/>
        <v>0</v>
      </c>
      <c r="F3" s="3">
        <f>+F4+F7+F12+F14+F16</f>
        <v>0</v>
      </c>
      <c r="G3" s="3">
        <f>+G4+G7+G12+G14+G16</f>
        <v>0</v>
      </c>
      <c r="H3" s="3">
        <f t="shared" ref="H3" si="1">+H4+H7+H12+H14+H16</f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</row>
    <row r="4" spans="1:13" s="18" customFormat="1" x14ac:dyDescent="0.5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3" x14ac:dyDescent="0.5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5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s="18" customFormat="1" x14ac:dyDescent="0.5">
      <c r="A7" s="15" t="s">
        <v>17</v>
      </c>
      <c r="B7" s="16">
        <f t="shared" ref="B7:E7" si="5">SUM(B8:B11)</f>
        <v>125036.02</v>
      </c>
      <c r="C7" s="16">
        <f t="shared" si="5"/>
        <v>0</v>
      </c>
      <c r="D7" s="16">
        <f t="shared" si="5"/>
        <v>0</v>
      </c>
      <c r="E7" s="16">
        <f t="shared" si="5"/>
        <v>0</v>
      </c>
      <c r="F7" s="16">
        <f>SUM(F8:F11)</f>
        <v>0</v>
      </c>
      <c r="G7" s="16">
        <f t="shared" ref="G7:L7" si="6">SUM(G8:G11)</f>
        <v>0</v>
      </c>
      <c r="H7" s="16">
        <f t="shared" si="6"/>
        <v>0</v>
      </c>
      <c r="I7" s="16">
        <f>SUM(I8:I11)</f>
        <v>0</v>
      </c>
      <c r="J7" s="16">
        <f>SUM(J8:J11)</f>
        <v>0</v>
      </c>
      <c r="K7" s="16">
        <f>SUM(K8:K11)</f>
        <v>0</v>
      </c>
      <c r="L7" s="16">
        <f t="shared" si="6"/>
        <v>0</v>
      </c>
      <c r="M7" s="16">
        <f>SUM(M8:M11)</f>
        <v>0</v>
      </c>
    </row>
    <row r="8" spans="1:13" x14ac:dyDescent="0.5">
      <c r="A8" s="11" t="s">
        <v>21</v>
      </c>
      <c r="B8" s="10">
        <v>9200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5">
      <c r="A9" s="11" t="s">
        <v>18</v>
      </c>
      <c r="B9" s="10">
        <v>115836.02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5">
      <c r="A10" s="11" t="s">
        <v>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5">
      <c r="A11" s="11" t="s">
        <v>31</v>
      </c>
      <c r="B11" s="10"/>
      <c r="C11" s="10"/>
      <c r="D11" s="10"/>
      <c r="E11" s="10"/>
      <c r="F11" s="10"/>
      <c r="G11" s="10"/>
      <c r="H11" s="10"/>
      <c r="I11" s="52"/>
      <c r="J11" s="52"/>
      <c r="K11" s="52"/>
      <c r="L11" s="10"/>
      <c r="M11" s="52"/>
    </row>
    <row r="12" spans="1:13" s="18" customFormat="1" x14ac:dyDescent="0.5">
      <c r="A12" s="23" t="s">
        <v>30</v>
      </c>
      <c r="B12" s="19">
        <f t="shared" ref="B12:E12" si="7">SUM(B13)</f>
        <v>507275.95</v>
      </c>
      <c r="C12" s="19">
        <f t="shared" si="7"/>
        <v>0</v>
      </c>
      <c r="D12" s="19">
        <f t="shared" si="7"/>
        <v>0</v>
      </c>
      <c r="E12" s="19">
        <f t="shared" si="7"/>
        <v>0</v>
      </c>
      <c r="F12" s="19">
        <f>SUM(F13)</f>
        <v>0</v>
      </c>
      <c r="G12" s="19">
        <f t="shared" ref="G12:M12" si="8">SUM(G13)</f>
        <v>0</v>
      </c>
      <c r="H12" s="19">
        <f t="shared" si="8"/>
        <v>0</v>
      </c>
      <c r="I12" s="19">
        <f t="shared" si="8"/>
        <v>0</v>
      </c>
      <c r="J12" s="19">
        <f>SUM(J13)</f>
        <v>0</v>
      </c>
      <c r="K12" s="19">
        <f t="shared" si="8"/>
        <v>0</v>
      </c>
      <c r="L12" s="19">
        <f t="shared" si="8"/>
        <v>0</v>
      </c>
      <c r="M12" s="19">
        <f t="shared" si="8"/>
        <v>0</v>
      </c>
    </row>
    <row r="13" spans="1:13" s="18" customFormat="1" x14ac:dyDescent="0.5">
      <c r="A13" s="34" t="s">
        <v>25</v>
      </c>
      <c r="B13" s="10">
        <f>152275.95+355000</f>
        <v>507275.95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s="18" customFormat="1" x14ac:dyDescent="0.5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3" x14ac:dyDescent="0.5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8" customFormat="1" x14ac:dyDescent="0.5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3" x14ac:dyDescent="0.5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5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3" x14ac:dyDescent="0.5">
      <c r="G20" s="39"/>
    </row>
    <row r="21" spans="1:13" s="4" customFormat="1" x14ac:dyDescent="0.5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5">
      <c r="B22" s="44"/>
      <c r="E22" s="44"/>
    </row>
    <row r="25" spans="1:13" s="18" customFormat="1" x14ac:dyDescent="0.5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5">
      <c r="C26" s="1"/>
      <c r="D26" s="39"/>
    </row>
    <row r="27" spans="1:13" x14ac:dyDescent="0.5">
      <c r="C27" s="1"/>
      <c r="D27" s="39"/>
    </row>
    <row r="28" spans="1:13" x14ac:dyDescent="0.5">
      <c r="C28" s="1"/>
      <c r="D28" s="39"/>
    </row>
    <row r="30" spans="1:13" s="4" customFormat="1" x14ac:dyDescent="0.5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18" customFormat="1" x14ac:dyDescent="0.5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 x14ac:dyDescent="0.5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 x14ac:dyDescent="0.5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 x14ac:dyDescent="0.5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 x14ac:dyDescent="0.5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 x14ac:dyDescent="0.5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 x14ac:dyDescent="0.5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 x14ac:dyDescent="0.5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 x14ac:dyDescent="0.5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 x14ac:dyDescent="0.5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 x14ac:dyDescent="0.5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" zoomScaleNormal="100" zoomScaleSheetLayoutView="100" workbookViewId="0">
      <selection activeCell="B14" sqref="B14"/>
    </sheetView>
  </sheetViews>
  <sheetFormatPr defaultColWidth="9.75" defaultRowHeight="18.75" x14ac:dyDescent="0.4"/>
  <cols>
    <col min="1" max="1" width="20.75" style="58" customWidth="1"/>
    <col min="2" max="2" width="11" style="66" customWidth="1"/>
    <col min="3" max="4" width="11" style="58" customWidth="1"/>
    <col min="5" max="5" width="11.375" style="58" customWidth="1"/>
    <col min="6" max="7" width="12" style="58" customWidth="1"/>
    <col min="8" max="8" width="12.25" style="58" customWidth="1"/>
    <col min="9" max="9" width="12.25" style="66" customWidth="1"/>
    <col min="10" max="10" width="12.25" style="58" bestFit="1" customWidth="1"/>
    <col min="11" max="11" width="12.375" style="58" bestFit="1" customWidth="1"/>
    <col min="12" max="13" width="10.5" style="58" bestFit="1" customWidth="1"/>
    <col min="14" max="14" width="12" style="58" bestFit="1" customWidth="1"/>
    <col min="15" max="15" width="11.25" style="58" bestFit="1" customWidth="1"/>
    <col min="16" max="16384" width="9.75" style="58"/>
  </cols>
  <sheetData>
    <row r="1" spans="1:15" ht="25.5" customHeight="1" x14ac:dyDescent="0.5">
      <c r="A1" s="99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5" s="59" customFormat="1" ht="17.25" customHeight="1" x14ac:dyDescent="0.2">
      <c r="A2" s="40" t="s">
        <v>12</v>
      </c>
      <c r="B2" s="41" t="s">
        <v>83</v>
      </c>
      <c r="C2" s="40" t="s">
        <v>84</v>
      </c>
      <c r="D2" s="42" t="s">
        <v>85</v>
      </c>
      <c r="E2" s="40" t="s">
        <v>86</v>
      </c>
      <c r="F2" s="40" t="s">
        <v>87</v>
      </c>
      <c r="G2" s="40" t="s">
        <v>88</v>
      </c>
      <c r="H2" s="40" t="s">
        <v>89</v>
      </c>
      <c r="I2" s="40" t="s">
        <v>90</v>
      </c>
      <c r="J2" s="40" t="s">
        <v>91</v>
      </c>
      <c r="K2" s="40" t="s">
        <v>92</v>
      </c>
      <c r="L2" s="40" t="s">
        <v>93</v>
      </c>
      <c r="M2" s="40" t="s">
        <v>94</v>
      </c>
    </row>
    <row r="3" spans="1:15" s="60" customFormat="1" ht="23.25" x14ac:dyDescent="0.5">
      <c r="A3" s="8" t="s">
        <v>27</v>
      </c>
      <c r="B3" s="3">
        <f>+B4+B7+B12+B14+B16</f>
        <v>626671.14</v>
      </c>
      <c r="C3" s="3">
        <f t="shared" ref="C3:D3" si="0">+C4+C7+C12+C14+C16</f>
        <v>0</v>
      </c>
      <c r="D3" s="3">
        <f t="shared" si="0"/>
        <v>0</v>
      </c>
      <c r="E3" s="3">
        <f>+E4+E7+E12+E14+E16</f>
        <v>0</v>
      </c>
      <c r="F3" s="3">
        <f t="shared" ref="F3:H3" si="1">+F4+F7+F12+F14+F16</f>
        <v>0</v>
      </c>
      <c r="G3" s="3">
        <f>+G4+G7+G12+G14+G16</f>
        <v>0</v>
      </c>
      <c r="H3" s="3">
        <f t="shared" si="1"/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  <c r="N3" s="72"/>
    </row>
    <row r="4" spans="1:15" ht="23.25" x14ac:dyDescent="0.5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 x14ac:dyDescent="0.4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 x14ac:dyDescent="0.4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 x14ac:dyDescent="0.4">
      <c r="A7" s="61" t="s">
        <v>17</v>
      </c>
      <c r="B7" s="62">
        <f>SUM(B8:B11)</f>
        <v>383842.07</v>
      </c>
      <c r="C7" s="62">
        <f t="shared" ref="C7:D7" si="6">SUM(C8:C11)</f>
        <v>0</v>
      </c>
      <c r="D7" s="62">
        <f t="shared" si="6"/>
        <v>0</v>
      </c>
      <c r="E7" s="62">
        <f>SUM(E8:E11)</f>
        <v>0</v>
      </c>
      <c r="F7" s="62">
        <f t="shared" ref="F7:G7" si="7">SUM(F8:F11)</f>
        <v>0</v>
      </c>
      <c r="G7" s="62">
        <f t="shared" si="7"/>
        <v>0</v>
      </c>
      <c r="H7" s="62">
        <f>SUM(H8:H11)</f>
        <v>0</v>
      </c>
      <c r="I7" s="62">
        <f t="shared" ref="I7:L7" si="8">SUM(I8:I11)</f>
        <v>0</v>
      </c>
      <c r="J7" s="62">
        <f>SUM(J8:J11)</f>
        <v>0</v>
      </c>
      <c r="K7" s="62">
        <f t="shared" si="8"/>
        <v>0</v>
      </c>
      <c r="L7" s="62">
        <f t="shared" si="8"/>
        <v>0</v>
      </c>
      <c r="M7" s="62">
        <f>SUM(M8:M11)</f>
        <v>0</v>
      </c>
      <c r="N7" s="68"/>
    </row>
    <row r="8" spans="1:15" x14ac:dyDescent="0.4">
      <c r="A8" s="69" t="s">
        <v>21</v>
      </c>
      <c r="B8" s="65">
        <v>55850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O8" s="68"/>
    </row>
    <row r="9" spans="1:15" x14ac:dyDescent="0.4">
      <c r="A9" s="69" t="s">
        <v>18</v>
      </c>
      <c r="B9" s="65">
        <v>317992.07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5" x14ac:dyDescent="0.4">
      <c r="A10" s="69" t="s">
        <v>19</v>
      </c>
      <c r="B10" s="65">
        <v>10000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5" s="60" customFormat="1" x14ac:dyDescent="0.4">
      <c r="A11" s="69" t="s">
        <v>31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5" s="60" customFormat="1" x14ac:dyDescent="0.4">
      <c r="A12" s="70" t="s">
        <v>30</v>
      </c>
      <c r="B12" s="71">
        <f t="shared" ref="B12:H12" si="9">SUM(B13)</f>
        <v>242829.07</v>
      </c>
      <c r="C12" s="71">
        <f t="shared" si="9"/>
        <v>0</v>
      </c>
      <c r="D12" s="71">
        <f t="shared" si="9"/>
        <v>0</v>
      </c>
      <c r="E12" s="71">
        <f t="shared" si="9"/>
        <v>0</v>
      </c>
      <c r="F12" s="71">
        <f t="shared" si="9"/>
        <v>0</v>
      </c>
      <c r="G12" s="71">
        <f t="shared" si="9"/>
        <v>0</v>
      </c>
      <c r="H12" s="71">
        <f t="shared" si="9"/>
        <v>0</v>
      </c>
      <c r="I12" s="71">
        <f t="shared" ref="I12:M12" si="10">SUM(I13)</f>
        <v>0</v>
      </c>
      <c r="J12" s="71">
        <f t="shared" si="10"/>
        <v>0</v>
      </c>
      <c r="K12" s="71">
        <f t="shared" si="10"/>
        <v>0</v>
      </c>
      <c r="L12" s="71">
        <f t="shared" si="10"/>
        <v>0</v>
      </c>
      <c r="M12" s="71">
        <f t="shared" si="10"/>
        <v>0</v>
      </c>
      <c r="N12" s="72"/>
    </row>
    <row r="13" spans="1:15" s="60" customFormat="1" x14ac:dyDescent="0.4">
      <c r="A13" s="73" t="s">
        <v>25</v>
      </c>
      <c r="B13" s="65">
        <f>116700+63435.48+62693.59</f>
        <v>242829.07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72"/>
    </row>
    <row r="14" spans="1:15" x14ac:dyDescent="0.4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 x14ac:dyDescent="0.4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 x14ac:dyDescent="0.4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0</v>
      </c>
      <c r="E16" s="62">
        <f t="shared" si="13"/>
        <v>0</v>
      </c>
      <c r="F16" s="62">
        <f t="shared" si="13"/>
        <v>0</v>
      </c>
      <c r="G16" s="62">
        <f t="shared" si="13"/>
        <v>0</v>
      </c>
      <c r="H16" s="62">
        <f>SUM(H17:H18)</f>
        <v>0</v>
      </c>
      <c r="I16" s="62">
        <f t="shared" ref="I16:L16" si="14">SUM(I17:I18)</f>
        <v>0</v>
      </c>
      <c r="J16" s="62">
        <f t="shared" si="14"/>
        <v>0</v>
      </c>
      <c r="K16" s="62">
        <f t="shared" si="14"/>
        <v>0</v>
      </c>
      <c r="L16" s="62">
        <f t="shared" si="14"/>
        <v>0</v>
      </c>
      <c r="M16" s="62">
        <f>SUM(M17:M18)</f>
        <v>0</v>
      </c>
    </row>
    <row r="17" spans="1:14" x14ac:dyDescent="0.4">
      <c r="A17" s="57" t="s">
        <v>40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65"/>
      <c r="N17" s="68"/>
    </row>
    <row r="18" spans="1:14" x14ac:dyDescent="0.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 x14ac:dyDescent="0.4">
      <c r="L19" s="68"/>
    </row>
    <row r="20" spans="1:14" s="74" customFormat="1" x14ac:dyDescent="0.4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 x14ac:dyDescent="0.4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 x14ac:dyDescent="0.4">
      <c r="F22" s="68"/>
      <c r="G22" s="68"/>
    </row>
    <row r="24" spans="1:14" s="60" customFormat="1" x14ac:dyDescent="0.4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 x14ac:dyDescent="0.4">
      <c r="J27" s="68"/>
    </row>
    <row r="29" spans="1:14" s="74" customFormat="1" x14ac:dyDescent="0.4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 x14ac:dyDescent="0.4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 x14ac:dyDescent="0.4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 x14ac:dyDescent="0.4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 x14ac:dyDescent="0.4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 x14ac:dyDescent="0.4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 x14ac:dyDescent="0.4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 x14ac:dyDescent="0.4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 x14ac:dyDescent="0.4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 x14ac:dyDescent="0.4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 x14ac:dyDescent="0.4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 x14ac:dyDescent="0.4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zoomScaleNormal="100" zoomScaleSheetLayoutView="130" workbookViewId="0">
      <selection activeCell="B2" sqref="B2"/>
    </sheetView>
  </sheetViews>
  <sheetFormatPr defaultRowHeight="23.25" x14ac:dyDescent="0.5"/>
  <cols>
    <col min="1" max="1" width="23.75" style="1" bestFit="1" customWidth="1"/>
    <col min="2" max="3" width="11.125" style="1" customWidth="1"/>
    <col min="4" max="4" width="11.375" style="39" customWidth="1"/>
    <col min="5" max="5" width="13.25" style="1" customWidth="1"/>
    <col min="6" max="7" width="12" style="1" customWidth="1"/>
    <col min="8" max="8" width="13.25" style="39" bestFit="1" customWidth="1"/>
    <col min="9" max="9" width="15" style="1" customWidth="1"/>
    <col min="10" max="10" width="13" style="1" bestFit="1" customWidth="1"/>
    <col min="11" max="11" width="12.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6384" width="9" style="1"/>
  </cols>
  <sheetData>
    <row r="2" spans="1:14" x14ac:dyDescent="0.5">
      <c r="A2" s="99" t="s">
        <v>47</v>
      </c>
      <c r="B2" s="98"/>
      <c r="C2" s="98"/>
      <c r="D2" s="97"/>
      <c r="E2" s="98"/>
      <c r="F2" s="98"/>
      <c r="G2" s="98"/>
      <c r="H2" s="97"/>
      <c r="I2" s="98"/>
      <c r="J2" s="98"/>
      <c r="K2" s="98"/>
      <c r="L2" s="98"/>
      <c r="M2" s="98"/>
    </row>
    <row r="3" spans="1:14" s="43" customFormat="1" ht="17.25" customHeight="1" x14ac:dyDescent="0.2">
      <c r="A3" s="40" t="s">
        <v>12</v>
      </c>
      <c r="B3" s="41" t="s">
        <v>83</v>
      </c>
      <c r="C3" s="40" t="s">
        <v>84</v>
      </c>
      <c r="D3" s="42" t="s">
        <v>85</v>
      </c>
      <c r="E3" s="40" t="s">
        <v>86</v>
      </c>
      <c r="F3" s="40" t="s">
        <v>87</v>
      </c>
      <c r="G3" s="40" t="s">
        <v>88</v>
      </c>
      <c r="H3" s="40" t="s">
        <v>89</v>
      </c>
      <c r="I3" s="40" t="s">
        <v>90</v>
      </c>
      <c r="J3" s="40" t="s">
        <v>91</v>
      </c>
      <c r="K3" s="40" t="s">
        <v>92</v>
      </c>
      <c r="L3" s="40" t="s">
        <v>93</v>
      </c>
      <c r="M3" s="40" t="s">
        <v>94</v>
      </c>
    </row>
    <row r="4" spans="1:14" x14ac:dyDescent="0.5">
      <c r="A4" s="8" t="s">
        <v>27</v>
      </c>
      <c r="B4" s="14">
        <f>+B5+B10+B12+B14</f>
        <v>1388610.13</v>
      </c>
      <c r="C4" s="14">
        <f t="shared" ref="C4" si="0">+C5+C10+C12+C14</f>
        <v>0</v>
      </c>
      <c r="D4" s="14">
        <f>+D5+D10+D12+D14</f>
        <v>0</v>
      </c>
      <c r="E4" s="14">
        <f>E5+E10+E12</f>
        <v>0</v>
      </c>
      <c r="F4" s="14">
        <f>+F5+F10+F12+F14</f>
        <v>0</v>
      </c>
      <c r="G4" s="14">
        <f>+G5+G10+G12+G14</f>
        <v>0</v>
      </c>
      <c r="H4" s="14">
        <f t="shared" ref="H4" si="1">+H5+H10+H12+H14</f>
        <v>0</v>
      </c>
      <c r="I4" s="14">
        <f>+I5+I10+I12+I14</f>
        <v>0</v>
      </c>
      <c r="J4" s="14">
        <f>+J5+J10+J12+J14</f>
        <v>0</v>
      </c>
      <c r="K4" s="14">
        <f>+K5+K10+K12+K14</f>
        <v>0</v>
      </c>
      <c r="L4" s="14">
        <f t="shared" ref="L4" si="2">+L5+L10+L12+L14</f>
        <v>0</v>
      </c>
      <c r="M4" s="14">
        <f>+M5+M10+M12+M14</f>
        <v>0</v>
      </c>
      <c r="N4" s="44"/>
    </row>
    <row r="5" spans="1:14" s="20" customFormat="1" x14ac:dyDescent="0.5">
      <c r="A5" s="23" t="s">
        <v>49</v>
      </c>
      <c r="B5" s="22">
        <f t="shared" ref="B5:H5" si="3">SUM(B6:B9)</f>
        <v>631385.23</v>
      </c>
      <c r="C5" s="22">
        <f t="shared" si="3"/>
        <v>0</v>
      </c>
      <c r="D5" s="22">
        <f>SUM(D6:D9)</f>
        <v>0</v>
      </c>
      <c r="E5" s="22">
        <f>SUM(E6:E9)</f>
        <v>0</v>
      </c>
      <c r="F5" s="22">
        <f t="shared" si="3"/>
        <v>0</v>
      </c>
      <c r="G5" s="22">
        <f>SUM(G6:G9)</f>
        <v>0</v>
      </c>
      <c r="H5" s="22">
        <f t="shared" si="3"/>
        <v>0</v>
      </c>
      <c r="I5" s="22">
        <f>SUM(I6:I9)</f>
        <v>0</v>
      </c>
      <c r="J5" s="22">
        <f>SUM(J6:J9)</f>
        <v>0</v>
      </c>
      <c r="K5" s="22">
        <f t="shared" ref="K5" si="4">SUM(K6:K9)</f>
        <v>0</v>
      </c>
      <c r="L5" s="22">
        <f t="shared" ref="L5" si="5">SUM(L6:L9)</f>
        <v>0</v>
      </c>
      <c r="M5" s="22">
        <f>SUM(M6:M9)</f>
        <v>0</v>
      </c>
    </row>
    <row r="6" spans="1:14" x14ac:dyDescent="0.5">
      <c r="A6" s="5" t="s">
        <v>50</v>
      </c>
      <c r="B6" s="10">
        <f>221250+74890.98</f>
        <v>296140.98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4" x14ac:dyDescent="0.5">
      <c r="A7" s="5" t="s">
        <v>51</v>
      </c>
      <c r="B7" s="10">
        <f>312170.05+20774.2</f>
        <v>332944.25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4" x14ac:dyDescent="0.5">
      <c r="A8" s="5" t="s">
        <v>52</v>
      </c>
      <c r="B8" s="10">
        <v>2300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4" x14ac:dyDescent="0.5">
      <c r="A9" s="5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 x14ac:dyDescent="0.5">
      <c r="A10" s="17" t="s">
        <v>54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H10" s="16">
        <f t="shared" si="6"/>
        <v>0</v>
      </c>
      <c r="I10" s="16">
        <f t="shared" si="6"/>
        <v>0</v>
      </c>
      <c r="J10" s="16">
        <f t="shared" ref="J10:M10" si="7">SUM(J11)</f>
        <v>0</v>
      </c>
      <c r="K10" s="16">
        <f t="shared" si="7"/>
        <v>0</v>
      </c>
      <c r="L10" s="16">
        <f t="shared" si="7"/>
        <v>0</v>
      </c>
      <c r="M10" s="16">
        <f t="shared" si="7"/>
        <v>0</v>
      </c>
    </row>
    <row r="11" spans="1:14" x14ac:dyDescent="0.5">
      <c r="A11" s="5" t="s">
        <v>55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4" x14ac:dyDescent="0.5">
      <c r="A12" s="23" t="s">
        <v>30</v>
      </c>
      <c r="B12" s="16">
        <f>SUM(B13)</f>
        <v>757224.89999999991</v>
      </c>
      <c r="C12" s="16">
        <f>SUM(C13)</f>
        <v>0</v>
      </c>
      <c r="D12" s="16">
        <f t="shared" ref="D12:H12" si="8">SUM(D13)</f>
        <v>0</v>
      </c>
      <c r="E12" s="16">
        <f>SUM(E13)</f>
        <v>0</v>
      </c>
      <c r="F12" s="16">
        <f>SUM(F13)</f>
        <v>0</v>
      </c>
      <c r="G12" s="16">
        <f>SUM(G13)</f>
        <v>0</v>
      </c>
      <c r="H12" s="16">
        <f t="shared" si="8"/>
        <v>0</v>
      </c>
      <c r="I12" s="16">
        <f>SUM(I13)</f>
        <v>0</v>
      </c>
      <c r="J12" s="16">
        <f>SUM(J13)</f>
        <v>0</v>
      </c>
      <c r="K12" s="16">
        <f>SUM(K13)</f>
        <v>0</v>
      </c>
      <c r="L12" s="16">
        <f t="shared" ref="L12:M12" si="9">SUM(L13)</f>
        <v>0</v>
      </c>
      <c r="M12" s="16">
        <f t="shared" si="9"/>
        <v>0</v>
      </c>
      <c r="N12" s="44"/>
    </row>
    <row r="13" spans="1:14" x14ac:dyDescent="0.5">
      <c r="A13" s="34" t="s">
        <v>25</v>
      </c>
      <c r="B13" s="52">
        <f>31167.3+47224.52+300735.5+106096.76+251226.62+20774.2</f>
        <v>757224.89999999991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 x14ac:dyDescent="0.5">
      <c r="A14" s="17" t="s">
        <v>48</v>
      </c>
      <c r="B14" s="16">
        <f>SUM(B15)</f>
        <v>0</v>
      </c>
      <c r="C14" s="16">
        <f t="shared" ref="C14:H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0</v>
      </c>
      <c r="J14" s="16">
        <f>SUM(J15)</f>
        <v>0</v>
      </c>
      <c r="K14" s="16">
        <f>SUM(K15)</f>
        <v>0</v>
      </c>
      <c r="L14" s="16">
        <f t="shared" ref="L14:M14" si="11">SUM(L15)</f>
        <v>0</v>
      </c>
      <c r="M14" s="16">
        <f t="shared" si="11"/>
        <v>0</v>
      </c>
    </row>
    <row r="15" spans="1:14" x14ac:dyDescent="0.5">
      <c r="A15" s="57" t="s">
        <v>56</v>
      </c>
      <c r="B15" s="6"/>
      <c r="C15" s="56"/>
      <c r="D15" s="56"/>
      <c r="E15" s="56"/>
      <c r="F15" s="56"/>
      <c r="G15" s="56"/>
      <c r="H15" s="56"/>
      <c r="I15" s="6"/>
      <c r="J15" s="6"/>
      <c r="K15" s="6"/>
      <c r="L15" s="56"/>
      <c r="M15" s="56"/>
      <c r="N15" s="44"/>
    </row>
    <row r="16" spans="1:14" x14ac:dyDescent="0.5">
      <c r="F16" s="44"/>
      <c r="K16" s="44"/>
      <c r="N16" s="44"/>
    </row>
    <row r="17" spans="5:12" x14ac:dyDescent="0.5">
      <c r="E17" s="81"/>
      <c r="F17" s="39"/>
      <c r="H17" s="81"/>
      <c r="I17" s="79"/>
      <c r="J17" s="81"/>
      <c r="K17" s="44"/>
      <c r="L17" s="44"/>
    </row>
    <row r="18" spans="5:12" x14ac:dyDescent="0.5">
      <c r="E18" s="81"/>
      <c r="F18" s="39"/>
      <c r="H18" s="81"/>
      <c r="I18" s="80"/>
      <c r="J18" s="81"/>
    </row>
    <row r="19" spans="5:12" x14ac:dyDescent="0.5">
      <c r="E19" s="39"/>
      <c r="F19" s="39"/>
      <c r="H19" s="81"/>
      <c r="I19" s="79"/>
      <c r="J19" s="81"/>
    </row>
    <row r="20" spans="5:12" x14ac:dyDescent="0.5">
      <c r="F20" s="39"/>
      <c r="H20" s="81"/>
      <c r="I20" s="80"/>
      <c r="J20" s="81"/>
    </row>
    <row r="21" spans="5:12" x14ac:dyDescent="0.5">
      <c r="F21" s="39"/>
      <c r="H21" s="81"/>
      <c r="I21" s="80"/>
      <c r="J21" s="81"/>
    </row>
    <row r="22" spans="5:12" x14ac:dyDescent="0.5">
      <c r="F22" s="39"/>
      <c r="H22" s="81"/>
      <c r="I22" s="80"/>
      <c r="J22" s="81"/>
    </row>
    <row r="23" spans="5:12" x14ac:dyDescent="0.5">
      <c r="F23" s="39"/>
      <c r="H23" s="81"/>
      <c r="I23" s="80"/>
      <c r="J23" s="39"/>
    </row>
    <row r="24" spans="5:12" x14ac:dyDescent="0.5">
      <c r="F24" s="44"/>
      <c r="H24" s="81"/>
      <c r="I24" s="79"/>
      <c r="J24" s="39"/>
    </row>
    <row r="25" spans="5:12" x14ac:dyDescent="0.5">
      <c r="H25" s="81"/>
      <c r="I25" s="80"/>
      <c r="J25" s="39"/>
    </row>
    <row r="26" spans="5:12" x14ac:dyDescent="0.5">
      <c r="H26" s="81"/>
      <c r="I26" s="80"/>
      <c r="J26" s="39"/>
    </row>
    <row r="27" spans="5:12" x14ac:dyDescent="0.5">
      <c r="H27" s="81"/>
      <c r="I27" s="80"/>
      <c r="J27" s="39"/>
    </row>
    <row r="28" spans="5:12" x14ac:dyDescent="0.5">
      <c r="H28" s="81"/>
      <c r="I28" s="80"/>
      <c r="J28" s="39"/>
    </row>
    <row r="29" spans="5:12" x14ac:dyDescent="0.5">
      <c r="H29" s="81"/>
      <c r="I29" s="80"/>
      <c r="J29" s="39"/>
    </row>
    <row r="30" spans="5:12" x14ac:dyDescent="0.5">
      <c r="H30" s="81"/>
      <c r="I30" s="80"/>
    </row>
    <row r="31" spans="5:12" x14ac:dyDescent="0.5">
      <c r="H31" s="81"/>
      <c r="I31" s="80"/>
    </row>
    <row r="32" spans="5:12" x14ac:dyDescent="0.5">
      <c r="H32" s="81"/>
      <c r="I32" s="80"/>
    </row>
    <row r="33" spans="8:9" x14ac:dyDescent="0.5">
      <c r="H33" s="81"/>
      <c r="I33" s="80"/>
    </row>
    <row r="34" spans="8:9" x14ac:dyDescent="0.5">
      <c r="H34" s="81"/>
      <c r="I34" s="80"/>
    </row>
    <row r="35" spans="8:9" x14ac:dyDescent="0.5">
      <c r="H35" s="81"/>
      <c r="I35" s="80"/>
    </row>
    <row r="36" spans="8:9" x14ac:dyDescent="0.5">
      <c r="H36" s="81"/>
      <c r="I36" s="80"/>
    </row>
    <row r="37" spans="8:9" x14ac:dyDescent="0.5">
      <c r="H37" s="81"/>
      <c r="I37" s="80"/>
    </row>
    <row r="38" spans="8:9" x14ac:dyDescent="0.5">
      <c r="H38" s="81"/>
      <c r="I38" s="80"/>
    </row>
    <row r="39" spans="8:9" x14ac:dyDescent="0.5">
      <c r="H39" s="81"/>
      <c r="I39" s="80"/>
    </row>
    <row r="40" spans="8:9" x14ac:dyDescent="0.5">
      <c r="H40" s="81"/>
      <c r="I40" s="80"/>
    </row>
    <row r="41" spans="8:9" x14ac:dyDescent="0.5">
      <c r="H41" s="81"/>
      <c r="I41" s="80"/>
    </row>
    <row r="42" spans="8:9" x14ac:dyDescent="0.5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9"/>
  <sheetViews>
    <sheetView zoomScale="98" zoomScaleNormal="98" zoomScaleSheetLayoutView="85" workbookViewId="0">
      <selection activeCell="B3" sqref="B3"/>
    </sheetView>
  </sheetViews>
  <sheetFormatPr defaultRowHeight="23.25" x14ac:dyDescent="0.5"/>
  <cols>
    <col min="1" max="1" width="23.75" style="1" bestFit="1" customWidth="1"/>
    <col min="2" max="2" width="16.125" style="1" customWidth="1"/>
    <col min="3" max="3" width="13.875" style="1" customWidth="1"/>
    <col min="4" max="4" width="15" style="1" customWidth="1"/>
    <col min="5" max="5" width="13.875" style="1" customWidth="1"/>
    <col min="6" max="7" width="14.125" style="1" customWidth="1"/>
    <col min="8" max="8" width="13.875" style="39" customWidth="1"/>
    <col min="9" max="9" width="16.125" style="1" customWidth="1"/>
    <col min="10" max="11" width="13.875" style="1" customWidth="1"/>
    <col min="12" max="12" width="14.125" style="1" customWidth="1"/>
    <col min="13" max="14" width="13.875" style="1" bestFit="1" customWidth="1"/>
    <col min="15" max="15" width="9" style="1"/>
    <col min="16" max="16" width="13.875" style="1" bestFit="1" customWidth="1"/>
    <col min="17" max="16384" width="9" style="1"/>
  </cols>
  <sheetData>
    <row r="1" spans="1:62" x14ac:dyDescent="0.5">
      <c r="A1" s="24" t="s">
        <v>28</v>
      </c>
      <c r="B1" s="41" t="s">
        <v>83</v>
      </c>
      <c r="C1" s="40" t="s">
        <v>84</v>
      </c>
      <c r="D1" s="42" t="s">
        <v>85</v>
      </c>
      <c r="E1" s="40" t="s">
        <v>86</v>
      </c>
      <c r="F1" s="40" t="s">
        <v>87</v>
      </c>
      <c r="G1" s="40" t="s">
        <v>88</v>
      </c>
      <c r="H1" s="40" t="s">
        <v>89</v>
      </c>
      <c r="I1" s="40" t="s">
        <v>90</v>
      </c>
      <c r="J1" s="40" t="s">
        <v>91</v>
      </c>
      <c r="K1" s="40" t="s">
        <v>92</v>
      </c>
      <c r="L1" s="40" t="s">
        <v>93</v>
      </c>
      <c r="M1" s="40" t="s">
        <v>94</v>
      </c>
      <c r="N1" s="93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 x14ac:dyDescent="0.5">
      <c r="A2" s="8" t="s">
        <v>27</v>
      </c>
      <c r="B2" s="55">
        <f>+B3+B6+B11+B13+B15</f>
        <v>10881042.23</v>
      </c>
      <c r="C2" s="55">
        <f>+C3+C6+C11+C13+C15</f>
        <v>0</v>
      </c>
      <c r="D2" s="55">
        <f>+D3+D6+D11+D13+D15</f>
        <v>0</v>
      </c>
      <c r="E2" s="55">
        <f>+E3+E6+E11+E13+E15</f>
        <v>0</v>
      </c>
      <c r="F2" s="55">
        <f t="shared" ref="F2:M2" si="0">+F3+F6+F11+F13+F15</f>
        <v>0</v>
      </c>
      <c r="G2" s="55">
        <f>+G3+G6+G11+G13+G15</f>
        <v>0</v>
      </c>
      <c r="H2" s="55">
        <f t="shared" si="0"/>
        <v>0</v>
      </c>
      <c r="I2" s="55">
        <f>+I3+I6+I11+I13+I15</f>
        <v>0</v>
      </c>
      <c r="J2" s="55">
        <f>+J3+J6+J11+J13+J15</f>
        <v>0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93"/>
      <c r="O2" s="7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 x14ac:dyDescent="0.5">
      <c r="A3" s="15" t="s">
        <v>15</v>
      </c>
      <c r="B3" s="36">
        <f>SUM(B4:B5)</f>
        <v>6907709.3600000003</v>
      </c>
      <c r="C3" s="36">
        <f t="shared" ref="C3:M3" si="1">SUM(C4:C5)</f>
        <v>0</v>
      </c>
      <c r="D3" s="36">
        <f t="shared" si="1"/>
        <v>0</v>
      </c>
      <c r="E3" s="36">
        <f>SUM(E4:E5)</f>
        <v>0</v>
      </c>
      <c r="F3" s="36">
        <f>SUM(F4:F5)</f>
        <v>0</v>
      </c>
      <c r="G3" s="36">
        <f>SUM(G4:G5)</f>
        <v>0</v>
      </c>
      <c r="H3" s="36">
        <f t="shared" si="1"/>
        <v>0</v>
      </c>
      <c r="I3" s="36">
        <f t="shared" si="1"/>
        <v>0</v>
      </c>
      <c r="J3" s="36">
        <f>SUM(J4:J5)</f>
        <v>0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</row>
    <row r="4" spans="1:62" s="18" customFormat="1" x14ac:dyDescent="0.5">
      <c r="A4" s="13" t="s">
        <v>16</v>
      </c>
      <c r="B4" s="35">
        <f>+ค่าใช้จ่ายบุคคลากรภาครัฐ!B5</f>
        <v>5234240.6500000004</v>
      </c>
      <c r="C4" s="35">
        <f>+ค่าใช้จ่ายบุคคลากรภาครัฐ!C5</f>
        <v>0</v>
      </c>
      <c r="D4" s="35">
        <f>+ค่าใช้จ่ายบุคคลากรภาครัฐ!D5</f>
        <v>0</v>
      </c>
      <c r="E4" s="35">
        <f>+ค่าใช้จ่ายบุคคลากรภาครัฐ!E5</f>
        <v>0</v>
      </c>
      <c r="F4" s="35">
        <f>+ค่าใช้จ่ายบุคคลากรภาครัฐ!F5</f>
        <v>0</v>
      </c>
      <c r="G4" s="35">
        <f>+ค่าใช้จ่ายบุคคลากรภาครัฐ!G5</f>
        <v>0</v>
      </c>
      <c r="H4" s="35">
        <f>+ค่าใช้จ่ายบุคคลากรภาครัฐ!H5</f>
        <v>0</v>
      </c>
      <c r="I4" s="35">
        <f>+ค่าใช้จ่ายบุคคลากรภาครัฐ!I5</f>
        <v>0</v>
      </c>
      <c r="J4" s="35">
        <f>+ค่าใช้จ่ายบุคคลากรภาครัฐ!J5</f>
        <v>0</v>
      </c>
      <c r="K4" s="35">
        <f>+ค่าใช้จ่ายบุคคลากรภาครัฐ!K5</f>
        <v>0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5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 x14ac:dyDescent="0.5">
      <c r="A5" s="12" t="s">
        <v>22</v>
      </c>
      <c r="B5" s="35">
        <f>+ค่าใช้จ่ายบุคคลากรภาครัฐ!B6</f>
        <v>1673468.71</v>
      </c>
      <c r="C5" s="35">
        <f>+ค่าใช้จ่ายบุคคลากรภาครัฐ!C6</f>
        <v>0</v>
      </c>
      <c r="D5" s="35">
        <f>+ค่าใช้จ่ายบุคคลากรภาครัฐ!D6</f>
        <v>0</v>
      </c>
      <c r="E5" s="35">
        <f>+ค่าใช้จ่ายบุคคลากรภาครัฐ!E6</f>
        <v>0</v>
      </c>
      <c r="F5" s="35">
        <f>+ค่าใช้จ่ายบุคคลากรภาครัฐ!F6</f>
        <v>0</v>
      </c>
      <c r="G5" s="35">
        <f>+ค่าใช้จ่ายบุคคลากรภาครัฐ!G6</f>
        <v>0</v>
      </c>
      <c r="H5" s="35">
        <f>+ค่าใช้จ่ายบุคคลากรภาครัฐ!H6</f>
        <v>0</v>
      </c>
      <c r="I5" s="35">
        <f>+ค่าใช้จ่ายบุคคลากรภาครัฐ!I6</f>
        <v>0</v>
      </c>
      <c r="J5" s="35">
        <f>+ค่าใช้จ่ายบุคคลากรภาครัฐ!J6</f>
        <v>0</v>
      </c>
      <c r="K5" s="35">
        <f>+ค่าใช้จ่ายบุคคลากรภาครัฐ!K6</f>
        <v>0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5"/>
      <c r="O5" s="80"/>
      <c r="P5" s="79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 x14ac:dyDescent="0.5">
      <c r="A6" s="15" t="s">
        <v>17</v>
      </c>
      <c r="B6" s="36">
        <f>SUM(B7:B10)</f>
        <v>2092598.67</v>
      </c>
      <c r="C6" s="36">
        <f t="shared" ref="C6:M6" si="2">SUM(C7:C10)</f>
        <v>0</v>
      </c>
      <c r="D6" s="36">
        <f>SUM(D7:D10)</f>
        <v>0</v>
      </c>
      <c r="E6" s="36">
        <f>SUM(E7:E10)</f>
        <v>0</v>
      </c>
      <c r="F6" s="36">
        <f>SUM(F7:F10)</f>
        <v>0</v>
      </c>
      <c r="G6" s="36">
        <f>SUM(G7:G10)</f>
        <v>0</v>
      </c>
      <c r="H6" s="36">
        <f t="shared" si="2"/>
        <v>0</v>
      </c>
      <c r="I6" s="36">
        <f t="shared" si="2"/>
        <v>0</v>
      </c>
      <c r="J6" s="36">
        <f>SUM(J7:J10)</f>
        <v>0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</row>
    <row r="7" spans="1:62" s="18" customFormat="1" x14ac:dyDescent="0.5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478490.98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0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0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0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0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0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0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0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0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0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5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 x14ac:dyDescent="0.5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1216195.18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0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0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0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0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0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0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0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0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0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5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 x14ac:dyDescent="0.5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14007.72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0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0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0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0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0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0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0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0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0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5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 x14ac:dyDescent="0.5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383904.79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0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0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0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0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0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0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0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0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0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5"/>
      <c r="O10" s="80"/>
      <c r="P10" s="8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 x14ac:dyDescent="0.5">
      <c r="A11" s="23" t="s">
        <v>30</v>
      </c>
      <c r="B11" s="46">
        <f>SUM(B12)</f>
        <v>1880734.2</v>
      </c>
      <c r="C11" s="46">
        <f t="shared" ref="C11:M11" si="3">SUM(C12)</f>
        <v>0</v>
      </c>
      <c r="D11" s="46">
        <f t="shared" si="3"/>
        <v>0</v>
      </c>
      <c r="E11" s="46">
        <f t="shared" si="3"/>
        <v>0</v>
      </c>
      <c r="F11" s="46">
        <f t="shared" si="3"/>
        <v>0</v>
      </c>
      <c r="G11" s="46">
        <f t="shared" si="3"/>
        <v>0</v>
      </c>
      <c r="H11" s="46">
        <f t="shared" si="3"/>
        <v>0</v>
      </c>
      <c r="I11" s="46">
        <f t="shared" si="3"/>
        <v>0</v>
      </c>
      <c r="J11" s="46">
        <f t="shared" si="3"/>
        <v>0</v>
      </c>
      <c r="K11" s="46">
        <f t="shared" si="3"/>
        <v>0</v>
      </c>
      <c r="L11" s="46">
        <f t="shared" si="3"/>
        <v>0</v>
      </c>
      <c r="M11" s="46">
        <f t="shared" si="3"/>
        <v>0</v>
      </c>
      <c r="N11" s="96"/>
      <c r="O11" s="94"/>
      <c r="P11" s="15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</row>
    <row r="12" spans="1:62" s="47" customFormat="1" x14ac:dyDescent="0.5">
      <c r="A12" s="34" t="s">
        <v>25</v>
      </c>
      <c r="B12" s="45">
        <f>+ภาพรวมผลผลิตที่1!B13+ภาพรวมผลผลิตที่2!B13+ภาพรวมผลผลิตที่3!B13+ภาพรวมโครงการ!B13</f>
        <v>1880734.2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0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0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0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0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0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0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0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0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0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5"/>
      <c r="O12" s="80"/>
      <c r="P12" s="81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 x14ac:dyDescent="0.5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0</v>
      </c>
      <c r="E13" s="54">
        <f t="shared" si="4"/>
        <v>0</v>
      </c>
      <c r="F13" s="54">
        <f>SUM(F14)</f>
        <v>0</v>
      </c>
      <c r="G13" s="54">
        <f t="shared" si="4"/>
        <v>0</v>
      </c>
      <c r="H13" s="54">
        <f t="shared" si="4"/>
        <v>0</v>
      </c>
      <c r="I13" s="54">
        <f t="shared" si="4"/>
        <v>0</v>
      </c>
      <c r="J13" s="54">
        <f t="shared" si="4"/>
        <v>0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9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 x14ac:dyDescent="0.5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0</v>
      </c>
      <c r="E14" s="51">
        <f>+ภาพรวมผลผลิตที่1!E15+ภาพรวมผลผลิตที่2!E15+ภาพรวมผลผลิตที่3!E15+ภาพรวมโครงการ!E11</f>
        <v>0</v>
      </c>
      <c r="F14" s="51">
        <f>+ภาพรวมผลผลิตที่1!F15+ภาพรวมผลผลิตที่2!F15+ภาพรวมผลผลิตที่3!F15+ภาพรวมโครงการ!F11</f>
        <v>0</v>
      </c>
      <c r="G14" s="51">
        <f>+ภาพรวมผลผลิตที่1!G15+ภาพรวมผลผลิตที่2!G15+ภาพรวมผลผลิตที่3!G15+ภาพรวมโครงการ!G11</f>
        <v>0</v>
      </c>
      <c r="H14" s="51">
        <f>+ภาพรวมผลผลิตที่1!H15+ภาพรวมผลผลิตที่2!H15+ภาพรวมผลผลิตที่3!H15+ภาพรวมโครงการ!H11</f>
        <v>0</v>
      </c>
      <c r="I14" s="51">
        <f>+ภาพรวมผลผลิตที่1!I15+ภาพรวมผลผลิตที่2!I15+ภาพรวมผลผลิตที่3!I15+ภาพรวมโครงการ!I11</f>
        <v>0</v>
      </c>
      <c r="J14" s="51">
        <f>+ภาพรวมผลผลิตที่1!J15+ภาพรวมผลผลิตที่2!J15+ภาพรวมผลผลิตที่3!J15+ภาพรวมโครงการ!J11</f>
        <v>0</v>
      </c>
      <c r="K14" s="51">
        <f>+ภาพรวมผลผลิตที่1!K15+ภาพรวมผลผลิตที่2!K15+ภาพรวมผลผลิตที่3!K15+ภาพรวมโครงการ!K11</f>
        <v>0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6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s="47" customFormat="1" x14ac:dyDescent="0.5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0</v>
      </c>
      <c r="E15" s="54">
        <f t="shared" si="5"/>
        <v>0</v>
      </c>
      <c r="F15" s="54">
        <f>SUM(F16:F17)</f>
        <v>0</v>
      </c>
      <c r="G15" s="54">
        <f t="shared" si="5"/>
        <v>0</v>
      </c>
      <c r="H15" s="54">
        <f t="shared" si="5"/>
        <v>0</v>
      </c>
      <c r="I15" s="54">
        <f t="shared" si="5"/>
        <v>0</v>
      </c>
      <c r="J15" s="54">
        <f t="shared" si="5"/>
        <v>0</v>
      </c>
      <c r="K15" s="54">
        <f t="shared" si="5"/>
        <v>0</v>
      </c>
      <c r="L15" s="54">
        <f t="shared" si="5"/>
        <v>0</v>
      </c>
      <c r="M15" s="54">
        <f t="shared" si="5"/>
        <v>0</v>
      </c>
      <c r="N15" s="95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 x14ac:dyDescent="0.5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6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</row>
    <row r="17" spans="1:62" s="18" customFormat="1" x14ac:dyDescent="0.5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6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 x14ac:dyDescent="0.5">
      <c r="C18" s="44"/>
      <c r="E18" s="44"/>
      <c r="F18" s="39"/>
      <c r="G18" s="44"/>
    </row>
    <row r="19" spans="1:62" x14ac:dyDescent="0.5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 x14ac:dyDescent="0.5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 x14ac:dyDescent="0.5">
      <c r="B21" s="80"/>
      <c r="C21" s="81"/>
      <c r="D21" s="92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 x14ac:dyDescent="0.5">
      <c r="A22" s="39"/>
      <c r="B22" s="81"/>
      <c r="C22" s="81"/>
      <c r="D22" s="80"/>
      <c r="E22" s="81"/>
      <c r="F22" s="78"/>
      <c r="G22" s="80"/>
      <c r="H22" s="81"/>
      <c r="I22" s="81"/>
      <c r="J22" s="80"/>
      <c r="K22" s="80"/>
      <c r="L22" s="79"/>
      <c r="M22" s="79"/>
      <c r="N22" s="81"/>
    </row>
    <row r="23" spans="1:62" s="39" customFormat="1" x14ac:dyDescent="0.5">
      <c r="B23" s="81"/>
      <c r="C23" s="81"/>
      <c r="D23" s="81"/>
      <c r="E23" s="81"/>
      <c r="F23" s="91"/>
      <c r="G23" s="79"/>
      <c r="H23" s="91"/>
      <c r="I23" s="91"/>
      <c r="J23" s="81"/>
      <c r="K23" s="81"/>
      <c r="L23" s="81"/>
      <c r="M23" s="81"/>
      <c r="N23" s="81"/>
    </row>
    <row r="24" spans="1:62" x14ac:dyDescent="0.5">
      <c r="B24" s="81"/>
      <c r="C24" s="81"/>
      <c r="D24" s="81"/>
      <c r="E24" s="81"/>
      <c r="F24" s="91"/>
      <c r="G24" s="91"/>
      <c r="H24" s="91"/>
      <c r="I24" s="91"/>
      <c r="J24" s="80"/>
      <c r="K24" s="80"/>
      <c r="L24" s="80"/>
      <c r="M24" s="80"/>
      <c r="N24" s="80"/>
    </row>
    <row r="25" spans="1:62" x14ac:dyDescent="0.5">
      <c r="B25" s="81"/>
      <c r="C25" s="81"/>
      <c r="D25" s="81"/>
      <c r="E25" s="81"/>
      <c r="F25" s="91"/>
      <c r="G25" s="79"/>
      <c r="H25" s="91"/>
      <c r="I25" s="91"/>
      <c r="J25" s="80"/>
      <c r="K25" s="80"/>
      <c r="L25" s="80"/>
      <c r="M25" s="80"/>
      <c r="N25" s="80"/>
    </row>
    <row r="26" spans="1:62" x14ac:dyDescent="0.5">
      <c r="B26" s="81"/>
      <c r="C26" s="81"/>
      <c r="D26" s="81"/>
      <c r="E26" s="81"/>
      <c r="F26" s="91"/>
      <c r="G26" s="91"/>
      <c r="H26" s="91"/>
      <c r="I26" s="91"/>
      <c r="J26" s="80"/>
      <c r="K26" s="85"/>
      <c r="L26" s="85"/>
      <c r="M26" s="80"/>
      <c r="N26" s="85"/>
    </row>
    <row r="27" spans="1:62" x14ac:dyDescent="0.5">
      <c r="B27" s="81"/>
      <c r="C27" s="81"/>
      <c r="D27" s="81"/>
      <c r="E27" s="81"/>
      <c r="F27" s="91"/>
      <c r="G27" s="79"/>
      <c r="H27" s="91"/>
      <c r="I27" s="86"/>
      <c r="J27" s="87"/>
      <c r="K27" s="87"/>
      <c r="L27" s="87"/>
      <c r="M27" s="88"/>
      <c r="N27" s="88"/>
    </row>
    <row r="28" spans="1:62" x14ac:dyDescent="0.5">
      <c r="B28" s="81"/>
      <c r="C28" s="81"/>
      <c r="D28" s="81"/>
      <c r="E28" s="81"/>
      <c r="F28" s="91"/>
      <c r="G28" s="79"/>
      <c r="H28" s="91"/>
      <c r="I28" s="79"/>
      <c r="J28" s="80"/>
      <c r="K28" s="89"/>
      <c r="L28" s="81"/>
      <c r="M28" s="81"/>
      <c r="N28" s="89"/>
    </row>
    <row r="29" spans="1:62" x14ac:dyDescent="0.5">
      <c r="B29" s="81"/>
      <c r="C29" s="81"/>
      <c r="D29" s="81"/>
      <c r="E29" s="81"/>
      <c r="F29" s="91"/>
      <c r="G29" s="79"/>
      <c r="H29" s="91"/>
      <c r="I29" s="79"/>
      <c r="J29" s="81"/>
      <c r="K29" s="81"/>
      <c r="L29" s="81"/>
      <c r="M29" s="81"/>
      <c r="N29" s="81"/>
    </row>
    <row r="30" spans="1:62" x14ac:dyDescent="0.5">
      <c r="B30" s="81"/>
      <c r="C30" s="81"/>
      <c r="D30" s="81"/>
      <c r="E30" s="81"/>
      <c r="F30" s="91"/>
      <c r="G30" s="79"/>
      <c r="H30" s="91"/>
      <c r="I30" s="79"/>
      <c r="J30" s="81"/>
      <c r="K30" s="81"/>
      <c r="L30" s="81"/>
      <c r="M30" s="81"/>
      <c r="N30" s="81"/>
    </row>
    <row r="31" spans="1:62" x14ac:dyDescent="0.5">
      <c r="B31" s="81"/>
      <c r="C31" s="81"/>
      <c r="D31" s="81"/>
      <c r="E31" s="81"/>
      <c r="F31" s="91"/>
      <c r="G31" s="79"/>
      <c r="H31" s="91"/>
      <c r="I31" s="79"/>
      <c r="J31" s="81"/>
      <c r="K31" s="81"/>
      <c r="L31" s="81"/>
      <c r="M31" s="81"/>
      <c r="N31" s="81"/>
    </row>
    <row r="32" spans="1:62" x14ac:dyDescent="0.5">
      <c r="B32" s="90"/>
      <c r="C32" s="80"/>
      <c r="D32" s="81"/>
      <c r="E32" s="81"/>
      <c r="F32" s="91"/>
      <c r="G32" s="79"/>
      <c r="H32" s="91"/>
      <c r="I32" s="79"/>
      <c r="J32" s="81"/>
      <c r="K32" s="81"/>
      <c r="L32" s="81"/>
      <c r="M32" s="81"/>
      <c r="N32" s="81"/>
    </row>
    <row r="33" spans="2:14" x14ac:dyDescent="0.5">
      <c r="B33" s="90"/>
      <c r="C33" s="81"/>
      <c r="D33" s="81"/>
      <c r="E33" s="81"/>
      <c r="F33" s="91"/>
      <c r="G33" s="79"/>
      <c r="H33" s="91"/>
      <c r="I33" s="79"/>
      <c r="J33" s="81"/>
      <c r="K33" s="81"/>
      <c r="L33" s="81"/>
      <c r="M33" s="81"/>
      <c r="N33" s="81"/>
    </row>
    <row r="34" spans="2:14" x14ac:dyDescent="0.5">
      <c r="B34" s="90"/>
      <c r="C34" s="81"/>
      <c r="D34" s="81"/>
      <c r="E34" s="81"/>
      <c r="F34" s="91"/>
      <c r="G34" s="79"/>
      <c r="H34" s="91"/>
      <c r="I34" s="79"/>
      <c r="J34" s="81"/>
      <c r="K34" s="81"/>
      <c r="L34" s="81"/>
      <c r="M34" s="81"/>
      <c r="N34" s="81"/>
    </row>
    <row r="35" spans="2:14" x14ac:dyDescent="0.5">
      <c r="B35" s="90"/>
      <c r="C35" s="80"/>
      <c r="D35" s="81"/>
      <c r="E35" s="81"/>
      <c r="F35" s="91"/>
      <c r="G35" s="79"/>
      <c r="H35" s="91"/>
      <c r="I35" s="79"/>
      <c r="J35" s="81"/>
      <c r="K35" s="81"/>
      <c r="L35" s="81"/>
      <c r="M35" s="81"/>
      <c r="N35" s="81"/>
    </row>
    <row r="36" spans="2:14" x14ac:dyDescent="0.5">
      <c r="B36" s="90"/>
      <c r="C36" s="80"/>
      <c r="D36" s="81"/>
      <c r="E36" s="81"/>
      <c r="F36" s="152"/>
      <c r="G36" s="79"/>
      <c r="H36" s="91"/>
      <c r="I36" s="79"/>
      <c r="J36" s="81"/>
      <c r="K36" s="81"/>
      <c r="L36" s="81"/>
      <c r="M36" s="81"/>
      <c r="N36" s="81"/>
    </row>
    <row r="37" spans="2:14" x14ac:dyDescent="0.5">
      <c r="B37" s="90"/>
      <c r="C37" s="80"/>
      <c r="D37" s="79"/>
      <c r="E37" s="80"/>
      <c r="F37" s="91"/>
      <c r="G37" s="79"/>
      <c r="H37" s="91"/>
      <c r="I37" s="79"/>
      <c r="J37" s="81"/>
      <c r="K37" s="81"/>
      <c r="L37" s="81"/>
      <c r="M37" s="81"/>
      <c r="N37" s="81"/>
    </row>
    <row r="38" spans="2:14" x14ac:dyDescent="0.5">
      <c r="B38" s="90"/>
      <c r="C38" s="80"/>
      <c r="D38" s="80"/>
      <c r="E38" s="79"/>
      <c r="F38" s="79"/>
      <c r="G38" s="79"/>
      <c r="H38" s="91"/>
      <c r="I38" s="79"/>
      <c r="J38" s="81"/>
      <c r="K38" s="81"/>
      <c r="L38" s="81"/>
      <c r="M38" s="81"/>
      <c r="N38" s="81"/>
    </row>
    <row r="39" spans="2:14" x14ac:dyDescent="0.5">
      <c r="B39" s="50"/>
      <c r="F39" s="44"/>
      <c r="G39" s="44"/>
      <c r="H39" s="153"/>
      <c r="I39" s="44"/>
      <c r="J39" s="39"/>
      <c r="K39" s="39"/>
      <c r="L39" s="39"/>
      <c r="M39" s="39"/>
      <c r="N39" s="39"/>
    </row>
    <row r="40" spans="2:14" x14ac:dyDescent="0.5">
      <c r="B40" s="50"/>
    </row>
    <row r="41" spans="2:14" x14ac:dyDescent="0.5">
      <c r="B41" s="50"/>
    </row>
    <row r="42" spans="2:14" x14ac:dyDescent="0.5">
      <c r="B42" s="50"/>
      <c r="D42" s="39"/>
    </row>
    <row r="43" spans="2:14" x14ac:dyDescent="0.5">
      <c r="B43" s="50"/>
      <c r="D43" s="44"/>
    </row>
    <row r="44" spans="2:14" x14ac:dyDescent="0.5">
      <c r="B44" s="50"/>
      <c r="F44" s="39"/>
    </row>
    <row r="45" spans="2:14" x14ac:dyDescent="0.5">
      <c r="B45" s="50"/>
    </row>
    <row r="46" spans="2:14" x14ac:dyDescent="0.5">
      <c r="B46" s="50"/>
    </row>
    <row r="47" spans="2:14" x14ac:dyDescent="0.5">
      <c r="B47" s="50"/>
    </row>
    <row r="48" spans="2:14" x14ac:dyDescent="0.5">
      <c r="B48" s="50"/>
    </row>
    <row r="49" spans="2:8" x14ac:dyDescent="0.5">
      <c r="B49" s="50"/>
    </row>
    <row r="50" spans="2:8" x14ac:dyDescent="0.5">
      <c r="B50" s="50"/>
    </row>
    <row r="51" spans="2:8" x14ac:dyDescent="0.5">
      <c r="B51" s="50"/>
    </row>
    <row r="52" spans="2:8" x14ac:dyDescent="0.5">
      <c r="B52" s="50"/>
    </row>
    <row r="53" spans="2:8" x14ac:dyDescent="0.5">
      <c r="B53" s="50"/>
    </row>
    <row r="54" spans="2:8" x14ac:dyDescent="0.5">
      <c r="B54" s="50"/>
    </row>
    <row r="55" spans="2:8" x14ac:dyDescent="0.5">
      <c r="B55" s="50"/>
    </row>
    <row r="56" spans="2:8" x14ac:dyDescent="0.5">
      <c r="B56" s="50"/>
    </row>
    <row r="57" spans="2:8" x14ac:dyDescent="0.5">
      <c r="B57" s="50"/>
    </row>
    <row r="58" spans="2:8" x14ac:dyDescent="0.5">
      <c r="B58" s="50"/>
    </row>
    <row r="59" spans="2:8" x14ac:dyDescent="0.5">
      <c r="B59" s="50"/>
    </row>
    <row r="60" spans="2:8" x14ac:dyDescent="0.5">
      <c r="B60" s="50"/>
    </row>
    <row r="61" spans="2:8" x14ac:dyDescent="0.5">
      <c r="B61" s="50"/>
      <c r="H61" s="49"/>
    </row>
    <row r="62" spans="2:8" x14ac:dyDescent="0.5">
      <c r="B62" s="50"/>
    </row>
    <row r="63" spans="2:8" x14ac:dyDescent="0.5">
      <c r="B63" s="50"/>
    </row>
    <row r="64" spans="2:8" x14ac:dyDescent="0.5">
      <c r="B64" s="50"/>
    </row>
    <row r="65" spans="2:2" x14ac:dyDescent="0.5">
      <c r="B65" s="50"/>
    </row>
    <row r="66" spans="2:2" x14ac:dyDescent="0.5">
      <c r="B66" s="50"/>
    </row>
    <row r="67" spans="2:2" x14ac:dyDescent="0.5">
      <c r="B67" s="50"/>
    </row>
    <row r="68" spans="2:2" x14ac:dyDescent="0.5">
      <c r="B68" s="50"/>
    </row>
    <row r="69" spans="2:2" x14ac:dyDescent="0.5">
      <c r="B69" s="50"/>
    </row>
    <row r="70" spans="2:2" x14ac:dyDescent="0.5">
      <c r="B70" s="50"/>
    </row>
    <row r="71" spans="2:2" x14ac:dyDescent="0.5">
      <c r="B71" s="50"/>
    </row>
    <row r="72" spans="2:2" x14ac:dyDescent="0.5">
      <c r="B72" s="50"/>
    </row>
    <row r="73" spans="2:2" x14ac:dyDescent="0.5">
      <c r="B73" s="50"/>
    </row>
    <row r="74" spans="2:2" x14ac:dyDescent="0.5">
      <c r="B74" s="50"/>
    </row>
    <row r="75" spans="2:2" x14ac:dyDescent="0.5">
      <c r="B75" s="50"/>
    </row>
    <row r="76" spans="2:2" x14ac:dyDescent="0.5">
      <c r="B76" s="50"/>
    </row>
    <row r="77" spans="2:2" x14ac:dyDescent="0.5">
      <c r="B77" s="50"/>
    </row>
    <row r="78" spans="2:2" x14ac:dyDescent="0.5">
      <c r="B78" s="50"/>
    </row>
    <row r="79" spans="2:2" x14ac:dyDescent="0.5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6"/>
  <sheetViews>
    <sheetView tabSelected="1" view="pageBreakPreview" topLeftCell="B1" zoomScale="85" zoomScaleNormal="100" zoomScaleSheetLayoutView="85" workbookViewId="0">
      <selection activeCell="D9" sqref="D9"/>
    </sheetView>
  </sheetViews>
  <sheetFormatPr defaultRowHeight="23.25" x14ac:dyDescent="0.5"/>
  <cols>
    <col min="1" max="1" width="14.5" style="1" customWidth="1"/>
    <col min="2" max="2" width="33.5" style="1" customWidth="1"/>
    <col min="3" max="3" width="19.5" style="1" customWidth="1"/>
    <col min="4" max="4" width="17.375" style="1" customWidth="1"/>
    <col min="5" max="5" width="18" style="1" customWidth="1"/>
    <col min="6" max="6" width="17.75" style="1" customWidth="1"/>
    <col min="7" max="7" width="17.125" style="1" customWidth="1"/>
    <col min="8" max="8" width="17.625" style="1" customWidth="1"/>
    <col min="9" max="16384" width="9" style="1"/>
  </cols>
  <sheetData>
    <row r="1" spans="2:8" x14ac:dyDescent="0.5">
      <c r="B1" s="159" t="s">
        <v>82</v>
      </c>
      <c r="C1" s="159"/>
      <c r="D1" s="159"/>
      <c r="E1" s="159"/>
      <c r="F1" s="159"/>
      <c r="G1" s="159"/>
      <c r="H1" s="159"/>
    </row>
    <row r="2" spans="2:8" x14ac:dyDescent="0.5">
      <c r="B2" s="160" t="s">
        <v>95</v>
      </c>
      <c r="C2" s="160"/>
      <c r="D2" s="160"/>
      <c r="E2" s="160"/>
      <c r="F2" s="160"/>
      <c r="G2" s="160"/>
      <c r="H2" s="160"/>
    </row>
    <row r="3" spans="2:8" x14ac:dyDescent="0.5">
      <c r="B3" s="24" t="s">
        <v>41</v>
      </c>
      <c r="C3" s="24" t="s">
        <v>42</v>
      </c>
      <c r="D3" s="24" t="s">
        <v>32</v>
      </c>
      <c r="E3" s="24" t="s">
        <v>43</v>
      </c>
      <c r="F3" s="24" t="s">
        <v>44</v>
      </c>
      <c r="G3" s="24" t="s">
        <v>33</v>
      </c>
      <c r="H3" s="37" t="s">
        <v>27</v>
      </c>
    </row>
    <row r="4" spans="2:8" x14ac:dyDescent="0.5">
      <c r="B4" s="5" t="s">
        <v>45</v>
      </c>
      <c r="C4" s="82">
        <v>83.467299999999994</v>
      </c>
      <c r="D4" s="82">
        <v>85.400700000000001</v>
      </c>
      <c r="E4" s="82">
        <v>28.9024</v>
      </c>
      <c r="F4" s="82">
        <v>5.4295</v>
      </c>
      <c r="G4" s="82">
        <v>106.223</v>
      </c>
      <c r="H4" s="83">
        <f>SUM(C4:G4)</f>
        <v>309.42289999999997</v>
      </c>
    </row>
    <row r="5" spans="2:8" x14ac:dyDescent="0.5">
      <c r="B5" s="5" t="s">
        <v>46</v>
      </c>
      <c r="C5" s="114">
        <v>41.815831000000003</v>
      </c>
      <c r="D5" s="114">
        <v>36.322277999999997</v>
      </c>
      <c r="E5" s="114">
        <v>12.204190000000001</v>
      </c>
      <c r="F5" s="114">
        <v>5.3521029999999996</v>
      </c>
      <c r="G5" s="114">
        <v>30.991606999999998</v>
      </c>
      <c r="H5" s="83">
        <f>SUM(C5:G5)</f>
        <v>126.686009</v>
      </c>
    </row>
    <row r="6" spans="2:8" x14ac:dyDescent="0.5">
      <c r="B6" s="5" t="s">
        <v>34</v>
      </c>
      <c r="C6" s="38">
        <f t="shared" ref="C6:G6" si="0">(C5/C4)*100/100</f>
        <v>0.50098458917444322</v>
      </c>
      <c r="D6" s="38">
        <f t="shared" si="0"/>
        <v>0.42531592832377252</v>
      </c>
      <c r="E6" s="38">
        <f t="shared" si="0"/>
        <v>0.4222552452391497</v>
      </c>
      <c r="F6" s="38">
        <f t="shared" si="0"/>
        <v>0.9857450962335389</v>
      </c>
      <c r="G6" s="38">
        <f t="shared" si="0"/>
        <v>0.29175985426884948</v>
      </c>
      <c r="H6" s="38">
        <f>(H5/H4)*100/100</f>
        <v>0.40942673926202622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2" sqref="C12"/>
    </sheetView>
  </sheetViews>
  <sheetFormatPr defaultColWidth="11.5" defaultRowHeight="26.25" customHeight="1" x14ac:dyDescent="0.35"/>
  <cols>
    <col min="1" max="1" width="19.5" style="100" customWidth="1"/>
    <col min="2" max="2" width="24.5" style="109" customWidth="1"/>
    <col min="3" max="3" width="16.375" style="100" bestFit="1" customWidth="1"/>
    <col min="4" max="4" width="11.5" style="100"/>
    <col min="5" max="5" width="16.375" style="100" bestFit="1" customWidth="1"/>
    <col min="6" max="6" width="18" style="100" customWidth="1"/>
    <col min="7" max="16384" width="11.5" style="100"/>
  </cols>
  <sheetData>
    <row r="1" spans="1:6" ht="26.25" customHeight="1" x14ac:dyDescent="0.35">
      <c r="A1" s="101" t="s">
        <v>41</v>
      </c>
      <c r="B1" s="105" t="s">
        <v>59</v>
      </c>
    </row>
    <row r="2" spans="1:6" ht="26.25" customHeight="1" x14ac:dyDescent="0.35">
      <c r="A2" s="102" t="s">
        <v>57</v>
      </c>
      <c r="B2" s="106">
        <v>80364900</v>
      </c>
    </row>
    <row r="3" spans="1:6" ht="26.25" customHeight="1" x14ac:dyDescent="0.35">
      <c r="A3" s="103" t="s">
        <v>32</v>
      </c>
      <c r="B3" s="107">
        <v>85600500</v>
      </c>
    </row>
    <row r="4" spans="1:6" ht="26.25" customHeight="1" x14ac:dyDescent="0.35">
      <c r="A4" s="103" t="s">
        <v>43</v>
      </c>
      <c r="B4" s="107">
        <v>24628700</v>
      </c>
    </row>
    <row r="5" spans="1:6" ht="26.25" customHeight="1" x14ac:dyDescent="0.35">
      <c r="A5" s="103" t="s">
        <v>58</v>
      </c>
      <c r="B5" s="107">
        <v>5362500</v>
      </c>
    </row>
    <row r="6" spans="1:6" ht="26.25" customHeight="1" x14ac:dyDescent="0.35">
      <c r="A6" s="104" t="s">
        <v>33</v>
      </c>
      <c r="B6" s="108">
        <v>102968800</v>
      </c>
    </row>
    <row r="7" spans="1:6" ht="26.25" customHeight="1" x14ac:dyDescent="0.35">
      <c r="A7" s="101" t="s">
        <v>27</v>
      </c>
      <c r="B7" s="110">
        <f>SUM(B2:B6)</f>
        <v>298925400</v>
      </c>
    </row>
    <row r="9" spans="1:6" ht="26.25" customHeight="1" x14ac:dyDescent="0.35">
      <c r="E9" s="109"/>
      <c r="F9" s="109"/>
    </row>
    <row r="10" spans="1:6" ht="26.25" customHeight="1" x14ac:dyDescent="0.35">
      <c r="A10" s="112">
        <f>+B7*33.14/100</f>
        <v>99063877.560000002</v>
      </c>
      <c r="C10" s="111"/>
      <c r="E10" s="109"/>
      <c r="F10" s="109"/>
    </row>
    <row r="11" spans="1:6" ht="26.25" customHeight="1" x14ac:dyDescent="0.35">
      <c r="A11" s="112">
        <f>+B7*22.88/100</f>
        <v>68394131.519999996</v>
      </c>
      <c r="C11" s="111"/>
      <c r="F11" s="109"/>
    </row>
    <row r="12" spans="1:6" ht="26.25" customHeight="1" x14ac:dyDescent="0.35">
      <c r="A12" s="112">
        <f>+B7*24.16/100</f>
        <v>72220376.640000001</v>
      </c>
      <c r="C12" s="111"/>
      <c r="F12" s="109"/>
    </row>
    <row r="13" spans="1:6" ht="26.25" customHeight="1" x14ac:dyDescent="0.35">
      <c r="A13" s="112">
        <f>+B7*19.82/100</f>
        <v>59247014.280000001</v>
      </c>
      <c r="F13" s="109"/>
    </row>
    <row r="14" spans="1:6" ht="26.25" customHeight="1" x14ac:dyDescent="0.35">
      <c r="A14" s="113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97G8F2S</cp:lastModifiedBy>
  <cp:lastPrinted>2017-04-12T06:35:58Z</cp:lastPrinted>
  <dcterms:created xsi:type="dcterms:W3CDTF">2012-10-24T13:34:27Z</dcterms:created>
  <dcterms:modified xsi:type="dcterms:W3CDTF">2018-04-04T03:45:10Z</dcterms:modified>
</cp:coreProperties>
</file>