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n 2557\plan\2561\gf 2561\"/>
    </mc:Choice>
  </mc:AlternateContent>
  <bookViews>
    <workbookView xWindow="120" yWindow="45" windowWidth="15135" windowHeight="8130" tabRatio="907" firstSheet="1" activeTab="7"/>
  </bookViews>
  <sheets>
    <sheet name="Sheet1" sheetId="12" state="hidden" r:id="rId1"/>
    <sheet name="ค่าใช้จ่ายบุคคลากรภาครัฐ" sheetId="33" r:id="rId2"/>
    <sheet name="ภาพรวมผลผลิตที่1" sheetId="14" r:id="rId3"/>
    <sheet name="ภาพรวมผลผลิตที่2" sheetId="17" r:id="rId4"/>
    <sheet name="ภาพรวมผลผลิตที่3" sheetId="18" r:id="rId5"/>
    <sheet name="ภาพรวมโครงการ" sheetId="25" r:id="rId6"/>
    <sheet name="ภาพรวม" sheetId="13" r:id="rId7"/>
    <sheet name="ผลการเบิกจ่าย" sheetId="23" r:id="rId8"/>
    <sheet name="Sheet2" sheetId="34" r:id="rId9"/>
    <sheet name="Sheet3" sheetId="35" r:id="rId10"/>
    <sheet name="ผลการใช้จ่าย กนม." sheetId="36" r:id="rId11"/>
  </sheets>
  <externalReferences>
    <externalReference r:id="rId12"/>
  </externalReferences>
  <definedNames>
    <definedName name="_xlnm.Print_Area" localSheetId="7">ผลการเบิกจ่าย!$A$1:$I$65</definedName>
    <definedName name="_xlnm.Print_Area" localSheetId="6">ภาพรวม!$A$1:$M$17</definedName>
  </definedNames>
  <calcPr calcId="152511"/>
</workbook>
</file>

<file path=xl/calcChain.xml><?xml version="1.0" encoding="utf-8"?>
<calcChain xmlns="http://schemas.openxmlformats.org/spreadsheetml/2006/main">
  <c r="B12" i="13" l="1"/>
  <c r="B11" i="13" s="1"/>
  <c r="B9" i="13"/>
  <c r="B10" i="13"/>
  <c r="B7" i="13"/>
  <c r="B4" i="13"/>
  <c r="B13" i="18"/>
  <c r="B13" i="17"/>
  <c r="B13" i="25"/>
  <c r="B7" i="25"/>
  <c r="B8" i="13" s="1"/>
  <c r="B6" i="25"/>
  <c r="K19" i="36"/>
  <c r="M19" i="36"/>
  <c r="N19" i="36" s="1"/>
  <c r="B6" i="13" l="1"/>
  <c r="B4" i="36"/>
  <c r="C10" i="36"/>
  <c r="C14" i="36"/>
  <c r="C9" i="36"/>
  <c r="I5" i="25"/>
  <c r="I12" i="25"/>
  <c r="I14" i="25"/>
  <c r="D17" i="36"/>
  <c r="D15" i="36"/>
  <c r="D8" i="36"/>
  <c r="D13" i="36"/>
  <c r="D4" i="36" l="1"/>
  <c r="J5" i="25"/>
  <c r="E19" i="36"/>
  <c r="C19" i="36"/>
  <c r="E18" i="36"/>
  <c r="C18" i="36"/>
  <c r="E16" i="36"/>
  <c r="C15" i="36"/>
  <c r="C13" i="36"/>
  <c r="E13" i="36" s="1"/>
  <c r="E7" i="36"/>
  <c r="E6" i="36"/>
  <c r="C6" i="36"/>
  <c r="C5" i="36" s="1"/>
  <c r="F13" i="35"/>
  <c r="F12" i="35" s="1"/>
  <c r="F9" i="35"/>
  <c r="F8" i="35"/>
  <c r="E35" i="35"/>
  <c r="E34" i="35"/>
  <c r="K18" i="35"/>
  <c r="J18" i="35"/>
  <c r="I18" i="35"/>
  <c r="H18" i="35"/>
  <c r="G18" i="35"/>
  <c r="F18" i="35"/>
  <c r="E18" i="35"/>
  <c r="D18" i="35"/>
  <c r="C18" i="35"/>
  <c r="B18" i="35"/>
  <c r="K17" i="35"/>
  <c r="J17" i="35"/>
  <c r="J16" i="35" s="1"/>
  <c r="I17" i="35"/>
  <c r="H17" i="35"/>
  <c r="G17" i="35"/>
  <c r="F17" i="35"/>
  <c r="E17" i="35"/>
  <c r="D17" i="35"/>
  <c r="C17" i="35"/>
  <c r="B17" i="35"/>
  <c r="B16" i="35" s="1"/>
  <c r="F16" i="35"/>
  <c r="K15" i="35"/>
  <c r="K14" i="35" s="1"/>
  <c r="J15" i="35"/>
  <c r="J14" i="35" s="1"/>
  <c r="I15" i="35"/>
  <c r="H15" i="35"/>
  <c r="H14" i="35" s="1"/>
  <c r="G15" i="35"/>
  <c r="G14" i="35" s="1"/>
  <c r="E15" i="35"/>
  <c r="D15" i="35"/>
  <c r="C15" i="35"/>
  <c r="B15" i="35"/>
  <c r="I14" i="35"/>
  <c r="F14" i="35"/>
  <c r="E14" i="35"/>
  <c r="D14" i="35"/>
  <c r="C14" i="35"/>
  <c r="B14" i="35"/>
  <c r="K12" i="35"/>
  <c r="H12" i="35"/>
  <c r="G12" i="35"/>
  <c r="E13" i="35"/>
  <c r="E12" i="35" s="1"/>
  <c r="D13" i="35"/>
  <c r="D12" i="35" s="1"/>
  <c r="C13" i="35"/>
  <c r="C12" i="35" s="1"/>
  <c r="B13" i="35"/>
  <c r="B12" i="35" s="1"/>
  <c r="J12" i="35"/>
  <c r="I12" i="35"/>
  <c r="D11" i="35"/>
  <c r="D7" i="35" s="1"/>
  <c r="C11" i="35"/>
  <c r="C7" i="35" s="1"/>
  <c r="B11" i="35"/>
  <c r="J7" i="35"/>
  <c r="I7" i="35"/>
  <c r="E7" i="35"/>
  <c r="B7" i="35"/>
  <c r="K7" i="35"/>
  <c r="H7" i="35"/>
  <c r="G7" i="35"/>
  <c r="K6" i="35"/>
  <c r="J6" i="35"/>
  <c r="I6" i="35"/>
  <c r="H6" i="35"/>
  <c r="G6" i="35"/>
  <c r="D6" i="35"/>
  <c r="C6" i="35"/>
  <c r="B6" i="35"/>
  <c r="K5" i="35"/>
  <c r="K4" i="35" s="1"/>
  <c r="J5" i="35"/>
  <c r="J4" i="35" s="1"/>
  <c r="I5" i="35"/>
  <c r="I4" i="35" s="1"/>
  <c r="H5" i="35"/>
  <c r="H4" i="35" s="1"/>
  <c r="G5" i="35"/>
  <c r="G4" i="35" s="1"/>
  <c r="F5" i="35"/>
  <c r="F4" i="35" s="1"/>
  <c r="D5" i="35"/>
  <c r="C5" i="35"/>
  <c r="B5" i="35"/>
  <c r="B4" i="35" s="1"/>
  <c r="E4" i="35"/>
  <c r="C16" i="35" l="1"/>
  <c r="G16" i="35"/>
  <c r="K16" i="35"/>
  <c r="E16" i="35"/>
  <c r="E3" i="35" s="1"/>
  <c r="I16" i="35"/>
  <c r="I3" i="35" s="1"/>
  <c r="F7" i="35"/>
  <c r="F3" i="35"/>
  <c r="M6" i="35" s="1"/>
  <c r="D4" i="35"/>
  <c r="B3" i="35"/>
  <c r="C4" i="35"/>
  <c r="J3" i="35"/>
  <c r="D16" i="35"/>
  <c r="H16" i="35"/>
  <c r="H3" i="35" s="1"/>
  <c r="C17" i="36"/>
  <c r="C8" i="36"/>
  <c r="E8" i="36" s="1"/>
  <c r="E15" i="36"/>
  <c r="E5" i="36"/>
  <c r="C3" i="35"/>
  <c r="G3" i="35"/>
  <c r="K3" i="35"/>
  <c r="D3" i="35" l="1"/>
  <c r="L3" i="35" s="1"/>
  <c r="C4" i="36"/>
  <c r="E4" i="36" s="1"/>
  <c r="G14" i="13" l="1"/>
  <c r="H14" i="13"/>
  <c r="I14" i="13"/>
  <c r="I13" i="13" s="1"/>
  <c r="J14" i="13"/>
  <c r="K14" i="13"/>
  <c r="L14" i="13"/>
  <c r="M14" i="13"/>
  <c r="G5" i="13"/>
  <c r="G4" i="13"/>
  <c r="G7" i="14"/>
  <c r="B7" i="34"/>
  <c r="A11" i="34" s="1"/>
  <c r="A12" i="34" l="1"/>
  <c r="A10" i="34"/>
  <c r="A13" i="34"/>
  <c r="G5" i="25"/>
  <c r="G7" i="13"/>
  <c r="G3" i="13"/>
  <c r="A14" i="34"/>
  <c r="F14" i="13" l="1"/>
  <c r="F13" i="13" s="1"/>
  <c r="D14" i="13"/>
  <c r="E14" i="13"/>
  <c r="D16" i="13"/>
  <c r="E16" i="13"/>
  <c r="D10" i="13"/>
  <c r="E10" i="13"/>
  <c r="E4" i="13"/>
  <c r="E7" i="13"/>
  <c r="E9" i="13"/>
  <c r="D9" i="13"/>
  <c r="E7" i="18"/>
  <c r="D5" i="25" l="1"/>
  <c r="E5" i="25"/>
  <c r="D7" i="13"/>
  <c r="E12" i="13"/>
  <c r="E11" i="13" s="1"/>
  <c r="D12" i="13"/>
  <c r="D11" i="13" s="1"/>
  <c r="E8" i="13"/>
  <c r="E6" i="13" s="1"/>
  <c r="D8" i="13"/>
  <c r="D12" i="14"/>
  <c r="E12" i="14"/>
  <c r="D7" i="14"/>
  <c r="E7" i="14"/>
  <c r="E16" i="14"/>
  <c r="D16" i="14"/>
  <c r="E14" i="14"/>
  <c r="D14" i="14"/>
  <c r="F12" i="13"/>
  <c r="F11" i="13" s="1"/>
  <c r="G12" i="13"/>
  <c r="G11" i="13" s="1"/>
  <c r="H12" i="13"/>
  <c r="H11" i="13" s="1"/>
  <c r="I12" i="13"/>
  <c r="I11" i="13" s="1"/>
  <c r="J12" i="13"/>
  <c r="J11" i="13" s="1"/>
  <c r="K12" i="13"/>
  <c r="K11" i="13" s="1"/>
  <c r="L12" i="13"/>
  <c r="L11" i="13" s="1"/>
  <c r="M12" i="13"/>
  <c r="M11" i="13" s="1"/>
  <c r="C14" i="13"/>
  <c r="C13" i="13" s="1"/>
  <c r="D13" i="13"/>
  <c r="E13" i="13"/>
  <c r="G13" i="13"/>
  <c r="H13" i="13"/>
  <c r="J13" i="13"/>
  <c r="K13" i="13"/>
  <c r="L13" i="13"/>
  <c r="M13" i="13"/>
  <c r="C16" i="13"/>
  <c r="F16" i="13"/>
  <c r="G16" i="13"/>
  <c r="H16" i="13"/>
  <c r="I16" i="13"/>
  <c r="J16" i="13"/>
  <c r="K16" i="13"/>
  <c r="L16" i="13"/>
  <c r="M16" i="13"/>
  <c r="C17" i="13"/>
  <c r="D17" i="13"/>
  <c r="E17" i="13"/>
  <c r="F17" i="13"/>
  <c r="G17" i="13"/>
  <c r="H17" i="13"/>
  <c r="I17" i="13"/>
  <c r="J17" i="13"/>
  <c r="K17" i="13"/>
  <c r="L17" i="13"/>
  <c r="M17" i="13"/>
  <c r="F7" i="13"/>
  <c r="H7" i="13"/>
  <c r="I7" i="13"/>
  <c r="J7" i="13"/>
  <c r="K7" i="13"/>
  <c r="L7" i="13"/>
  <c r="M7" i="13"/>
  <c r="F8" i="13"/>
  <c r="G8" i="13"/>
  <c r="H8" i="13"/>
  <c r="I8" i="13"/>
  <c r="J8" i="13"/>
  <c r="K8" i="13"/>
  <c r="L8" i="13"/>
  <c r="M8" i="13"/>
  <c r="C9" i="13"/>
  <c r="F9" i="13"/>
  <c r="G9" i="13"/>
  <c r="H9" i="13"/>
  <c r="I9" i="13"/>
  <c r="J9" i="13"/>
  <c r="K9" i="13"/>
  <c r="L9" i="13"/>
  <c r="M9" i="13"/>
  <c r="C10" i="13"/>
  <c r="F10" i="13"/>
  <c r="G10" i="13"/>
  <c r="H10" i="13"/>
  <c r="I10" i="13"/>
  <c r="J10" i="13"/>
  <c r="K10" i="13"/>
  <c r="L10" i="13"/>
  <c r="M10" i="13"/>
  <c r="C4" i="13"/>
  <c r="D4" i="13"/>
  <c r="F4" i="13"/>
  <c r="H4" i="13"/>
  <c r="I4" i="13"/>
  <c r="J4" i="13"/>
  <c r="K4" i="13"/>
  <c r="L4" i="13"/>
  <c r="M4" i="13"/>
  <c r="C5" i="13"/>
  <c r="D5" i="13"/>
  <c r="E5" i="13"/>
  <c r="E3" i="13" s="1"/>
  <c r="F5" i="13"/>
  <c r="H5" i="13"/>
  <c r="I5" i="13"/>
  <c r="J5" i="13"/>
  <c r="K5" i="13"/>
  <c r="L5" i="13"/>
  <c r="M5" i="13"/>
  <c r="C5" i="25"/>
  <c r="C7" i="13"/>
  <c r="C12" i="17"/>
  <c r="C16" i="14"/>
  <c r="F16" i="14"/>
  <c r="G16" i="14"/>
  <c r="H16" i="14"/>
  <c r="I16" i="14"/>
  <c r="J16" i="14"/>
  <c r="K16" i="14"/>
  <c r="L16" i="14"/>
  <c r="M16" i="14"/>
  <c r="B16" i="14"/>
  <c r="C14" i="14"/>
  <c r="F14" i="14"/>
  <c r="G14" i="14"/>
  <c r="H14" i="14"/>
  <c r="I14" i="14"/>
  <c r="J14" i="14"/>
  <c r="K14" i="14"/>
  <c r="L14" i="14"/>
  <c r="M14" i="14"/>
  <c r="B14" i="14"/>
  <c r="C12" i="14"/>
  <c r="F12" i="14"/>
  <c r="G12" i="14"/>
  <c r="H12" i="14"/>
  <c r="I12" i="14"/>
  <c r="J12" i="14"/>
  <c r="K12" i="14"/>
  <c r="L12" i="14"/>
  <c r="M12" i="14"/>
  <c r="C7" i="14"/>
  <c r="F7" i="14"/>
  <c r="H7" i="14"/>
  <c r="I7" i="14"/>
  <c r="J7" i="14"/>
  <c r="K7" i="14"/>
  <c r="L7" i="14"/>
  <c r="M7" i="14"/>
  <c r="B7" i="14"/>
  <c r="M4" i="14"/>
  <c r="L4" i="14"/>
  <c r="K4" i="14"/>
  <c r="J4" i="14"/>
  <c r="I4" i="14"/>
  <c r="H4" i="14"/>
  <c r="G4" i="14"/>
  <c r="F4" i="14"/>
  <c r="E4" i="14"/>
  <c r="D4" i="14"/>
  <c r="C4" i="14"/>
  <c r="B4" i="14"/>
  <c r="C16" i="33"/>
  <c r="D16" i="33"/>
  <c r="E16" i="33"/>
  <c r="F16" i="33"/>
  <c r="G16" i="33"/>
  <c r="H16" i="33"/>
  <c r="I16" i="33"/>
  <c r="J16" i="33"/>
  <c r="K16" i="33"/>
  <c r="L16" i="33"/>
  <c r="M16" i="33"/>
  <c r="B16" i="33"/>
  <c r="C14" i="33"/>
  <c r="D14" i="33"/>
  <c r="E14" i="33"/>
  <c r="F14" i="33"/>
  <c r="G14" i="33"/>
  <c r="H14" i="33"/>
  <c r="I14" i="33"/>
  <c r="J14" i="33"/>
  <c r="K14" i="33"/>
  <c r="L14" i="33"/>
  <c r="M14" i="33"/>
  <c r="B14" i="33"/>
  <c r="C12" i="33"/>
  <c r="D12" i="33"/>
  <c r="E12" i="33"/>
  <c r="F12" i="33"/>
  <c r="G12" i="33"/>
  <c r="H12" i="33"/>
  <c r="I12" i="33"/>
  <c r="J12" i="33"/>
  <c r="K12" i="33"/>
  <c r="L12" i="33"/>
  <c r="M12" i="33"/>
  <c r="B12" i="33"/>
  <c r="C7" i="33"/>
  <c r="D7" i="33"/>
  <c r="E7" i="33"/>
  <c r="F7" i="33"/>
  <c r="G7" i="33"/>
  <c r="H7" i="33"/>
  <c r="I7" i="33"/>
  <c r="J7" i="33"/>
  <c r="K7" i="33"/>
  <c r="L7" i="33"/>
  <c r="L3" i="33" s="1"/>
  <c r="M7" i="33"/>
  <c r="C4" i="33"/>
  <c r="D4" i="33"/>
  <c r="E4" i="33"/>
  <c r="F4" i="33"/>
  <c r="G4" i="33"/>
  <c r="H4" i="33"/>
  <c r="I4" i="33"/>
  <c r="J4" i="33"/>
  <c r="K4" i="33"/>
  <c r="L4" i="33"/>
  <c r="M4" i="33"/>
  <c r="B16" i="13"/>
  <c r="B14" i="13"/>
  <c r="B13" i="13" s="1"/>
  <c r="B5" i="13"/>
  <c r="B3" i="13" s="1"/>
  <c r="B7" i="33"/>
  <c r="B4" i="33"/>
  <c r="H4" i="23"/>
  <c r="H5" i="23"/>
  <c r="B17" i="13"/>
  <c r="H14" i="25"/>
  <c r="G14" i="25"/>
  <c r="F14" i="25"/>
  <c r="E14" i="25"/>
  <c r="D14" i="25"/>
  <c r="C14" i="25"/>
  <c r="B14" i="25"/>
  <c r="H12" i="25"/>
  <c r="G12" i="25"/>
  <c r="F12" i="25"/>
  <c r="E12" i="25"/>
  <c r="D12" i="25"/>
  <c r="B12" i="25"/>
  <c r="I10" i="25"/>
  <c r="I4" i="25" s="1"/>
  <c r="H10" i="25"/>
  <c r="G10" i="25"/>
  <c r="F10" i="25"/>
  <c r="E10" i="25"/>
  <c r="D10" i="25"/>
  <c r="D4" i="25" s="1"/>
  <c r="C10" i="25"/>
  <c r="B10" i="25"/>
  <c r="H5" i="25"/>
  <c r="F5" i="25"/>
  <c r="B7" i="18"/>
  <c r="B4" i="18"/>
  <c r="H16" i="18"/>
  <c r="G16" i="18"/>
  <c r="F16" i="18"/>
  <c r="E16" i="18"/>
  <c r="D16" i="18"/>
  <c r="C16" i="18"/>
  <c r="B16" i="18"/>
  <c r="H14" i="18"/>
  <c r="G14" i="18"/>
  <c r="F14" i="18"/>
  <c r="E14" i="18"/>
  <c r="D14" i="18"/>
  <c r="C14" i="18"/>
  <c r="B14" i="18"/>
  <c r="H12" i="18"/>
  <c r="G12" i="18"/>
  <c r="F12" i="18"/>
  <c r="E12" i="18"/>
  <c r="D12" i="18"/>
  <c r="C12" i="18"/>
  <c r="B12" i="18"/>
  <c r="H7" i="18"/>
  <c r="G7" i="18"/>
  <c r="F7" i="18"/>
  <c r="D7" i="18"/>
  <c r="D3" i="18" s="1"/>
  <c r="C7" i="18"/>
  <c r="H4" i="18"/>
  <c r="G4" i="18"/>
  <c r="F4" i="18"/>
  <c r="E4" i="18"/>
  <c r="D4" i="18"/>
  <c r="C4" i="18"/>
  <c r="M4" i="18"/>
  <c r="L4" i="18"/>
  <c r="K4" i="18"/>
  <c r="J4" i="18"/>
  <c r="I4" i="18"/>
  <c r="C4" i="17"/>
  <c r="D4" i="17"/>
  <c r="E4" i="17"/>
  <c r="C7" i="17"/>
  <c r="D7" i="17"/>
  <c r="E7" i="17"/>
  <c r="D12" i="17"/>
  <c r="E12" i="17"/>
  <c r="C14" i="17"/>
  <c r="D14" i="17"/>
  <c r="E14" i="17"/>
  <c r="C16" i="17"/>
  <c r="D16" i="17"/>
  <c r="E16" i="17"/>
  <c r="B16" i="17"/>
  <c r="B14" i="17"/>
  <c r="B12" i="17"/>
  <c r="B7" i="17"/>
  <c r="B4" i="17"/>
  <c r="M5" i="25"/>
  <c r="M3" i="14" l="1"/>
  <c r="D3" i="17"/>
  <c r="E3" i="14"/>
  <c r="D3" i="14"/>
  <c r="C3" i="14"/>
  <c r="E3" i="18"/>
  <c r="H3" i="18"/>
  <c r="G3" i="18"/>
  <c r="H4" i="25"/>
  <c r="E4" i="25"/>
  <c r="G3" i="33"/>
  <c r="C3" i="33"/>
  <c r="M3" i="33"/>
  <c r="H6" i="23"/>
  <c r="J3" i="13"/>
  <c r="D6" i="13"/>
  <c r="C12" i="13"/>
  <c r="C11" i="13" s="1"/>
  <c r="K3" i="14"/>
  <c r="K3" i="33"/>
  <c r="K3" i="13"/>
  <c r="J6" i="13"/>
  <c r="I15" i="13"/>
  <c r="G4" i="25"/>
  <c r="C12" i="25"/>
  <c r="C4" i="25" s="1"/>
  <c r="B5" i="25"/>
  <c r="B4" i="25" s="1"/>
  <c r="J3" i="33"/>
  <c r="I3" i="13"/>
  <c r="I6" i="13"/>
  <c r="I3" i="33"/>
  <c r="I3" i="14"/>
  <c r="C8" i="13"/>
  <c r="C6" i="13" s="1"/>
  <c r="H3" i="33"/>
  <c r="C3" i="13"/>
  <c r="F3" i="13"/>
  <c r="F15" i="13"/>
  <c r="G6" i="13"/>
  <c r="G3" i="14"/>
  <c r="D3" i="13"/>
  <c r="F6" i="13"/>
  <c r="L3" i="13"/>
  <c r="H3" i="13"/>
  <c r="F4" i="25"/>
  <c r="F3" i="33"/>
  <c r="F3" i="18"/>
  <c r="M6" i="13"/>
  <c r="M15" i="13"/>
  <c r="L6" i="13"/>
  <c r="H6" i="13"/>
  <c r="M3" i="13"/>
  <c r="D3" i="33"/>
  <c r="E3" i="17"/>
  <c r="E15" i="13"/>
  <c r="E2" i="13" s="1"/>
  <c r="E3" i="33"/>
  <c r="K15" i="13"/>
  <c r="G15" i="13"/>
  <c r="C15" i="13"/>
  <c r="K6" i="13"/>
  <c r="L15" i="13"/>
  <c r="H15" i="13"/>
  <c r="D15" i="13"/>
  <c r="J15" i="13"/>
  <c r="C3" i="18"/>
  <c r="H3" i="14"/>
  <c r="L3" i="14"/>
  <c r="F3" i="14"/>
  <c r="J3" i="14"/>
  <c r="B15" i="13"/>
  <c r="B2" i="13" s="1"/>
  <c r="B3" i="33"/>
  <c r="B3" i="18"/>
  <c r="C3" i="17"/>
  <c r="B3" i="17"/>
  <c r="M16" i="18"/>
  <c r="M7" i="18"/>
  <c r="K5" i="25"/>
  <c r="K14" i="25"/>
  <c r="K12" i="25"/>
  <c r="K7" i="17"/>
  <c r="D2" i="13" l="1"/>
  <c r="J2" i="13"/>
  <c r="I2" i="13"/>
  <c r="G2" i="13"/>
  <c r="H2" i="13"/>
  <c r="C2" i="13"/>
  <c r="K2" i="13"/>
  <c r="L2" i="13"/>
  <c r="F2" i="13"/>
  <c r="M2" i="13"/>
  <c r="J12" i="25"/>
  <c r="J7" i="18"/>
  <c r="J12" i="17"/>
  <c r="J7" i="17"/>
  <c r="J4" i="17"/>
  <c r="I4" i="17"/>
  <c r="I7" i="17"/>
  <c r="G16" i="17"/>
  <c r="H16" i="17"/>
  <c r="I16" i="17"/>
  <c r="J16" i="17"/>
  <c r="K16" i="17"/>
  <c r="L16" i="17"/>
  <c r="M16" i="17"/>
  <c r="F14" i="17"/>
  <c r="G14" i="17"/>
  <c r="H14" i="17"/>
  <c r="I14" i="17"/>
  <c r="J14" i="17"/>
  <c r="K14" i="17"/>
  <c r="L14" i="17"/>
  <c r="M14" i="17"/>
  <c r="H7" i="17"/>
  <c r="J3" i="17" l="1"/>
  <c r="J14" i="25"/>
  <c r="L5" i="25" l="1"/>
  <c r="J10" i="25"/>
  <c r="J4" i="25" s="1"/>
  <c r="K10" i="25"/>
  <c r="K4" i="25" s="1"/>
  <c r="L10" i="25"/>
  <c r="M10" i="25"/>
  <c r="L12" i="25"/>
  <c r="M12" i="25"/>
  <c r="L14" i="25"/>
  <c r="M14" i="25"/>
  <c r="I16" i="18"/>
  <c r="J16" i="18"/>
  <c r="K16" i="18"/>
  <c r="L16" i="18"/>
  <c r="I14" i="18"/>
  <c r="J14" i="18"/>
  <c r="K14" i="18"/>
  <c r="L14" i="18"/>
  <c r="M14" i="18"/>
  <c r="I12" i="18"/>
  <c r="J12" i="18"/>
  <c r="K12" i="18"/>
  <c r="L12" i="18"/>
  <c r="M12" i="18"/>
  <c r="M3" i="18" s="1"/>
  <c r="I7" i="18"/>
  <c r="K7" i="18"/>
  <c r="L7" i="18"/>
  <c r="L3" i="18" s="1"/>
  <c r="G12" i="17"/>
  <c r="H12" i="17"/>
  <c r="I12" i="17"/>
  <c r="I3" i="17" s="1"/>
  <c r="K12" i="17"/>
  <c r="L12" i="17"/>
  <c r="M12" i="17"/>
  <c r="H4" i="17"/>
  <c r="K4" i="17"/>
  <c r="L4" i="17"/>
  <c r="M4" i="17"/>
  <c r="M7" i="17"/>
  <c r="G7" i="17"/>
  <c r="L7" i="17"/>
  <c r="G4" i="17"/>
  <c r="F16" i="17"/>
  <c r="F12" i="17"/>
  <c r="F7" i="17"/>
  <c r="F4" i="17"/>
  <c r="H3" i="17" l="1"/>
  <c r="J3" i="18"/>
  <c r="M4" i="25"/>
  <c r="K3" i="18"/>
  <c r="I3" i="18"/>
  <c r="F3" i="17"/>
  <c r="M3" i="17"/>
  <c r="L3" i="17"/>
  <c r="K3" i="17"/>
  <c r="L4" i="25"/>
  <c r="G3" i="17"/>
  <c r="G6" i="23" l="1"/>
  <c r="F6" i="23"/>
  <c r="E6" i="23"/>
  <c r="D6" i="23"/>
  <c r="C6" i="23"/>
  <c r="B12" i="14"/>
  <c r="B3" i="14" s="1"/>
  <c r="B13" i="12"/>
  <c r="B12" i="12" s="1"/>
  <c r="B35" i="12"/>
  <c r="B34" i="12" s="1"/>
  <c r="B31" i="12"/>
  <c r="B30" i="12"/>
  <c r="B28" i="12"/>
  <c r="B24" i="12"/>
  <c r="B23" i="12" s="1"/>
  <c r="B19" i="12"/>
  <c r="B17" i="12"/>
  <c r="B16" i="12"/>
  <c r="B10" i="12"/>
  <c r="B11" i="12"/>
  <c r="B9" i="12"/>
  <c r="B8" i="12"/>
  <c r="B7" i="12" s="1"/>
  <c r="B6" i="12"/>
  <c r="B5" i="12"/>
  <c r="B20" i="12" l="1"/>
  <c r="B27" i="12"/>
  <c r="B26" i="12" s="1"/>
  <c r="B32" i="12"/>
  <c r="B33" i="12"/>
  <c r="B21" i="12"/>
  <c r="B4" i="12"/>
  <c r="B3" i="12" s="1"/>
  <c r="B2" i="12" s="1"/>
  <c r="B15" i="12"/>
  <c r="B18" i="12" l="1"/>
  <c r="B14" i="12" s="1"/>
  <c r="B29" i="12"/>
  <c r="B25" i="12" s="1"/>
</calcChain>
</file>

<file path=xl/sharedStrings.xml><?xml version="1.0" encoding="utf-8"?>
<sst xmlns="http://schemas.openxmlformats.org/spreadsheetml/2006/main" count="297" uniqueCount="96">
  <si>
    <t>ต.ค 55</t>
  </si>
  <si>
    <t>พ.ย 55</t>
  </si>
  <si>
    <t>ธ.ค 55</t>
  </si>
  <si>
    <t>ม.ค 56</t>
  </si>
  <si>
    <t>ก.พ 56</t>
  </si>
  <si>
    <t>มี.ค 56</t>
  </si>
  <si>
    <t>เม.ย 56</t>
  </si>
  <si>
    <t>พ.ค 56</t>
  </si>
  <si>
    <t>มิ.ย 56</t>
  </si>
  <si>
    <t>ก.ค 56</t>
  </si>
  <si>
    <t>ส.ค 56</t>
  </si>
  <si>
    <t>ก.ย 56</t>
  </si>
  <si>
    <t>สำนัก/กอง/ศูนย์</t>
  </si>
  <si>
    <t>ผลผลิตที่ 1</t>
  </si>
  <si>
    <t>ผลผลิตที่ 3</t>
  </si>
  <si>
    <t>1.งบบุคคลากร</t>
  </si>
  <si>
    <t>1.1 เงินเดือน</t>
  </si>
  <si>
    <t>2.งบดำเนินงาน</t>
  </si>
  <si>
    <t>2.2 ค่าใช้สอย</t>
  </si>
  <si>
    <t>2.3 ค่าวัสดุ</t>
  </si>
  <si>
    <t>2.4 ค่าสารธารณูปโภค</t>
  </si>
  <si>
    <t>2.1 ค่าตอบแทน</t>
  </si>
  <si>
    <t>1.2 ค่าตอบแทนพนักงานราชการ</t>
  </si>
  <si>
    <t>3.งบรายจ่ายอื่น</t>
  </si>
  <si>
    <t>3.1อื่นๆ</t>
  </si>
  <si>
    <t>3.1 อื่นๆ</t>
  </si>
  <si>
    <t>ผลผลิตที่ 2</t>
  </si>
  <si>
    <t>รวม</t>
  </si>
  <si>
    <t>ภาพรวม มกอช.</t>
  </si>
  <si>
    <t>-</t>
  </si>
  <si>
    <t>3. งบรายจ่ายอื่น</t>
  </si>
  <si>
    <t>2.4 ค่าสาธารณูปโภค</t>
  </si>
  <si>
    <t>งบดำเนินงาน</t>
  </si>
  <si>
    <t>งบรายจ่ายอื่น</t>
  </si>
  <si>
    <t>%การเบิกจ่าย</t>
  </si>
  <si>
    <t>4. งบอุดหนุน</t>
  </si>
  <si>
    <t>4.1 ค่าบำรุง</t>
  </si>
  <si>
    <t>5.1 ค่าบำรุง</t>
  </si>
  <si>
    <t>5.2 สิ่งก่อสร้าง</t>
  </si>
  <si>
    <t>5. งบลงทุน</t>
  </si>
  <si>
    <t>5.1 คุรุภัณฑ์</t>
  </si>
  <si>
    <t>รายการ</t>
  </si>
  <si>
    <t>งบบุคคลากร</t>
  </si>
  <si>
    <t>งบลงทุน</t>
  </si>
  <si>
    <t>งบเงินอุดหนุน</t>
  </si>
  <si>
    <t>ยอดได้รับตาม พ.ร.บ. งบประมาณ</t>
  </si>
  <si>
    <t>ยอดเบิกจ่ายจากระบบ GFMIS</t>
  </si>
  <si>
    <t>โครงการ</t>
  </si>
  <si>
    <t>4.งบลงทุน</t>
  </si>
  <si>
    <t>1. งบดำเนินงาน</t>
  </si>
  <si>
    <t>1.1 ค่าตอบแทน</t>
  </si>
  <si>
    <t>1.2 ค่าใช้สอย</t>
  </si>
  <si>
    <t>1.3 ค่าวัสดุ</t>
  </si>
  <si>
    <t>1.4 ค่าสาธารณูปโภค</t>
  </si>
  <si>
    <t>2.งบอุดหนุน</t>
  </si>
  <si>
    <t>2.1 อุดหนุนทั่วไป</t>
  </si>
  <si>
    <t>4.1  คุรุภัณฑ์</t>
  </si>
  <si>
    <t>งบบุคลากร</t>
  </si>
  <si>
    <t>งบอุดหนุน</t>
  </si>
  <si>
    <t>งบประมาณ (บาท)</t>
  </si>
  <si>
    <t>กตน.</t>
  </si>
  <si>
    <t>กพร.</t>
  </si>
  <si>
    <t>สลก.</t>
  </si>
  <si>
    <t>ส่วนกลาง</t>
  </si>
  <si>
    <t>กนม.</t>
  </si>
  <si>
    <t>ศสท.</t>
  </si>
  <si>
    <t>สกม.</t>
  </si>
  <si>
    <t>สรม.</t>
  </si>
  <si>
    <t>สสม.</t>
  </si>
  <si>
    <t>สคม.</t>
  </si>
  <si>
    <t>เปอร์เซ็นเบิกจ่าย</t>
  </si>
  <si>
    <t>ได้รับจัดสรร</t>
  </si>
  <si>
    <t>จัดสรร</t>
  </si>
  <si>
    <t>เบิกจ่าย</t>
  </si>
  <si>
    <t>ผูกพัน</t>
  </si>
  <si>
    <t>ผูกพัน วิเคราะห์ความเสี่ยง</t>
  </si>
  <si>
    <t>ผลการเบิกจ่าย กนม. ณ  31 กค. 2560</t>
  </si>
  <si>
    <t>เบิกแทนกัน</t>
  </si>
  <si>
    <t>gf</t>
  </si>
  <si>
    <t>รวมเบิก</t>
  </si>
  <si>
    <t>ยอดจัดสรร</t>
  </si>
  <si>
    <t>ลบออก</t>
  </si>
  <si>
    <t>ผลการเบิกจ่ายงบประมาณประจำปี พ.ศ.2561 แยกงบประมาณ</t>
  </si>
  <si>
    <t>ต.ค 60</t>
  </si>
  <si>
    <t>พ.ย 60</t>
  </si>
  <si>
    <t>ธ.ค 60</t>
  </si>
  <si>
    <t>ม.ค 61</t>
  </si>
  <si>
    <t>ก.พ 61</t>
  </si>
  <si>
    <t>มี.ค 61</t>
  </si>
  <si>
    <t>เม.ย 61</t>
  </si>
  <si>
    <t>พ.ค 61</t>
  </si>
  <si>
    <t>มิ.ย 61</t>
  </si>
  <si>
    <t>ก.ค 61</t>
  </si>
  <si>
    <t>ส.ค 61</t>
  </si>
  <si>
    <t>ก.ย 61</t>
  </si>
  <si>
    <t>ณ 31 ธันวาคม 2560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</si>
</sst>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#,##0.00_ ;\-#,##0.00\ "/>
    <numFmt numFmtId="188" formatCode="_-* #,##0.000_-;\-* #,##0.000_-;_-* &quot;-&quot;??_-;_-@_-"/>
    <numFmt numFmtId="189" formatCode="0.0000"/>
  </numFmts>
  <fonts count="13" x14ac:knownFonts="1">
    <font>
      <sz val="11"/>
      <color theme="1"/>
      <name val="Tahoma"/>
      <family val="2"/>
      <charset val="222"/>
      <scheme val="minor"/>
    </font>
    <font>
      <sz val="16"/>
      <name val="Angsana New"/>
      <family val="1"/>
    </font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sz val="13"/>
      <color theme="1"/>
      <name val="Angsana New"/>
      <family val="1"/>
    </font>
    <font>
      <sz val="13"/>
      <color theme="1"/>
      <name val="Angsana New"/>
      <family val="1"/>
    </font>
    <font>
      <sz val="16"/>
      <color theme="1"/>
      <name val="TH SarabunTHAI"/>
      <family val="2"/>
    </font>
    <font>
      <b/>
      <sz val="16"/>
      <color theme="1"/>
      <name val="TH SarabunTHAI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2" borderId="0" xfId="0" applyFont="1" applyFill="1"/>
    <xf numFmtId="0" fontId="3" fillId="0" borderId="1" xfId="0" applyFont="1" applyBorder="1"/>
    <xf numFmtId="43" fontId="3" fillId="0" borderId="1" xfId="1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3" fontId="4" fillId="0" borderId="1" xfId="0" applyNumberFormat="1" applyFont="1" applyBorder="1" applyAlignment="1">
      <alignment horizontal="center" vertical="center"/>
    </xf>
    <xf numFmtId="43" fontId="3" fillId="0" borderId="1" xfId="0" applyNumberFormat="1" applyFont="1" applyBorder="1"/>
    <xf numFmtId="0" fontId="3" fillId="0" borderId="2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43" fontId="3" fillId="2" borderId="1" xfId="1" applyFont="1" applyFill="1" applyBorder="1"/>
    <xf numFmtId="0" fontId="4" fillId="4" borderId="1" xfId="0" applyFont="1" applyFill="1" applyBorder="1" applyAlignment="1">
      <alignment horizontal="left" vertical="center"/>
    </xf>
    <xf numFmtId="43" fontId="3" fillId="4" borderId="1" xfId="1" applyFont="1" applyFill="1" applyBorder="1"/>
    <xf numFmtId="0" fontId="3" fillId="4" borderId="1" xfId="0" applyFont="1" applyFill="1" applyBorder="1"/>
    <xf numFmtId="0" fontId="3" fillId="4" borderId="0" xfId="0" applyFont="1" applyFill="1"/>
    <xf numFmtId="43" fontId="3" fillId="4" borderId="1" xfId="0" applyNumberFormat="1" applyFont="1" applyFill="1" applyBorder="1"/>
    <xf numFmtId="0" fontId="4" fillId="4" borderId="0" xfId="0" applyFont="1" applyFill="1"/>
    <xf numFmtId="0" fontId="4" fillId="4" borderId="2" xfId="0" applyFont="1" applyFill="1" applyBorder="1" applyAlignment="1">
      <alignment horizontal="left" vertical="center"/>
    </xf>
    <xf numFmtId="43" fontId="4" fillId="4" borderId="1" xfId="1" applyFont="1" applyFill="1" applyBorder="1"/>
    <xf numFmtId="0" fontId="4" fillId="4" borderId="1" xfId="0" applyFont="1" applyFill="1" applyBorder="1"/>
    <xf numFmtId="0" fontId="4" fillId="0" borderId="1" xfId="0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43" fontId="4" fillId="2" borderId="1" xfId="0" applyNumberFormat="1" applyFont="1" applyFill="1" applyBorder="1" applyAlignment="1">
      <alignment horizontal="center"/>
    </xf>
    <xf numFmtId="43" fontId="4" fillId="4" borderId="1" xfId="0" applyNumberFormat="1" applyFont="1" applyFill="1" applyBorder="1" applyAlignment="1">
      <alignment horizontal="center"/>
    </xf>
    <xf numFmtId="43" fontId="3" fillId="0" borderId="1" xfId="0" applyNumberFormat="1" applyFont="1" applyBorder="1" applyAlignment="1">
      <alignment horizontal="center"/>
    </xf>
    <xf numFmtId="43" fontId="3" fillId="3" borderId="1" xfId="0" applyNumberFormat="1" applyFont="1" applyFill="1" applyBorder="1" applyAlignment="1">
      <alignment horizontal="center"/>
    </xf>
    <xf numFmtId="43" fontId="4" fillId="4" borderId="0" xfId="0" applyNumberFormat="1" applyFont="1" applyFill="1"/>
    <xf numFmtId="0" fontId="5" fillId="0" borderId="1" xfId="0" applyFont="1" applyBorder="1" applyAlignment="1">
      <alignment horizontal="center"/>
    </xf>
    <xf numFmtId="0" fontId="4" fillId="3" borderId="0" xfId="0" applyFont="1" applyFill="1"/>
    <xf numFmtId="0" fontId="4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43" fontId="3" fillId="0" borderId="1" xfId="0" applyNumberFormat="1" applyFont="1" applyBorder="1" applyAlignment="1"/>
    <xf numFmtId="43" fontId="4" fillId="4" borderId="1" xfId="0" applyNumberFormat="1" applyFont="1" applyFill="1" applyBorder="1" applyAlignment="1"/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43" fontId="3" fillId="0" borderId="0" xfId="1" applyFont="1"/>
    <xf numFmtId="43" fontId="4" fillId="0" borderId="1" xfId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43" fontId="4" fillId="0" borderId="0" xfId="1" applyFont="1" applyAlignment="1">
      <alignment vertical="center"/>
    </xf>
    <xf numFmtId="43" fontId="3" fillId="0" borderId="0" xfId="0" applyNumberFormat="1" applyFont="1"/>
    <xf numFmtId="43" fontId="3" fillId="3" borderId="1" xfId="0" applyNumberFormat="1" applyFont="1" applyFill="1" applyBorder="1" applyAlignment="1"/>
    <xf numFmtId="43" fontId="4" fillId="4" borderId="1" xfId="0" applyNumberFormat="1" applyFont="1" applyFill="1" applyBorder="1"/>
    <xf numFmtId="0" fontId="3" fillId="3" borderId="0" xfId="0" applyFont="1" applyFill="1"/>
    <xf numFmtId="0" fontId="4" fillId="0" borderId="0" xfId="0" applyFont="1"/>
    <xf numFmtId="43" fontId="4" fillId="2" borderId="0" xfId="1" applyFont="1" applyFill="1"/>
    <xf numFmtId="188" fontId="3" fillId="0" borderId="0" xfId="1" applyNumberFormat="1" applyFont="1"/>
    <xf numFmtId="43" fontId="4" fillId="3" borderId="1" xfId="0" applyNumberFormat="1" applyFont="1" applyFill="1" applyBorder="1"/>
    <xf numFmtId="43" fontId="1" fillId="0" borderId="1" xfId="0" applyNumberFormat="1" applyFont="1" applyBorder="1"/>
    <xf numFmtId="43" fontId="3" fillId="4" borderId="0" xfId="0" applyNumberFormat="1" applyFont="1" applyFill="1"/>
    <xf numFmtId="43" fontId="3" fillId="4" borderId="1" xfId="0" applyNumberFormat="1" applyFont="1" applyFill="1" applyBorder="1" applyAlignment="1"/>
    <xf numFmtId="43" fontId="4" fillId="2" borderId="1" xfId="1" applyFont="1" applyFill="1" applyBorder="1" applyAlignment="1">
      <alignment horizontal="center" vertical="center"/>
    </xf>
    <xf numFmtId="43" fontId="7" fillId="0" borderId="1" xfId="1" applyFont="1" applyBorder="1"/>
    <xf numFmtId="0" fontId="7" fillId="0" borderId="1" xfId="0" applyFont="1" applyBorder="1"/>
    <xf numFmtId="0" fontId="7" fillId="0" borderId="0" xfId="0" applyFont="1"/>
    <xf numFmtId="43" fontId="6" fillId="0" borderId="0" xfId="1" applyFont="1" applyAlignment="1">
      <alignment vertical="center"/>
    </xf>
    <xf numFmtId="0" fontId="7" fillId="4" borderId="0" xfId="0" applyFont="1" applyFill="1"/>
    <xf numFmtId="0" fontId="6" fillId="4" borderId="1" xfId="0" applyFont="1" applyFill="1" applyBorder="1" applyAlignment="1">
      <alignment horizontal="left" vertical="center"/>
    </xf>
    <xf numFmtId="43" fontId="7" fillId="4" borderId="1" xfId="1" applyFont="1" applyFill="1" applyBorder="1"/>
    <xf numFmtId="0" fontId="7" fillId="6" borderId="0" xfId="0" applyFont="1" applyFill="1" applyBorder="1"/>
    <xf numFmtId="0" fontId="7" fillId="3" borderId="1" xfId="0" applyFont="1" applyFill="1" applyBorder="1" applyAlignment="1">
      <alignment horizontal="left" vertical="center"/>
    </xf>
    <xf numFmtId="43" fontId="7" fillId="0" borderId="1" xfId="0" applyNumberFormat="1" applyFont="1" applyBorder="1"/>
    <xf numFmtId="43" fontId="7" fillId="0" borderId="0" xfId="1" applyFont="1"/>
    <xf numFmtId="0" fontId="7" fillId="3" borderId="1" xfId="0" applyFont="1" applyFill="1" applyBorder="1" applyAlignment="1">
      <alignment horizontal="center" vertical="center"/>
    </xf>
    <xf numFmtId="43" fontId="7" fillId="0" borderId="0" xfId="0" applyNumberFormat="1" applyFont="1"/>
    <xf numFmtId="0" fontId="7" fillId="0" borderId="2" xfId="0" applyFont="1" applyBorder="1" applyAlignment="1">
      <alignment horizontal="left" vertical="center"/>
    </xf>
    <xf numFmtId="0" fontId="6" fillId="4" borderId="1" xfId="0" applyFont="1" applyFill="1" applyBorder="1"/>
    <xf numFmtId="43" fontId="7" fillId="4" borderId="1" xfId="0" applyNumberFormat="1" applyFont="1" applyFill="1" applyBorder="1"/>
    <xf numFmtId="43" fontId="7" fillId="4" borderId="0" xfId="0" applyNumberFormat="1" applyFont="1" applyFill="1"/>
    <xf numFmtId="0" fontId="7" fillId="0" borderId="1" xfId="0" applyFont="1" applyBorder="1" applyAlignment="1">
      <alignment horizontal="left"/>
    </xf>
    <xf numFmtId="0" fontId="7" fillId="2" borderId="0" xfId="0" applyFont="1" applyFill="1"/>
    <xf numFmtId="0" fontId="6" fillId="4" borderId="0" xfId="0" applyFont="1" applyFill="1"/>
    <xf numFmtId="0" fontId="6" fillId="3" borderId="0" xfId="0" applyFont="1" applyFill="1"/>
    <xf numFmtId="0" fontId="6" fillId="5" borderId="1" xfId="0" applyFont="1" applyFill="1" applyBorder="1" applyAlignment="1">
      <alignment horizontal="center"/>
    </xf>
    <xf numFmtId="43" fontId="4" fillId="0" borderId="0" xfId="1" applyFont="1"/>
    <xf numFmtId="43" fontId="3" fillId="0" borderId="0" xfId="0" applyNumberFormat="1" applyFont="1" applyFill="1"/>
    <xf numFmtId="0" fontId="3" fillId="0" borderId="0" xfId="0" applyFont="1" applyFill="1"/>
    <xf numFmtId="43" fontId="3" fillId="0" borderId="0" xfId="1" applyFont="1" applyFill="1"/>
    <xf numFmtId="187" fontId="1" fillId="0" borderId="1" xfId="1" applyNumberFormat="1" applyFont="1" applyBorder="1" applyAlignment="1">
      <alignment horizontal="center"/>
    </xf>
    <xf numFmtId="187" fontId="1" fillId="0" borderId="1" xfId="0" applyNumberFormat="1" applyFont="1" applyBorder="1" applyAlignment="1">
      <alignment horizontal="center"/>
    </xf>
    <xf numFmtId="189" fontId="3" fillId="0" borderId="0" xfId="0" applyNumberFormat="1" applyFont="1" applyFill="1"/>
    <xf numFmtId="0" fontId="3" fillId="0" borderId="0" xfId="0" applyFont="1" applyFill="1" applyAlignment="1"/>
    <xf numFmtId="43" fontId="3" fillId="0" borderId="0" xfId="0" applyNumberFormat="1" applyFont="1" applyFill="1" applyBorder="1"/>
    <xf numFmtId="43" fontId="3" fillId="0" borderId="0" xfId="1" applyFont="1" applyFill="1" applyBorder="1"/>
    <xf numFmtId="43" fontId="4" fillId="0" borderId="0" xfId="1" applyFont="1" applyFill="1" applyBorder="1"/>
    <xf numFmtId="43" fontId="3" fillId="0" borderId="0" xfId="1" applyFont="1" applyFill="1" applyAlignment="1">
      <alignment horizontal="left"/>
    </xf>
    <xf numFmtId="188" fontId="3" fillId="0" borderId="0" xfId="1" applyNumberFormat="1" applyFont="1" applyFill="1"/>
    <xf numFmtId="43" fontId="3" fillId="0" borderId="0" xfId="1" applyNumberFormat="1" applyFont="1" applyFill="1"/>
    <xf numFmtId="43" fontId="4" fillId="0" borderId="0" xfId="0" applyNumberFormat="1" applyFont="1" applyFill="1" applyBorder="1" applyAlignment="1"/>
    <xf numFmtId="43" fontId="4" fillId="0" borderId="0" xfId="1" applyFont="1" applyFill="1" applyBorder="1" applyAlignment="1">
      <alignment horizontal="center" vertical="center"/>
    </xf>
    <xf numFmtId="0" fontId="4" fillId="0" borderId="0" xfId="0" applyFont="1" applyFill="1"/>
    <xf numFmtId="43" fontId="3" fillId="0" borderId="0" xfId="0" applyNumberFormat="1" applyFont="1" applyFill="1" applyBorder="1" applyAlignment="1"/>
    <xf numFmtId="43" fontId="4" fillId="0" borderId="0" xfId="0" applyNumberFormat="1" applyFont="1" applyFill="1" applyBorder="1"/>
    <xf numFmtId="43" fontId="3" fillId="0" borderId="5" xfId="1" applyFont="1" applyBorder="1"/>
    <xf numFmtId="0" fontId="3" fillId="0" borderId="5" xfId="0" applyFont="1" applyBorder="1"/>
    <xf numFmtId="0" fontId="4" fillId="0" borderId="5" xfId="0" applyFont="1" applyBorder="1" applyAlignment="1">
      <alignment horizontal="left" vertic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43" fontId="9" fillId="0" borderId="1" xfId="1" applyFont="1" applyBorder="1" applyAlignment="1">
      <alignment horizontal="center"/>
    </xf>
    <xf numFmtId="43" fontId="8" fillId="0" borderId="8" xfId="1" applyFont="1" applyBorder="1"/>
    <xf numFmtId="43" fontId="8" fillId="0" borderId="6" xfId="1" applyFont="1" applyBorder="1"/>
    <xf numFmtId="43" fontId="8" fillId="0" borderId="7" xfId="1" applyFont="1" applyBorder="1"/>
    <xf numFmtId="43" fontId="8" fillId="0" borderId="0" xfId="1" applyFont="1"/>
    <xf numFmtId="43" fontId="9" fillId="0" borderId="1" xfId="1" applyFont="1" applyBorder="1"/>
    <xf numFmtId="43" fontId="8" fillId="0" borderId="0" xfId="0" applyNumberFormat="1" applyFont="1"/>
    <xf numFmtId="43" fontId="8" fillId="2" borderId="0" xfId="1" applyFont="1" applyFill="1"/>
    <xf numFmtId="43" fontId="8" fillId="7" borderId="0" xfId="0" applyNumberFormat="1" applyFont="1" applyFill="1"/>
    <xf numFmtId="187" fontId="1" fillId="0" borderId="1" xfId="0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43" fontId="4" fillId="2" borderId="1" xfId="0" applyNumberFormat="1" applyFont="1" applyFill="1" applyBorder="1"/>
    <xf numFmtId="43" fontId="4" fillId="2" borderId="0" xfId="0" applyNumberFormat="1" applyFont="1" applyFill="1"/>
    <xf numFmtId="0" fontId="4" fillId="2" borderId="0" xfId="0" applyFont="1" applyFill="1"/>
    <xf numFmtId="43" fontId="4" fillId="4" borderId="0" xfId="0" applyNumberFormat="1" applyFont="1" applyFill="1" applyBorder="1"/>
    <xf numFmtId="0" fontId="4" fillId="4" borderId="0" xfId="0" applyFont="1" applyFill="1" applyBorder="1"/>
    <xf numFmtId="0" fontId="4" fillId="4" borderId="9" xfId="0" applyFont="1" applyFill="1" applyBorder="1"/>
    <xf numFmtId="43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3" borderId="0" xfId="0" applyFont="1" applyFill="1" applyBorder="1"/>
    <xf numFmtId="43" fontId="3" fillId="3" borderId="0" xfId="0" applyNumberFormat="1" applyFont="1" applyFill="1" applyBorder="1"/>
    <xf numFmtId="0" fontId="10" fillId="0" borderId="0" xfId="0" applyFont="1" applyFill="1" applyBorder="1"/>
    <xf numFmtId="43" fontId="10" fillId="0" borderId="0" xfId="1" applyFont="1" applyFill="1" applyBorder="1"/>
    <xf numFmtId="0" fontId="11" fillId="0" borderId="1" xfId="0" applyFont="1" applyFill="1" applyBorder="1" applyAlignment="1">
      <alignment horizontal="center" vertical="center"/>
    </xf>
    <xf numFmtId="43" fontId="11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43" fontId="11" fillId="2" borderId="1" xfId="1" applyFont="1" applyFill="1" applyBorder="1" applyAlignment="1">
      <alignment horizontal="center"/>
    </xf>
    <xf numFmtId="43" fontId="11" fillId="2" borderId="1" xfId="0" applyNumberFormat="1" applyFont="1" applyFill="1" applyBorder="1"/>
    <xf numFmtId="0" fontId="11" fillId="0" borderId="0" xfId="0" applyFont="1" applyFill="1" applyBorder="1"/>
    <xf numFmtId="0" fontId="11" fillId="4" borderId="1" xfId="0" applyFont="1" applyFill="1" applyBorder="1" applyAlignment="1">
      <alignment horizontal="left" vertical="center"/>
    </xf>
    <xf numFmtId="43" fontId="11" fillId="4" borderId="1" xfId="1" applyFont="1" applyFill="1" applyBorder="1" applyAlignment="1">
      <alignment horizontal="left" vertical="center"/>
    </xf>
    <xf numFmtId="43" fontId="11" fillId="4" borderId="1" xfId="1" applyFont="1" applyFill="1" applyBorder="1"/>
    <xf numFmtId="0" fontId="10" fillId="0" borderId="1" xfId="0" applyFont="1" applyFill="1" applyBorder="1" applyAlignment="1">
      <alignment horizontal="left" vertical="center"/>
    </xf>
    <xf numFmtId="43" fontId="10" fillId="0" borderId="1" xfId="1" applyFont="1" applyFill="1" applyBorder="1" applyAlignment="1">
      <alignment horizontal="left" vertical="center"/>
    </xf>
    <xf numFmtId="43" fontId="10" fillId="0" borderId="1" xfId="0" applyNumberFormat="1" applyFont="1" applyFill="1" applyBorder="1"/>
    <xf numFmtId="0" fontId="10" fillId="0" borderId="1" xfId="0" applyFont="1" applyFill="1" applyBorder="1" applyAlignment="1">
      <alignment horizontal="center" vertical="center"/>
    </xf>
    <xf numFmtId="43" fontId="10" fillId="0" borderId="1" xfId="1" applyFont="1" applyFill="1" applyBorder="1" applyAlignment="1">
      <alignment horizontal="center" vertical="center"/>
    </xf>
    <xf numFmtId="0" fontId="11" fillId="4" borderId="1" xfId="0" applyFont="1" applyFill="1" applyBorder="1"/>
    <xf numFmtId="43" fontId="11" fillId="4" borderId="1" xfId="0" applyNumberFormat="1" applyFont="1" applyFill="1" applyBorder="1"/>
    <xf numFmtId="0" fontId="10" fillId="0" borderId="1" xfId="0" applyFont="1" applyFill="1" applyBorder="1" applyAlignment="1">
      <alignment horizontal="left"/>
    </xf>
    <xf numFmtId="43" fontId="10" fillId="0" borderId="1" xfId="1" applyFont="1" applyFill="1" applyBorder="1" applyAlignment="1">
      <alignment horizontal="left"/>
    </xf>
    <xf numFmtId="0" fontId="10" fillId="0" borderId="1" xfId="0" applyFont="1" applyFill="1" applyBorder="1"/>
    <xf numFmtId="43" fontId="10" fillId="0" borderId="1" xfId="1" applyFont="1" applyFill="1" applyBorder="1"/>
    <xf numFmtId="43" fontId="10" fillId="0" borderId="0" xfId="0" applyNumberFormat="1" applyFont="1" applyFill="1" applyBorder="1"/>
    <xf numFmtId="43" fontId="4" fillId="0" borderId="0" xfId="1" applyFont="1" applyFill="1"/>
    <xf numFmtId="43" fontId="1" fillId="0" borderId="0" xfId="1" applyNumberFormat="1" applyFont="1" applyFill="1"/>
    <xf numFmtId="43" fontId="3" fillId="0" borderId="0" xfId="1" applyNumberFormat="1" applyFont="1"/>
    <xf numFmtId="43" fontId="12" fillId="0" borderId="1" xfId="0" applyNumberFormat="1" applyFont="1" applyFill="1" applyBorder="1"/>
    <xf numFmtId="43" fontId="11" fillId="0" borderId="0" xfId="1" applyFont="1" applyFill="1" applyBorder="1"/>
    <xf numFmtId="43" fontId="10" fillId="2" borderId="0" xfId="0" applyNumberFormat="1" applyFont="1" applyFill="1" applyBorder="1"/>
    <xf numFmtId="14" fontId="11" fillId="0" borderId="0" xfId="0" applyNumberFormat="1" applyFont="1" applyFill="1" applyBorder="1"/>
    <xf numFmtId="43" fontId="10" fillId="8" borderId="0" xfId="1" applyFont="1" applyFill="1" applyBorder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3361314793121"/>
          <c:y val="0.13274322548854614"/>
          <c:w val="0.62389092207111718"/>
          <c:h val="0.62729626268805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ผลการเบิกจ่าย!$B$4</c:f>
              <c:strCache>
                <c:ptCount val="1"/>
                <c:pt idx="0">
                  <c:v>ยอดได้รับตาม พ.ร.บ. งบประมาณ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ผลการเบิกจ่าย!$C$4:$H$4</c:f>
              <c:numCache>
                <c:formatCode>#,##0.00_ ;\-#,##0.00\ </c:formatCode>
                <c:ptCount val="6"/>
                <c:pt idx="0">
                  <c:v>83.467299999999994</c:v>
                </c:pt>
                <c:pt idx="1">
                  <c:v>85.400700000000001</c:v>
                </c:pt>
                <c:pt idx="2">
                  <c:v>28.9024</c:v>
                </c:pt>
                <c:pt idx="3">
                  <c:v>5.4295</c:v>
                </c:pt>
                <c:pt idx="4">
                  <c:v>106.223</c:v>
                </c:pt>
                <c:pt idx="5">
                  <c:v>309.42289999999997</c:v>
                </c:pt>
              </c:numCache>
            </c:numRef>
          </c:val>
        </c:ser>
        <c:ser>
          <c:idx val="1"/>
          <c:order val="1"/>
          <c:tx>
            <c:strRef>
              <c:f>ผลการเบิกจ่าย!$B$5</c:f>
              <c:strCache>
                <c:ptCount val="1"/>
                <c:pt idx="0">
                  <c:v>ยอดเบิกจ่ายจากระบบ GFMIS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ผลการเบิกจ่าย!$C$5:$H$5</c:f>
              <c:numCache>
                <c:formatCode>#,##0.00_ ;\-#,##0.00\ </c:formatCode>
                <c:ptCount val="6"/>
                <c:pt idx="0">
                  <c:v>20.8369</c:v>
                </c:pt>
                <c:pt idx="1">
                  <c:v>13.51674</c:v>
                </c:pt>
                <c:pt idx="2">
                  <c:v>3.0141900000000001</c:v>
                </c:pt>
                <c:pt idx="3">
                  <c:v>5.0999999999999996</c:v>
                </c:pt>
                <c:pt idx="4">
                  <c:v>11.634857999999999</c:v>
                </c:pt>
                <c:pt idx="5">
                  <c:v>54.102688000000001</c:v>
                </c:pt>
              </c:numCache>
            </c:numRef>
          </c:val>
        </c:ser>
        <c:ser>
          <c:idx val="2"/>
          <c:order val="2"/>
          <c:tx>
            <c:strRef>
              <c:f>ผลการเบิกจ่าย!$B$6</c:f>
              <c:strCache>
                <c:ptCount val="1"/>
                <c:pt idx="0">
                  <c:v>%การเบิกจ่าย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ผลการเบิกจ่าย!$C$6:$H$6</c:f>
              <c:numCache>
                <c:formatCode>0.00%</c:formatCode>
                <c:ptCount val="6"/>
                <c:pt idx="0">
                  <c:v>0.24964147636259951</c:v>
                </c:pt>
                <c:pt idx="1">
                  <c:v>0.1582743466973924</c:v>
                </c:pt>
                <c:pt idx="2">
                  <c:v>0.10428857119131976</c:v>
                </c:pt>
                <c:pt idx="3">
                  <c:v>0.93931301224790487</c:v>
                </c:pt>
                <c:pt idx="4">
                  <c:v>0.1095323799930335</c:v>
                </c:pt>
                <c:pt idx="5">
                  <c:v>0.17485030358127987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602528"/>
        <c:axId val="228602920"/>
      </c:barChart>
      <c:catAx>
        <c:axId val="22860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228602920"/>
        <c:crosses val="autoZero"/>
        <c:auto val="1"/>
        <c:lblAlgn val="ctr"/>
        <c:lblOffset val="100"/>
        <c:noMultiLvlLbl val="0"/>
      </c:catAx>
      <c:valAx>
        <c:axId val="228602920"/>
        <c:scaling>
          <c:orientation val="minMax"/>
        </c:scaling>
        <c:delete val="0"/>
        <c:axPos val="l"/>
        <c:majorGridlines/>
        <c:numFmt formatCode="#,##0.00_ ;\-#,##0.00\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2286025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th-TH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th-TH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81243</xdr:colOff>
      <xdr:row>9</xdr:row>
      <xdr:rowOff>251011</xdr:rowOff>
    </xdr:from>
    <xdr:to>
      <xdr:col>8</xdr:col>
      <xdr:colOff>31937</xdr:colOff>
      <xdr:row>23</xdr:row>
      <xdr:rowOff>289111</xdr:rowOff>
    </xdr:to>
    <xdr:graphicFrame macro="">
      <xdr:nvGraphicFramePr>
        <xdr:cNvPr id="17361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694765</xdr:colOff>
      <xdr:row>22</xdr:row>
      <xdr:rowOff>224118</xdr:rowOff>
    </xdr:from>
    <xdr:to>
      <xdr:col>4</xdr:col>
      <xdr:colOff>459440</xdr:colOff>
      <xdr:row>23</xdr:row>
      <xdr:rowOff>201707</xdr:rowOff>
    </xdr:to>
    <xdr:sp macro="" textlink="">
      <xdr:nvSpPr>
        <xdr:cNvPr id="5" name="TextBox 4"/>
        <xdr:cNvSpPr txBox="1"/>
      </xdr:nvSpPr>
      <xdr:spPr>
        <a:xfrm>
          <a:off x="5849471" y="6633883"/>
          <a:ext cx="1086969" cy="268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การเบิกจ่าย</a:t>
          </a:r>
        </a:p>
      </xdr:txBody>
    </xdr:sp>
    <xdr:clientData/>
  </xdr:twoCellAnchor>
  <xdr:twoCellAnchor>
    <xdr:from>
      <xdr:col>1</xdr:col>
      <xdr:colOff>795621</xdr:colOff>
      <xdr:row>13</xdr:row>
      <xdr:rowOff>224117</xdr:rowOff>
    </xdr:from>
    <xdr:to>
      <xdr:col>1</xdr:col>
      <xdr:colOff>1143006</xdr:colOff>
      <xdr:row>19</xdr:row>
      <xdr:rowOff>100852</xdr:rowOff>
    </xdr:to>
    <xdr:sp macro="" textlink="">
      <xdr:nvSpPr>
        <xdr:cNvPr id="6" name="TextBox 5"/>
        <xdr:cNvSpPr txBox="1"/>
      </xdr:nvSpPr>
      <xdr:spPr>
        <a:xfrm rot="16200000">
          <a:off x="1266269" y="4650439"/>
          <a:ext cx="1624853" cy="347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จำนวนเงิน (ล้านบาท)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n%202557/plan/2558/gf/&#3605;&#3588;.5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ผลผลิต1"/>
      <sheetName val="ผลผลิต2"/>
      <sheetName val="ผลผลิต3"/>
      <sheetName val="โครงการ"/>
      <sheetName val="Sheet1"/>
      <sheetName val="ภาพรวมผลผลิตที่1"/>
      <sheetName val="ภาพรวมผลผลิตที่2"/>
      <sheetName val="ภาพรวมผลผลิตที่3"/>
      <sheetName val="ภาพรวมโครงการ"/>
      <sheetName val="แบ่งตามหน่วยงาน"/>
      <sheetName val="ภาพรวม"/>
      <sheetName val="ผลการเบิกจ่าย"/>
      <sheetName val="โครงการรวมโอนปป. (2)"/>
      <sheetName val="ประกันสังคม"/>
      <sheetName val="Sheet3"/>
    </sheetNames>
    <sheetDataSet>
      <sheetData sheetId="0">
        <row r="5">
          <cell r="B5"/>
          <cell r="I5"/>
        </row>
        <row r="6">
          <cell r="B6"/>
          <cell r="I6"/>
        </row>
        <row r="11">
          <cell r="B11"/>
        </row>
        <row r="13">
          <cell r="B13"/>
        </row>
        <row r="15">
          <cell r="B15"/>
        </row>
        <row r="17">
          <cell r="B17"/>
        </row>
        <row r="18">
          <cell r="B18"/>
        </row>
        <row r="21">
          <cell r="I21"/>
        </row>
        <row r="22">
          <cell r="I22"/>
        </row>
        <row r="27">
          <cell r="B27"/>
        </row>
        <row r="29">
          <cell r="B29"/>
        </row>
        <row r="31">
          <cell r="B31"/>
        </row>
        <row r="33">
          <cell r="B33"/>
        </row>
        <row r="34">
          <cell r="B34"/>
        </row>
        <row r="43">
          <cell r="B43"/>
        </row>
        <row r="45">
          <cell r="B45"/>
        </row>
        <row r="47">
          <cell r="B47"/>
        </row>
        <row r="49">
          <cell r="B49"/>
        </row>
        <row r="50">
          <cell r="B50"/>
        </row>
        <row r="61">
          <cell r="B61"/>
        </row>
        <row r="63">
          <cell r="B63"/>
        </row>
        <row r="65">
          <cell r="B65"/>
        </row>
        <row r="66">
          <cell r="B66"/>
        </row>
        <row r="69">
          <cell r="I69"/>
        </row>
        <row r="70">
          <cell r="I70"/>
        </row>
        <row r="79">
          <cell r="B79"/>
        </row>
        <row r="81">
          <cell r="B81"/>
        </row>
        <row r="82">
          <cell r="B82"/>
        </row>
        <row r="85">
          <cell r="I85"/>
        </row>
        <row r="86">
          <cell r="I86"/>
        </row>
        <row r="95">
          <cell r="B95"/>
        </row>
        <row r="97">
          <cell r="B97"/>
        </row>
        <row r="98">
          <cell r="B98"/>
        </row>
        <row r="101">
          <cell r="I101"/>
        </row>
        <row r="102">
          <cell r="I102"/>
        </row>
        <row r="111">
          <cell r="B111"/>
        </row>
        <row r="113">
          <cell r="B113"/>
        </row>
        <row r="114">
          <cell r="B114"/>
        </row>
        <row r="117">
          <cell r="I117"/>
        </row>
        <row r="118">
          <cell r="I118"/>
        </row>
        <row r="127">
          <cell r="B127"/>
        </row>
        <row r="129">
          <cell r="B129"/>
        </row>
        <row r="130">
          <cell r="B130"/>
        </row>
        <row r="133">
          <cell r="I133"/>
        </row>
        <row r="145">
          <cell r="B145"/>
        </row>
        <row r="146">
          <cell r="B146"/>
        </row>
        <row r="149">
          <cell r="I149"/>
        </row>
        <row r="150">
          <cell r="I150"/>
        </row>
        <row r="159">
          <cell r="B159"/>
        </row>
        <row r="161">
          <cell r="B161"/>
        </row>
        <row r="162">
          <cell r="B162"/>
        </row>
      </sheetData>
      <sheetData sheetId="1">
        <row r="5">
          <cell r="B5"/>
        </row>
        <row r="6">
          <cell r="B6"/>
        </row>
        <row r="11">
          <cell r="B11"/>
        </row>
        <row r="13">
          <cell r="B13"/>
        </row>
        <row r="15">
          <cell r="B15"/>
        </row>
        <row r="17">
          <cell r="B17"/>
        </row>
        <row r="18">
          <cell r="B18"/>
        </row>
        <row r="21">
          <cell r="I21"/>
        </row>
        <row r="22">
          <cell r="I22"/>
        </row>
        <row r="27">
          <cell r="B27"/>
        </row>
        <row r="29">
          <cell r="B29"/>
        </row>
        <row r="33">
          <cell r="B33"/>
        </row>
        <row r="34">
          <cell r="B34"/>
        </row>
        <row r="37">
          <cell r="I37"/>
        </row>
        <row r="38">
          <cell r="I38"/>
        </row>
        <row r="43">
          <cell r="B43"/>
        </row>
        <row r="45">
          <cell r="B45"/>
        </row>
        <row r="47">
          <cell r="B47"/>
        </row>
        <row r="49">
          <cell r="B49"/>
        </row>
        <row r="50">
          <cell r="B50"/>
        </row>
        <row r="61">
          <cell r="B61"/>
        </row>
        <row r="63">
          <cell r="B63"/>
        </row>
        <row r="65">
          <cell r="B65"/>
        </row>
        <row r="66">
          <cell r="B66"/>
        </row>
        <row r="69">
          <cell r="I69"/>
        </row>
        <row r="70">
          <cell r="I70"/>
        </row>
        <row r="79">
          <cell r="B79"/>
        </row>
        <row r="81">
          <cell r="B81"/>
        </row>
        <row r="82">
          <cell r="B82"/>
        </row>
        <row r="85">
          <cell r="I85"/>
        </row>
        <row r="86">
          <cell r="I86"/>
        </row>
        <row r="95">
          <cell r="B95"/>
        </row>
        <row r="97">
          <cell r="B97"/>
        </row>
        <row r="98">
          <cell r="B98"/>
        </row>
        <row r="101">
          <cell r="I101"/>
        </row>
        <row r="102">
          <cell r="I102"/>
        </row>
        <row r="111">
          <cell r="B111"/>
        </row>
        <row r="113">
          <cell r="B113"/>
        </row>
        <row r="114">
          <cell r="B114"/>
        </row>
        <row r="117">
          <cell r="I117"/>
        </row>
        <row r="118">
          <cell r="I118"/>
        </row>
        <row r="127">
          <cell r="B127"/>
        </row>
        <row r="129">
          <cell r="B129"/>
        </row>
        <row r="130">
          <cell r="B130"/>
        </row>
        <row r="133">
          <cell r="I133"/>
        </row>
        <row r="145">
          <cell r="B145"/>
        </row>
        <row r="146">
          <cell r="B146"/>
        </row>
        <row r="149">
          <cell r="I149"/>
        </row>
        <row r="150">
          <cell r="I150"/>
        </row>
        <row r="159">
          <cell r="B159"/>
        </row>
        <row r="161">
          <cell r="B161"/>
        </row>
        <row r="162">
          <cell r="B162"/>
        </row>
      </sheetData>
      <sheetData sheetId="2">
        <row r="5">
          <cell r="B5"/>
        </row>
        <row r="6">
          <cell r="B6"/>
        </row>
        <row r="11">
          <cell r="B11"/>
        </row>
        <row r="13">
          <cell r="B13"/>
        </row>
        <row r="15">
          <cell r="B15"/>
        </row>
        <row r="17">
          <cell r="B17"/>
        </row>
        <row r="18">
          <cell r="B18"/>
        </row>
        <row r="21">
          <cell r="I21"/>
        </row>
        <row r="22">
          <cell r="I22"/>
        </row>
        <row r="27">
          <cell r="B27"/>
        </row>
        <row r="29">
          <cell r="B29"/>
        </row>
        <row r="31">
          <cell r="B31"/>
        </row>
        <row r="33">
          <cell r="B33"/>
        </row>
        <row r="34">
          <cell r="B34"/>
        </row>
        <row r="37">
          <cell r="I37"/>
        </row>
        <row r="38">
          <cell r="I38"/>
        </row>
        <row r="43">
          <cell r="B43"/>
        </row>
        <row r="45">
          <cell r="B45"/>
        </row>
        <row r="47">
          <cell r="B47"/>
        </row>
        <row r="49">
          <cell r="B49"/>
        </row>
        <row r="50">
          <cell r="B50"/>
        </row>
        <row r="61">
          <cell r="B61"/>
        </row>
        <row r="63">
          <cell r="B63"/>
        </row>
        <row r="65">
          <cell r="B65"/>
        </row>
        <row r="66">
          <cell r="B66"/>
        </row>
        <row r="69">
          <cell r="I69"/>
        </row>
        <row r="70">
          <cell r="I70"/>
        </row>
        <row r="79">
          <cell r="B79"/>
        </row>
        <row r="81">
          <cell r="B81"/>
        </row>
        <row r="82">
          <cell r="B82"/>
        </row>
        <row r="85">
          <cell r="I85"/>
        </row>
        <row r="86">
          <cell r="I86"/>
        </row>
        <row r="95">
          <cell r="B95"/>
        </row>
        <row r="97">
          <cell r="B97"/>
        </row>
        <row r="98">
          <cell r="B98"/>
        </row>
        <row r="101">
          <cell r="I101"/>
        </row>
        <row r="102">
          <cell r="I102"/>
        </row>
        <row r="111">
          <cell r="B111"/>
        </row>
        <row r="113">
          <cell r="B113"/>
        </row>
        <row r="114">
          <cell r="B114"/>
        </row>
        <row r="117">
          <cell r="I117"/>
        </row>
        <row r="118">
          <cell r="I118"/>
        </row>
        <row r="127">
          <cell r="B127"/>
        </row>
        <row r="129">
          <cell r="B129"/>
        </row>
        <row r="130">
          <cell r="B130"/>
        </row>
        <row r="133">
          <cell r="I133"/>
        </row>
        <row r="145">
          <cell r="B145"/>
        </row>
        <row r="146">
          <cell r="B146"/>
        </row>
        <row r="149">
          <cell r="I149"/>
        </row>
        <row r="150">
          <cell r="I150"/>
        </row>
        <row r="159">
          <cell r="B159"/>
        </row>
        <row r="161">
          <cell r="B161"/>
        </row>
        <row r="162">
          <cell r="B162"/>
        </row>
      </sheetData>
      <sheetData sheetId="3">
        <row r="16">
          <cell r="B16"/>
        </row>
        <row r="22">
          <cell r="B22">
            <v>0</v>
          </cell>
        </row>
        <row r="23">
          <cell r="B23"/>
        </row>
        <row r="30">
          <cell r="B30"/>
        </row>
        <row r="37">
          <cell r="B37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topLeftCell="A19" zoomScale="85" zoomScaleNormal="100" zoomScaleSheetLayoutView="85" workbookViewId="0">
      <selection activeCell="B26" sqref="B26"/>
    </sheetView>
  </sheetViews>
  <sheetFormatPr defaultRowHeight="23.25" x14ac:dyDescent="0.5"/>
  <cols>
    <col min="1" max="1" width="23.75" style="1" bestFit="1" customWidth="1"/>
    <col min="2" max="2" width="13.5" style="1" customWidth="1"/>
    <col min="3" max="16384" width="9" style="1"/>
  </cols>
  <sheetData>
    <row r="1" spans="1:13" x14ac:dyDescent="0.5">
      <c r="A1" s="5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26.25" x14ac:dyDescent="0.55000000000000004">
      <c r="A2" s="31" t="s">
        <v>27</v>
      </c>
      <c r="B2" s="9" t="e">
        <f>SUM(B3,B14,B25)</f>
        <v>#REF!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s="4" customFormat="1" x14ac:dyDescent="0.5">
      <c r="A3" s="8" t="s">
        <v>13</v>
      </c>
      <c r="B3" s="26" t="e">
        <f>SUM(B4,B7,B12)</f>
        <v>#REF!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s="18" customFormat="1" x14ac:dyDescent="0.5">
      <c r="A4" s="15" t="s">
        <v>15</v>
      </c>
      <c r="B4" s="30" t="e">
        <f>SUM(B5:B6)</f>
        <v>#REF!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5">
      <c r="A5" s="13" t="s">
        <v>16</v>
      </c>
      <c r="B5" s="29" t="e">
        <f>#REF!+#REF!+#REF!+#REF!+#REF!+#REF!</f>
        <v>#REF!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5">
      <c r="A6" s="12" t="s">
        <v>22</v>
      </c>
      <c r="B6" s="28" t="e">
        <f>#REF!+#REF!+#REF!+#REF!+#REF!+#REF!</f>
        <v>#REF!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s="18" customFormat="1" x14ac:dyDescent="0.5">
      <c r="A7" s="15" t="s">
        <v>17</v>
      </c>
      <c r="B7" s="27" t="e">
        <f>SUM(B8:B11)</f>
        <v>#REF!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5">
      <c r="A8" s="11" t="s">
        <v>21</v>
      </c>
      <c r="B8" s="28" t="e">
        <f>#REF!+#REF!+#REF!+#REF!+#REF!+#REF!</f>
        <v>#REF!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5">
      <c r="A9" s="11" t="s">
        <v>18</v>
      </c>
      <c r="B9" s="28" t="e">
        <f>#REF!+#REF!+#REF!+#REF!+#REF!+#REF!</f>
        <v>#REF!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5">
      <c r="A10" s="11" t="s">
        <v>19</v>
      </c>
      <c r="B10" s="28" t="e">
        <f>#REF!+#REF!+#REF!+#REF!+#REF!+#REF!</f>
        <v>#REF!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5">
      <c r="A11" s="11" t="s">
        <v>20</v>
      </c>
      <c r="B11" s="28" t="e">
        <f>#REF!+#REF!+#REF!+#REF!+#REF!+#REF!</f>
        <v>#REF!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20" customFormat="1" x14ac:dyDescent="0.5">
      <c r="A12" s="21" t="s">
        <v>23</v>
      </c>
      <c r="B12" s="22" t="e">
        <f>SUM(B13)</f>
        <v>#REF!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x14ac:dyDescent="0.5">
      <c r="A13" s="11" t="s">
        <v>24</v>
      </c>
      <c r="B13" s="6" t="e">
        <f>#REF!</f>
        <v>#REF!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4" customFormat="1" x14ac:dyDescent="0.5">
      <c r="A14" s="8" t="s">
        <v>26</v>
      </c>
      <c r="B14" s="26" t="e">
        <f>SUM(B15,B18,B23)</f>
        <v>#REF!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s="18" customFormat="1" x14ac:dyDescent="0.5">
      <c r="A15" s="15" t="s">
        <v>15</v>
      </c>
      <c r="B15" s="27" t="e">
        <f>SUM(B16:B17)</f>
        <v>#REF!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x14ac:dyDescent="0.5">
      <c r="A16" s="13" t="s">
        <v>16</v>
      </c>
      <c r="B16" s="25" t="e">
        <f>#REF!+#REF!+#REF!+#REF!+#REF!</f>
        <v>#REF!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5">
      <c r="A17" s="12" t="s">
        <v>22</v>
      </c>
      <c r="B17" s="25" t="e">
        <f>#REF!+#REF!+#REF!+#REF!+#REF!</f>
        <v>#REF!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s="18" customFormat="1" x14ac:dyDescent="0.5">
      <c r="A18" s="15" t="s">
        <v>17</v>
      </c>
      <c r="B18" s="27" t="e">
        <f>SUM(B19:B22)</f>
        <v>#REF!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5">
      <c r="A19" s="11" t="s">
        <v>21</v>
      </c>
      <c r="B19" s="25" t="e">
        <f>#REF!+#REF!+#REF!+#REF!+#REF!</f>
        <v>#REF!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5">
      <c r="A20" s="11" t="s">
        <v>18</v>
      </c>
      <c r="B20" s="25" t="e">
        <f>#REF!+#REF!+#REF!+#REF!+#REF!</f>
        <v>#REF!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5">
      <c r="A21" s="11" t="s">
        <v>19</v>
      </c>
      <c r="B21" s="25" t="e">
        <f>#REF!+#REF!+#REF!+#REF!+#REF!</f>
        <v>#REF!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5">
      <c r="A22" s="11" t="s">
        <v>20</v>
      </c>
      <c r="B22" s="25" t="s">
        <v>29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s="18" customFormat="1" x14ac:dyDescent="0.5">
      <c r="A23" s="21" t="s">
        <v>23</v>
      </c>
      <c r="B23" s="27" t="e">
        <f>SUM(B24)</f>
        <v>#REF!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x14ac:dyDescent="0.5">
      <c r="A24" s="11" t="s">
        <v>24</v>
      </c>
      <c r="B24" s="25" t="e">
        <f>#REF!</f>
        <v>#REF!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s="4" customFormat="1" x14ac:dyDescent="0.5">
      <c r="A25" s="8" t="s">
        <v>14</v>
      </c>
      <c r="B25" s="26" t="e">
        <f>SUM(B26,B29,B34)</f>
        <v>#REF!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s="18" customFormat="1" x14ac:dyDescent="0.5">
      <c r="A26" s="15" t="s">
        <v>15</v>
      </c>
      <c r="B26" s="27" t="e">
        <f>SUM(B27:B28)</f>
        <v>#REF!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x14ac:dyDescent="0.5">
      <c r="A27" s="13" t="s">
        <v>16</v>
      </c>
      <c r="B27" s="25" t="e">
        <f>#REF!+#REF!+#REF!+#REF!</f>
        <v>#REF!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5">
      <c r="A28" s="12" t="s">
        <v>22</v>
      </c>
      <c r="B28" s="25" t="e">
        <f>#REF!+#REF!+#REF!+#REF!</f>
        <v>#REF!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s="18" customFormat="1" x14ac:dyDescent="0.5">
      <c r="A29" s="15" t="s">
        <v>17</v>
      </c>
      <c r="B29" s="27" t="e">
        <f>SUM(B30:B33)</f>
        <v>#REF!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 x14ac:dyDescent="0.5">
      <c r="A30" s="11" t="s">
        <v>21</v>
      </c>
      <c r="B30" s="25" t="e">
        <f>#REF!+#REF!+#REF!+#REF!</f>
        <v>#REF!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5">
      <c r="A31" s="11" t="s">
        <v>18</v>
      </c>
      <c r="B31" s="25" t="e">
        <f>#REF!+#REF!+#REF!+#REF!</f>
        <v>#REF!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5">
      <c r="A32" s="11" t="s">
        <v>19</v>
      </c>
      <c r="B32" s="25" t="e">
        <f>#REF!+#REF!+#REF!+#REF!</f>
        <v>#REF!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5">
      <c r="A33" s="11" t="s">
        <v>20</v>
      </c>
      <c r="B33" s="25" t="e">
        <f>#REF!+#REF!+#REF!+#REF!</f>
        <v>#REF!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s="18" customFormat="1" x14ac:dyDescent="0.5">
      <c r="A34" s="21" t="s">
        <v>23</v>
      </c>
      <c r="B34" s="27" t="e">
        <f>SUM(B35)</f>
        <v>#REF!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x14ac:dyDescent="0.5">
      <c r="A35" s="11" t="s">
        <v>24</v>
      </c>
      <c r="B35" s="25" t="e">
        <f>#REF!</f>
        <v>#REF!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</sheetData>
  <pageMargins left="0.7" right="0.7" top="0.75" bottom="0.75" header="0.3" footer="0.3"/>
  <pageSetup paperSize="9" scale="86" orientation="landscape" r:id="rId1"/>
  <rowBreaks count="1" manualBreakCount="1">
    <brk id="2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activeCell="M6" sqref="M6"/>
    </sheetView>
  </sheetViews>
  <sheetFormatPr defaultRowHeight="23.25" x14ac:dyDescent="0.5"/>
  <cols>
    <col min="1" max="1" width="23.75" style="1" bestFit="1" customWidth="1"/>
    <col min="2" max="2" width="11.375" style="1" hidden="1" customWidth="1"/>
    <col min="3" max="3" width="11.125" style="1" hidden="1" customWidth="1"/>
    <col min="4" max="4" width="12.25" style="1" hidden="1" customWidth="1"/>
    <col min="5" max="5" width="12.375" style="1" hidden="1" customWidth="1"/>
    <col min="6" max="6" width="13.125" style="1" customWidth="1"/>
    <col min="7" max="7" width="12" style="1" customWidth="1"/>
    <col min="8" max="8" width="12.5" style="1" bestFit="1" customWidth="1"/>
    <col min="9" max="9" width="13.5" style="1" customWidth="1"/>
    <col min="10" max="10" width="12.875" style="1" customWidth="1"/>
    <col min="11" max="11" width="14.875" style="1" customWidth="1"/>
    <col min="12" max="13" width="13.25" style="1" bestFit="1" customWidth="1"/>
    <col min="14" max="14" width="12" style="1" bestFit="1" customWidth="1"/>
    <col min="15" max="16384" width="9" style="1"/>
  </cols>
  <sheetData>
    <row r="1" spans="1:22" ht="25.5" customHeight="1" x14ac:dyDescent="0.5">
      <c r="A1" s="161" t="s">
        <v>12</v>
      </c>
      <c r="B1" s="5"/>
      <c r="C1" s="5"/>
      <c r="D1" s="5"/>
      <c r="E1" s="10"/>
      <c r="F1" s="5"/>
      <c r="G1" s="5"/>
      <c r="H1" s="5"/>
      <c r="I1" s="5"/>
      <c r="J1" s="5"/>
      <c r="K1" s="5"/>
    </row>
    <row r="2" spans="1:22" s="115" customFormat="1" ht="17.25" customHeight="1" x14ac:dyDescent="0.2">
      <c r="A2" s="162"/>
      <c r="B2" s="7" t="s">
        <v>60</v>
      </c>
      <c r="C2" s="7" t="s">
        <v>61</v>
      </c>
      <c r="D2" s="7" t="s">
        <v>62</v>
      </c>
      <c r="E2" s="7" t="s">
        <v>63</v>
      </c>
      <c r="F2" s="7" t="s">
        <v>64</v>
      </c>
      <c r="G2" s="7" t="s">
        <v>65</v>
      </c>
      <c r="H2" s="7" t="s">
        <v>66</v>
      </c>
      <c r="I2" s="7" t="s">
        <v>67</v>
      </c>
      <c r="J2" s="7" t="s">
        <v>68</v>
      </c>
      <c r="K2" s="7" t="s">
        <v>69</v>
      </c>
    </row>
    <row r="3" spans="1:22" s="118" customFormat="1" x14ac:dyDescent="0.5">
      <c r="A3" s="8" t="s">
        <v>27</v>
      </c>
      <c r="B3" s="116">
        <f t="shared" ref="B3:K3" si="0">SUM(B4,B7,B12,B14,B16)</f>
        <v>0</v>
      </c>
      <c r="C3" s="116">
        <f t="shared" si="0"/>
        <v>0</v>
      </c>
      <c r="D3" s="116">
        <f t="shared" si="0"/>
        <v>0</v>
      </c>
      <c r="E3" s="116">
        <f t="shared" si="0"/>
        <v>0</v>
      </c>
      <c r="F3" s="116">
        <f>SUM(F4,F7,F12,F14,F16)</f>
        <v>14287366.299999999</v>
      </c>
      <c r="G3" s="116">
        <f t="shared" si="0"/>
        <v>0</v>
      </c>
      <c r="H3" s="116">
        <f t="shared" si="0"/>
        <v>0</v>
      </c>
      <c r="I3" s="116">
        <f t="shared" si="0"/>
        <v>0</v>
      </c>
      <c r="J3" s="116">
        <f t="shared" si="0"/>
        <v>0</v>
      </c>
      <c r="K3" s="116">
        <f t="shared" si="0"/>
        <v>0</v>
      </c>
      <c r="L3" s="117">
        <f>SUM(B3:K3)</f>
        <v>14287366.299999999</v>
      </c>
      <c r="N3" s="49"/>
    </row>
    <row r="4" spans="1:22" s="20" customFormat="1" x14ac:dyDescent="0.5">
      <c r="A4" s="15" t="s">
        <v>15</v>
      </c>
      <c r="B4" s="22">
        <f t="shared" ref="B4:K4" si="1">SUM(B5:B6)</f>
        <v>0</v>
      </c>
      <c r="C4" s="22">
        <f t="shared" si="1"/>
        <v>0</v>
      </c>
      <c r="D4" s="22">
        <f t="shared" si="1"/>
        <v>0</v>
      </c>
      <c r="E4" s="22">
        <f>SUM(E5:E6)</f>
        <v>0</v>
      </c>
      <c r="F4" s="22">
        <f t="shared" si="1"/>
        <v>1592400</v>
      </c>
      <c r="G4" s="22">
        <f t="shared" si="1"/>
        <v>0</v>
      </c>
      <c r="H4" s="22">
        <f t="shared" si="1"/>
        <v>0</v>
      </c>
      <c r="I4" s="22">
        <f t="shared" si="1"/>
        <v>0</v>
      </c>
      <c r="J4" s="22">
        <f t="shared" si="1"/>
        <v>0</v>
      </c>
      <c r="K4" s="22">
        <f t="shared" si="1"/>
        <v>0</v>
      </c>
      <c r="L4" s="30"/>
      <c r="M4" s="30"/>
      <c r="N4" s="30"/>
    </row>
    <row r="5" spans="1:22" x14ac:dyDescent="0.5">
      <c r="A5" s="13" t="s">
        <v>16</v>
      </c>
      <c r="B5" s="10">
        <f>+[1]ผลผลิต1!B5+[1]ผลผลิต2!B5+[1]ผลผลิต3!B5</f>
        <v>0</v>
      </c>
      <c r="C5" s="10">
        <f>+[1]ผลผลิต1!I21+[1]ผลผลิต2!I21+[1]ผลผลิต3!I21</f>
        <v>0</v>
      </c>
      <c r="D5" s="10">
        <f>+[1]ผลผลิต1!I5+[1]ผลผลิต2!I37+[1]ผลผลิต3!I37</f>
        <v>0</v>
      </c>
      <c r="E5" s="6"/>
      <c r="F5" s="10">
        <f>+[1]ผลผลิต1!I133+[1]ผลผลิต2!I133+[1]ผลผลิต3!I133</f>
        <v>0</v>
      </c>
      <c r="G5" s="10">
        <f>+[1]ผลผลิต1!I69+[1]ผลผลิต2!I69+[1]ผลผลิต3!I69</f>
        <v>0</v>
      </c>
      <c r="H5" s="10">
        <f>+[1]ผลผลิต1!I85+[1]ผลผลิต2!I85+[1]ผลผลิต3!I85</f>
        <v>0</v>
      </c>
      <c r="I5" s="10">
        <f>+[1]ผลผลิต1!I101+[1]ผลผลิต2!I101+[1]ผลผลิต3!I101</f>
        <v>0</v>
      </c>
      <c r="J5" s="10">
        <f>+[1]ผลผลิต1!I149+[1]ผลผลิต2!I149+[1]ผลผลิต3!I149</f>
        <v>0</v>
      </c>
      <c r="K5" s="10">
        <f>+[1]ผลผลิต1!I117+[1]ผลผลิต2!I117+[1]ผลผลิต3!I117</f>
        <v>0</v>
      </c>
      <c r="L5" s="44"/>
      <c r="M5" s="39"/>
    </row>
    <row r="6" spans="1:22" x14ac:dyDescent="0.5">
      <c r="A6" s="12" t="s">
        <v>22</v>
      </c>
      <c r="B6" s="10">
        <f>+[1]ผลผลิต1!B6+[1]ผลผลิต2!B6+[1]ผลผลิต3!B6</f>
        <v>0</v>
      </c>
      <c r="C6" s="10">
        <f>+[1]ผลผลิต1!I22+[1]ผลผลิต2!I22+[1]ผลผลิต3!I22</f>
        <v>0</v>
      </c>
      <c r="D6" s="10">
        <f>+[1]ผลผลิต1!I6+[1]ผลผลิต2!I38+[1]ผลผลิต3!I38</f>
        <v>0</v>
      </c>
      <c r="E6" s="6"/>
      <c r="F6" s="10">
        <v>1592400</v>
      </c>
      <c r="G6" s="10">
        <f>+[1]ผลผลิต1!I70+[1]ผลผลิต2!I70+[1]ผลผลิต3!I70</f>
        <v>0</v>
      </c>
      <c r="H6" s="10">
        <f>+[1]ผลผลิต1!I86+[1]ผลผลิต2!I86+[1]ผลผลิต3!I86</f>
        <v>0</v>
      </c>
      <c r="I6" s="10">
        <f>+[1]ผลผลิต1!I102+[1]ผลผลิต2!I102+[1]ผลผลิต3!I102</f>
        <v>0</v>
      </c>
      <c r="J6" s="10">
        <f>+[1]ผลผลิต1!I150+[1]ผลผลิต2!I150+[1]ผลผลิต3!I150</f>
        <v>0</v>
      </c>
      <c r="K6" s="10">
        <f>+[1]ผลผลิต1!I118+[1]ผลผลิต2!I118+[1]ผลผลิต3!I118</f>
        <v>0</v>
      </c>
      <c r="L6" s="44"/>
      <c r="M6" s="39">
        <f>13487366.43-F3</f>
        <v>-799999.86999999918</v>
      </c>
    </row>
    <row r="7" spans="1:22" s="20" customFormat="1" x14ac:dyDescent="0.5">
      <c r="A7" s="15" t="s">
        <v>17</v>
      </c>
      <c r="B7" s="22">
        <f t="shared" ref="B7:I7" si="2">SUM(B8:B11)</f>
        <v>0</v>
      </c>
      <c r="C7" s="22">
        <f>SUM(C8:C11)</f>
        <v>0</v>
      </c>
      <c r="D7" s="22">
        <f t="shared" si="2"/>
        <v>0</v>
      </c>
      <c r="E7" s="22">
        <f t="shared" si="2"/>
        <v>0</v>
      </c>
      <c r="F7" s="22">
        <f>SUM(F8:F11)</f>
        <v>3131164.01</v>
      </c>
      <c r="G7" s="22">
        <f t="shared" si="2"/>
        <v>0</v>
      </c>
      <c r="H7" s="22">
        <f t="shared" si="2"/>
        <v>0</v>
      </c>
      <c r="I7" s="22">
        <f t="shared" si="2"/>
        <v>0</v>
      </c>
      <c r="J7" s="22">
        <f>SUM(J8:J11)</f>
        <v>0</v>
      </c>
      <c r="K7" s="22">
        <f>SUM(K8:K11)</f>
        <v>0</v>
      </c>
      <c r="L7" s="30"/>
      <c r="M7" s="30"/>
    </row>
    <row r="8" spans="1:22" x14ac:dyDescent="0.5">
      <c r="A8" s="11" t="s">
        <v>21</v>
      </c>
      <c r="B8" s="10"/>
      <c r="C8" s="10"/>
      <c r="D8" s="10"/>
      <c r="E8" s="10"/>
      <c r="F8" s="10">
        <f>79760+348400</f>
        <v>428160</v>
      </c>
      <c r="G8" s="10"/>
      <c r="H8" s="10"/>
      <c r="I8" s="10"/>
      <c r="J8" s="10"/>
      <c r="K8" s="10"/>
      <c r="M8" s="44"/>
    </row>
    <row r="9" spans="1:22" x14ac:dyDescent="0.5">
      <c r="A9" s="11" t="s">
        <v>18</v>
      </c>
      <c r="B9" s="10"/>
      <c r="C9" s="10"/>
      <c r="D9" s="10"/>
      <c r="E9" s="10"/>
      <c r="F9" s="10">
        <f>1677565.14+18950.3+475192.53+54750+30514.7</f>
        <v>2256972.67</v>
      </c>
      <c r="G9" s="10"/>
      <c r="H9" s="10"/>
      <c r="I9" s="10"/>
      <c r="J9" s="10"/>
      <c r="K9" s="10"/>
      <c r="M9" s="44"/>
    </row>
    <row r="10" spans="1:22" x14ac:dyDescent="0.5">
      <c r="A10" s="11" t="s">
        <v>19</v>
      </c>
      <c r="B10" s="10"/>
      <c r="C10" s="10"/>
      <c r="D10" s="10"/>
      <c r="E10" s="10"/>
      <c r="F10" s="10">
        <v>446031.34</v>
      </c>
      <c r="G10" s="10"/>
      <c r="H10" s="10"/>
      <c r="I10" s="10"/>
      <c r="J10" s="10"/>
      <c r="K10" s="10"/>
      <c r="L10" s="44"/>
      <c r="M10" s="44"/>
    </row>
    <row r="11" spans="1:22" x14ac:dyDescent="0.5">
      <c r="A11" s="11" t="s">
        <v>31</v>
      </c>
      <c r="B11" s="10">
        <f>+[1]ผลผลิต1!B11+[1]ผลผลิต2!B11+[1]ผลผลิต3!B11</f>
        <v>0</v>
      </c>
      <c r="C11" s="10">
        <f>+[1]ผลผลิต1!B27+[1]ผลผลิต2!B27+[1]ผลผลิต3!B27+[1]โครงการ!B22</f>
        <v>0</v>
      </c>
      <c r="D11" s="10">
        <f>+[1]ผลผลิต1!B43+[1]ผลผลิต2!B43+[1]ผลผลิต3!B43</f>
        <v>0</v>
      </c>
      <c r="E11" s="10"/>
      <c r="F11" s="10"/>
      <c r="G11" s="10"/>
      <c r="H11" s="10"/>
      <c r="I11" s="10"/>
      <c r="J11" s="10"/>
      <c r="K11" s="10"/>
      <c r="M11" s="44"/>
    </row>
    <row r="12" spans="1:22" s="121" customFormat="1" x14ac:dyDescent="0.5">
      <c r="A12" s="23" t="s">
        <v>30</v>
      </c>
      <c r="B12" s="46">
        <f t="shared" ref="B12:K12" si="3">SUM(B13)</f>
        <v>0</v>
      </c>
      <c r="C12" s="46">
        <f t="shared" si="3"/>
        <v>0</v>
      </c>
      <c r="D12" s="46">
        <f>SUM(D13)</f>
        <v>0</v>
      </c>
      <c r="E12" s="46">
        <f t="shared" si="3"/>
        <v>0</v>
      </c>
      <c r="F12" s="46">
        <f>SUM(F13)</f>
        <v>4463802.2899999991</v>
      </c>
      <c r="G12" s="46">
        <f t="shared" si="3"/>
        <v>0</v>
      </c>
      <c r="H12" s="46">
        <f>SUM(H13)</f>
        <v>0</v>
      </c>
      <c r="I12" s="46">
        <f>SUM(I13)</f>
        <v>0</v>
      </c>
      <c r="J12" s="46">
        <f>SUM(J13)</f>
        <v>0</v>
      </c>
      <c r="K12" s="46">
        <f t="shared" si="3"/>
        <v>0</v>
      </c>
      <c r="L12" s="119"/>
      <c r="M12" s="120"/>
      <c r="N12" s="120"/>
      <c r="O12" s="120"/>
      <c r="P12" s="120"/>
      <c r="Q12" s="120"/>
      <c r="R12" s="120"/>
      <c r="S12" s="120"/>
      <c r="T12" s="120"/>
      <c r="U12" s="120"/>
      <c r="V12" s="120"/>
    </row>
    <row r="13" spans="1:22" s="5" customFormat="1" x14ac:dyDescent="0.5">
      <c r="A13" s="34" t="s">
        <v>25</v>
      </c>
      <c r="B13" s="10">
        <f>+[1]ผลผลิต1!B13+[1]ผลผลิต2!B13+[1]ผลผลิต3!B13+[1]โครงการ!B16</f>
        <v>0</v>
      </c>
      <c r="C13" s="10">
        <f>+[1]ผลผลิต1!B29+[1]ผลผลิต2!B29+[1]ผลผลิต3!B29+[1]โครงการ!B23</f>
        <v>0</v>
      </c>
      <c r="D13" s="10">
        <f>+[1]ผลผลิต1!B45+[1]ผลผลิต2!B45+[1]ผลผลิต3!B45+[1]โครงการ!B30</f>
        <v>0</v>
      </c>
      <c r="E13" s="10">
        <f>+[1]ผลผลิต1!B61+[1]ผลผลิต2!B61+[1]ผลผลิต3!B61+[1]โครงการ!B37</f>
        <v>0</v>
      </c>
      <c r="F13" s="10">
        <f>2341201.3+419503.01+194205+239806.44+469086.67+799999.87</f>
        <v>4463802.2899999991</v>
      </c>
      <c r="G13" s="10"/>
      <c r="H13" s="10"/>
      <c r="I13" s="10"/>
      <c r="J13" s="10"/>
      <c r="K13" s="10"/>
    </row>
    <row r="14" spans="1:22" s="23" customFormat="1" x14ac:dyDescent="0.5">
      <c r="A14" s="23" t="s">
        <v>35</v>
      </c>
      <c r="B14" s="46">
        <f>SUM(B156)</f>
        <v>0</v>
      </c>
      <c r="C14" s="46">
        <f>SUM(C156)</f>
        <v>0</v>
      </c>
      <c r="D14" s="46">
        <f>SUM(D156)</f>
        <v>0</v>
      </c>
      <c r="E14" s="46">
        <f>SUM(E156)</f>
        <v>0</v>
      </c>
      <c r="F14" s="46">
        <f t="shared" ref="F14:K14" si="4">SUM(F15)</f>
        <v>5100000</v>
      </c>
      <c r="G14" s="46">
        <f t="shared" si="4"/>
        <v>0</v>
      </c>
      <c r="H14" s="46">
        <f t="shared" si="4"/>
        <v>0</v>
      </c>
      <c r="I14" s="46">
        <f t="shared" si="4"/>
        <v>0</v>
      </c>
      <c r="J14" s="46">
        <f t="shared" si="4"/>
        <v>0</v>
      </c>
      <c r="K14" s="46">
        <f t="shared" si="4"/>
        <v>0</v>
      </c>
      <c r="L14" s="46"/>
    </row>
    <row r="15" spans="1:22" s="5" customFormat="1" x14ac:dyDescent="0.5">
      <c r="A15" s="5" t="s">
        <v>37</v>
      </c>
      <c r="B15" s="10">
        <f>+[1]ผลผลิต1!B15+[1]ผลผลิต2!B15+[1]ผลผลิต3!B15</f>
        <v>0</v>
      </c>
      <c r="C15" s="10">
        <f>+[1]ผลผลิต1!B31+[1]ผลผลิต2!B31+[1]ผลผลิต3!B31</f>
        <v>0</v>
      </c>
      <c r="D15" s="10">
        <f>+[1]ผลผลิต1!B47+[1]ผลผลิต2!B47+[1]ผลผลิต3!B47</f>
        <v>0</v>
      </c>
      <c r="E15" s="10">
        <f>+[1]ผลผลิต1!B63+[1]ผลผลิต2!B63+[1]ผลผลิต3!B63</f>
        <v>0</v>
      </c>
      <c r="F15" s="10">
        <v>5100000</v>
      </c>
      <c r="G15" s="10">
        <f>+[1]ผลผลิต1!B79+[1]ผลผลิต2!B79+[1]ผลผลิต3!B79</f>
        <v>0</v>
      </c>
      <c r="H15" s="10">
        <f>+[1]ผลผลิต1!B95+[1]ผลผลิต2!B95+[1]ผลผลิต3!B95</f>
        <v>0</v>
      </c>
      <c r="I15" s="10">
        <f>+[1]ผลผลิต1!B111+[1]ผลผลิต2!B111+[1]ผลผลิต3!B111</f>
        <v>0</v>
      </c>
      <c r="J15" s="10">
        <f>+[1]ผลผลิต1!B159+[1]ผลผลิต2!B159+[1]ผลผลิต3!B159</f>
        <v>0</v>
      </c>
      <c r="K15" s="10">
        <f>+[1]ผลผลิต1!B127+[1]ผลผลิต2!B127+[1]ผลผลิต3!B127</f>
        <v>0</v>
      </c>
    </row>
    <row r="16" spans="1:22" s="23" customFormat="1" x14ac:dyDescent="0.5">
      <c r="A16" s="23" t="s">
        <v>39</v>
      </c>
      <c r="B16" s="46">
        <f t="shared" ref="B16:K16" si="5">SUM(B17:B18)</f>
        <v>0</v>
      </c>
      <c r="C16" s="46">
        <f t="shared" si="5"/>
        <v>0</v>
      </c>
      <c r="D16" s="46">
        <f>SUM(D17:D18)</f>
        <v>0</v>
      </c>
      <c r="E16" s="46">
        <f t="shared" si="5"/>
        <v>0</v>
      </c>
      <c r="F16" s="46">
        <f t="shared" si="5"/>
        <v>0</v>
      </c>
      <c r="G16" s="46">
        <f t="shared" si="5"/>
        <v>0</v>
      </c>
      <c r="H16" s="46">
        <f t="shared" si="5"/>
        <v>0</v>
      </c>
      <c r="I16" s="46">
        <f t="shared" si="5"/>
        <v>0</v>
      </c>
      <c r="J16" s="46">
        <f t="shared" si="5"/>
        <v>0</v>
      </c>
      <c r="K16" s="46">
        <f t="shared" si="5"/>
        <v>0</v>
      </c>
      <c r="L16" s="46"/>
    </row>
    <row r="17" spans="1:12" s="123" customFormat="1" x14ac:dyDescent="0.5">
      <c r="A17" s="5" t="s">
        <v>40</v>
      </c>
      <c r="B17" s="10">
        <f>+[1]ผลผลิต1!B17+[1]ผลผลิต2!B17+[1]ผลผลิต3!B17</f>
        <v>0</v>
      </c>
      <c r="C17" s="10">
        <f>+[1]ผลผลิต1!B33+[1]ผลผลิต2!B33+[1]ผลผลิต3!B33</f>
        <v>0</v>
      </c>
      <c r="D17" s="10">
        <f>+[1]ผลผลิต1!B49+[1]ผลผลิต2!B49+[1]ผลผลิต3!B49</f>
        <v>0</v>
      </c>
      <c r="E17" s="10">
        <f>+[1]ผลผลิต1!B65+[1]ผลผลิต2!B65+[1]ผลผลิต3!B65</f>
        <v>0</v>
      </c>
      <c r="F17" s="10">
        <f>+[1]ผลผลิต1!B145+[1]ผลผลิต2!B145+[1]ผลผลิต3!B145</f>
        <v>0</v>
      </c>
      <c r="G17" s="10">
        <f>+[1]ผลผลิต1!B81+[1]ผลผลิต2!B81+[1]ผลผลิต3!B81</f>
        <v>0</v>
      </c>
      <c r="H17" s="10">
        <f>+[1]ผลผลิต1!B97+[1]ผลผลิต2!B97+[1]ผลผลิต3!B97</f>
        <v>0</v>
      </c>
      <c r="I17" s="10">
        <f>+[1]ผลผลิต1!B113+[1]ผลผลิต2!B113+[1]ผลผลิต3!B113</f>
        <v>0</v>
      </c>
      <c r="J17" s="10">
        <f>+[1]ผลผลิต1!B161+[1]ผลผลิต2!B161+[1]ผลผลิต3!B161</f>
        <v>0</v>
      </c>
      <c r="K17" s="10">
        <f>+[1]ผลผลิต1!B129+[1]ผลผลิต2!B129+[1]ผลผลิต3!B129</f>
        <v>0</v>
      </c>
      <c r="L17" s="122"/>
    </row>
    <row r="18" spans="1:12" s="123" customFormat="1" x14ac:dyDescent="0.5">
      <c r="A18" s="5" t="s">
        <v>38</v>
      </c>
      <c r="B18" s="10">
        <f>+[1]ผลผลิต1!B18+[1]ผลผลิต2!B18+[1]ผลผลิต3!B18</f>
        <v>0</v>
      </c>
      <c r="C18" s="10">
        <f>+[1]ผลผลิต1!B34+[1]ผลผลิต2!B34+[1]ผลผลิต3!B34</f>
        <v>0</v>
      </c>
      <c r="D18" s="10">
        <f>+[1]ผลผลิต1!B50+[1]ผลผลิต2!B50+[1]ผลผลิต3!B50</f>
        <v>0</v>
      </c>
      <c r="E18" s="10">
        <f>+[1]ผลผลิต1!B66+[1]ผลผลิต2!B66+[1]ผลผลิต3!B66</f>
        <v>0</v>
      </c>
      <c r="F18" s="10">
        <f>+[1]ผลผลิต1!B146+[1]ผลผลิต2!B146+[1]ผลผลิต3!B146</f>
        <v>0</v>
      </c>
      <c r="G18" s="10">
        <f>+[1]ผลผลิต1!B82+[1]ผลผลิต2!B82+[1]ผลผลิต3!B82</f>
        <v>0</v>
      </c>
      <c r="H18" s="10">
        <f>+[1]ผลผลิต1!B98+[1]ผลผลิต2!B98+[1]ผลผลิต3!B98</f>
        <v>0</v>
      </c>
      <c r="I18" s="10">
        <f>+[1]ผลผลิต1!B114+[1]ผลผลิต2!B114+[1]ผลผลิต3!B114</f>
        <v>0</v>
      </c>
      <c r="J18" s="10">
        <f>+[1]ผลผลิต1!B162+[1]ผลผลิต2!B162+[1]ผลผลิต3!B162</f>
        <v>0</v>
      </c>
      <c r="K18" s="10">
        <f>+[1]ผลผลิต1!B130+[1]ผลผลิต2!B130+[1]ผลผลิต3!B130</f>
        <v>0</v>
      </c>
      <c r="L18" s="122"/>
    </row>
    <row r="19" spans="1:12" s="123" customFormat="1" x14ac:dyDescent="0.5">
      <c r="B19" s="122"/>
      <c r="C19" s="122"/>
      <c r="E19" s="122"/>
      <c r="F19" s="122"/>
      <c r="H19" s="122"/>
      <c r="I19" s="122"/>
      <c r="K19" s="124"/>
    </row>
    <row r="20" spans="1:12" s="123" customFormat="1" x14ac:dyDescent="0.5">
      <c r="B20" s="122"/>
      <c r="E20" s="122"/>
      <c r="G20" s="122"/>
    </row>
    <row r="21" spans="1:12" s="125" customFormat="1" x14ac:dyDescent="0.5">
      <c r="B21" s="126"/>
      <c r="F21" s="126"/>
      <c r="I21" s="126"/>
    </row>
    <row r="22" spans="1:12" s="18" customFormat="1" x14ac:dyDescent="0.5">
      <c r="A22" s="1"/>
      <c r="B22" s="1"/>
      <c r="C22" s="1"/>
      <c r="D22" s="1"/>
      <c r="E22" s="1"/>
      <c r="F22" s="1"/>
      <c r="G22" s="1"/>
      <c r="H22" s="44"/>
      <c r="I22" s="1"/>
      <c r="J22" s="44"/>
      <c r="K22" s="1"/>
    </row>
    <row r="23" spans="1:12" x14ac:dyDescent="0.5">
      <c r="F23" s="39"/>
      <c r="H23" s="39"/>
    </row>
    <row r="24" spans="1:12" x14ac:dyDescent="0.5">
      <c r="E24" s="44"/>
    </row>
    <row r="25" spans="1:12" s="18" customFormat="1" x14ac:dyDescent="0.5">
      <c r="A25" s="1"/>
      <c r="B25" s="1"/>
      <c r="C25" s="1"/>
      <c r="D25" s="1"/>
      <c r="E25" s="1"/>
      <c r="F25" s="1"/>
      <c r="G25" s="1"/>
      <c r="H25" s="39"/>
      <c r="I25" s="1"/>
      <c r="J25" s="1"/>
      <c r="K25" s="1"/>
    </row>
    <row r="27" spans="1:12" x14ac:dyDescent="0.5">
      <c r="D27" s="39"/>
      <c r="K27" s="39"/>
    </row>
    <row r="28" spans="1:12" x14ac:dyDescent="0.5">
      <c r="D28" s="44"/>
    </row>
    <row r="29" spans="1:12" x14ac:dyDescent="0.5">
      <c r="D29" s="44"/>
      <c r="I29" s="44"/>
    </row>
    <row r="30" spans="1:12" s="4" customFormat="1" x14ac:dyDescent="0.5">
      <c r="A30" s="1"/>
      <c r="B30" s="1"/>
      <c r="C30" s="1"/>
      <c r="D30" s="1"/>
      <c r="E30" s="1"/>
      <c r="F30" s="1"/>
      <c r="G30" s="1"/>
      <c r="H30" s="1"/>
      <c r="I30" s="44"/>
      <c r="J30" s="1"/>
      <c r="K30" s="1"/>
    </row>
    <row r="31" spans="1:12" s="18" customFormat="1" x14ac:dyDescent="0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2" x14ac:dyDescent="0.5">
      <c r="E32" s="39"/>
    </row>
    <row r="34" spans="1:11" s="18" customFormat="1" x14ac:dyDescent="0.5">
      <c r="A34" s="1"/>
      <c r="B34" s="1"/>
      <c r="C34" s="1"/>
      <c r="D34" s="1"/>
      <c r="E34" s="1">
        <f>1322124.55+1772522.59</f>
        <v>3094647.14</v>
      </c>
      <c r="F34" s="1"/>
      <c r="G34" s="1"/>
      <c r="H34" s="1"/>
      <c r="I34" s="1"/>
      <c r="J34" s="1"/>
      <c r="K34" s="1"/>
    </row>
    <row r="35" spans="1:11" x14ac:dyDescent="0.5">
      <c r="E35" s="44">
        <f>+E32+E34</f>
        <v>3094647.14</v>
      </c>
    </row>
    <row r="39" spans="1:11" s="4" customFormat="1" x14ac:dyDescent="0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s="18" customFormat="1" x14ac:dyDescent="0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3" spans="1:11" s="18" customFormat="1" x14ac:dyDescent="0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8" spans="1:11" s="4" customFormat="1" x14ac:dyDescent="0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s="18" customFormat="1" x14ac:dyDescent="0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2" spans="1:11" s="18" customFormat="1" x14ac:dyDescent="0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7" spans="1:11" s="4" customFormat="1" x14ac:dyDescent="0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s="20" customFormat="1" x14ac:dyDescent="0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61" spans="1:11" s="20" customFormat="1" x14ac:dyDescent="0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6" spans="1:11" s="20" customFormat="1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s="32" customFormat="1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</sheetData>
  <mergeCells count="1">
    <mergeCell ref="A1: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B10" workbookViewId="0">
      <selection activeCell="M19" sqref="M19"/>
    </sheetView>
  </sheetViews>
  <sheetFormatPr defaultRowHeight="21" x14ac:dyDescent="0.35"/>
  <cols>
    <col min="1" max="1" width="23.75" style="127" bestFit="1" customWidth="1"/>
    <col min="2" max="2" width="13.625" style="128" customWidth="1"/>
    <col min="3" max="5" width="13.625" style="127" customWidth="1"/>
    <col min="6" max="6" width="9" style="127"/>
    <col min="7" max="7" width="12.25" style="127" bestFit="1" customWidth="1"/>
    <col min="8" max="10" width="9" style="127"/>
    <col min="11" max="11" width="14.75" style="127" bestFit="1" customWidth="1"/>
    <col min="12" max="12" width="13.875" style="127" customWidth="1"/>
    <col min="13" max="13" width="14.375" style="127" bestFit="1" customWidth="1"/>
    <col min="14" max="14" width="9.5" style="127" bestFit="1" customWidth="1"/>
    <col min="15" max="16384" width="9" style="127"/>
  </cols>
  <sheetData>
    <row r="1" spans="1:11" x14ac:dyDescent="0.35">
      <c r="A1" s="163" t="s">
        <v>76</v>
      </c>
      <c r="B1" s="163"/>
      <c r="C1" s="163"/>
      <c r="D1" s="163"/>
      <c r="E1" s="163"/>
    </row>
    <row r="3" spans="1:11" ht="25.5" customHeight="1" x14ac:dyDescent="0.35">
      <c r="A3" s="129" t="s">
        <v>71</v>
      </c>
      <c r="B3" s="130" t="s">
        <v>72</v>
      </c>
      <c r="C3" s="131" t="s">
        <v>73</v>
      </c>
      <c r="D3" s="131" t="s">
        <v>74</v>
      </c>
      <c r="E3" s="131" t="s">
        <v>70</v>
      </c>
    </row>
    <row r="4" spans="1:11" s="135" customFormat="1" x14ac:dyDescent="0.35">
      <c r="A4" s="132" t="s">
        <v>27</v>
      </c>
      <c r="B4" s="133">
        <f>+B8+B13+B15+B17</f>
        <v>36607700</v>
      </c>
      <c r="C4" s="134">
        <f>SUM(C8,C13,C15,C17)</f>
        <v>16379496.009999998</v>
      </c>
      <c r="D4" s="134">
        <f>SUM(D8,D13,D15,D17)</f>
        <v>14445</v>
      </c>
      <c r="E4" s="134">
        <f>(C4/B4)*100</f>
        <v>44.743308129164078</v>
      </c>
    </row>
    <row r="5" spans="1:11" s="135" customFormat="1" x14ac:dyDescent="0.35">
      <c r="A5" s="136" t="s">
        <v>15</v>
      </c>
      <c r="B5" s="137">
        <v>0</v>
      </c>
      <c r="C5" s="138">
        <f t="shared" ref="C5:E5" si="0">SUM(C6:C7)</f>
        <v>0</v>
      </c>
      <c r="D5" s="138"/>
      <c r="E5" s="138">
        <f t="shared" si="0"/>
        <v>0</v>
      </c>
    </row>
    <row r="6" spans="1:11" x14ac:dyDescent="0.35">
      <c r="A6" s="139" t="s">
        <v>16</v>
      </c>
      <c r="B6" s="140"/>
      <c r="C6" s="141">
        <f>+[1]ผลผลิต1!I133+[1]ผลผลิต2!I133+[1]ผลผลิต3!I133</f>
        <v>0</v>
      </c>
      <c r="D6" s="141"/>
      <c r="E6" s="141">
        <f>+[1]ผลผลิต1!I69+[1]ผลผลิต2!I69+[1]ผลผลิต3!I69</f>
        <v>0</v>
      </c>
    </row>
    <row r="7" spans="1:11" x14ac:dyDescent="0.35">
      <c r="A7" s="142" t="s">
        <v>22</v>
      </c>
      <c r="B7" s="143"/>
      <c r="C7" s="141"/>
      <c r="D7" s="141"/>
      <c r="E7" s="141">
        <f>+[1]ผลผลิต1!I70+[1]ผลผลิต2!I70+[1]ผลผลิต3!I70</f>
        <v>0</v>
      </c>
      <c r="G7" s="128">
        <v>2714000</v>
      </c>
    </row>
    <row r="8" spans="1:11" s="135" customFormat="1" x14ac:dyDescent="0.35">
      <c r="A8" s="136" t="s">
        <v>17</v>
      </c>
      <c r="B8" s="137">
        <v>7250000</v>
      </c>
      <c r="C8" s="138">
        <f>SUM(C9:C12)</f>
        <v>4475055.7699999996</v>
      </c>
      <c r="D8" s="138">
        <f>SUM(D9:D12)</f>
        <v>14445</v>
      </c>
      <c r="E8" s="138">
        <f>(C8/B8)*100</f>
        <v>61.724907172413793</v>
      </c>
    </row>
    <row r="9" spans="1:11" x14ac:dyDescent="0.35">
      <c r="A9" s="139" t="s">
        <v>21</v>
      </c>
      <c r="B9" s="140"/>
      <c r="C9" s="141">
        <f>116700+710090</f>
        <v>826790</v>
      </c>
      <c r="D9" s="141"/>
      <c r="E9" s="141"/>
    </row>
    <row r="10" spans="1:11" x14ac:dyDescent="0.35">
      <c r="A10" s="139" t="s">
        <v>18</v>
      </c>
      <c r="B10" s="140"/>
      <c r="C10" s="141">
        <f>2316611.76+18250.3+30514.7+702297.53+93750</f>
        <v>3161424.29</v>
      </c>
      <c r="D10" s="141"/>
      <c r="E10" s="141"/>
    </row>
    <row r="11" spans="1:11" x14ac:dyDescent="0.35">
      <c r="A11" s="139" t="s">
        <v>19</v>
      </c>
      <c r="B11" s="140"/>
      <c r="C11" s="141">
        <v>484696.34</v>
      </c>
      <c r="D11" s="141">
        <v>14445</v>
      </c>
      <c r="E11" s="141"/>
    </row>
    <row r="12" spans="1:11" x14ac:dyDescent="0.35">
      <c r="A12" s="139" t="s">
        <v>31</v>
      </c>
      <c r="B12" s="140"/>
      <c r="C12" s="141">
        <v>2145.14</v>
      </c>
      <c r="D12" s="141"/>
      <c r="E12" s="141"/>
    </row>
    <row r="13" spans="1:11" s="135" customFormat="1" x14ac:dyDescent="0.35">
      <c r="A13" s="144" t="s">
        <v>30</v>
      </c>
      <c r="B13" s="138">
        <v>24257700</v>
      </c>
      <c r="C13" s="145">
        <f>SUM(C14)</f>
        <v>6804440.2399999993</v>
      </c>
      <c r="D13" s="145">
        <f>SUM(D14)</f>
        <v>0</v>
      </c>
      <c r="E13" s="138">
        <f>(C13/B13)*100</f>
        <v>28.050640580104456</v>
      </c>
      <c r="F13" s="135" t="s">
        <v>75</v>
      </c>
    </row>
    <row r="14" spans="1:11" x14ac:dyDescent="0.35">
      <c r="A14" s="146" t="s">
        <v>25</v>
      </c>
      <c r="B14" s="147"/>
      <c r="C14" s="141">
        <f>133069.42+3324270.83+845503.01+358205+820099.44+804386.67+518905.87</f>
        <v>6804440.2399999993</v>
      </c>
      <c r="D14" s="154"/>
      <c r="E14" s="141"/>
    </row>
    <row r="15" spans="1:11" s="135" customFormat="1" x14ac:dyDescent="0.35">
      <c r="A15" s="144" t="s">
        <v>35</v>
      </c>
      <c r="B15" s="138">
        <v>5100000</v>
      </c>
      <c r="C15" s="145">
        <f t="shared" ref="C15:D15" si="1">SUM(C16)</f>
        <v>5100000</v>
      </c>
      <c r="D15" s="145">
        <f t="shared" si="1"/>
        <v>0</v>
      </c>
      <c r="E15" s="138">
        <f>(C15/B15)*100</f>
        <v>100</v>
      </c>
      <c r="K15" s="157">
        <v>241276</v>
      </c>
    </row>
    <row r="16" spans="1:11" x14ac:dyDescent="0.35">
      <c r="A16" s="148" t="s">
        <v>37</v>
      </c>
      <c r="B16" s="149"/>
      <c r="C16" s="141">
        <v>5100000</v>
      </c>
      <c r="D16" s="141"/>
      <c r="E16" s="141">
        <f>+[1]ผลผลิต1!B79+[1]ผลผลิต2!B79+[1]ผลผลิต3!B79</f>
        <v>0</v>
      </c>
    </row>
    <row r="17" spans="1:14" s="135" customFormat="1" x14ac:dyDescent="0.35">
      <c r="A17" s="144" t="s">
        <v>39</v>
      </c>
      <c r="B17" s="138">
        <v>0</v>
      </c>
      <c r="C17" s="145">
        <f t="shared" ref="C17:D17" si="2">SUM(C18:C19)</f>
        <v>0</v>
      </c>
      <c r="D17" s="145">
        <f t="shared" si="2"/>
        <v>0</v>
      </c>
      <c r="E17" s="138">
        <v>0</v>
      </c>
      <c r="J17" s="135" t="s">
        <v>78</v>
      </c>
      <c r="K17" s="155">
        <v>184371435.09999999</v>
      </c>
    </row>
    <row r="18" spans="1:14" x14ac:dyDescent="0.35">
      <c r="A18" s="148" t="s">
        <v>40</v>
      </c>
      <c r="B18" s="149"/>
      <c r="C18" s="141">
        <f>+[1]ผลผลิต1!B145+[1]ผลผลิต2!B145+[1]ผลผลิต3!B145</f>
        <v>0</v>
      </c>
      <c r="D18" s="141"/>
      <c r="E18" s="141">
        <f>+[1]ผลผลิต1!B81+[1]ผลผลิต2!B81+[1]ผลผลิต3!B81</f>
        <v>0</v>
      </c>
      <c r="J18" s="127" t="s">
        <v>77</v>
      </c>
      <c r="K18" s="128">
        <v>7164760.79</v>
      </c>
      <c r="L18" s="127" t="s">
        <v>81</v>
      </c>
    </row>
    <row r="19" spans="1:14" x14ac:dyDescent="0.35">
      <c r="A19" s="148" t="s">
        <v>38</v>
      </c>
      <c r="B19" s="149"/>
      <c r="C19" s="141">
        <f>+[1]ผลผลิต1!B146+[1]ผลผลิต2!B146+[1]ผลผลิต3!B146</f>
        <v>0</v>
      </c>
      <c r="D19" s="141"/>
      <c r="E19" s="141">
        <f>+[1]ผลผลิต1!B82+[1]ผลผลิต2!B82+[1]ผลผลิต3!B82</f>
        <v>0</v>
      </c>
      <c r="J19" s="127" t="s">
        <v>79</v>
      </c>
      <c r="K19" s="155">
        <f>SUM(K17:K18)</f>
        <v>191536195.88999999</v>
      </c>
      <c r="L19" s="158">
        <v>3429000</v>
      </c>
      <c r="M19" s="156">
        <f>+K19-L19</f>
        <v>188107195.88999999</v>
      </c>
      <c r="N19" s="150">
        <f>M19/K20*100</f>
        <v>62.965721276377806</v>
      </c>
    </row>
    <row r="20" spans="1:14" x14ac:dyDescent="0.35">
      <c r="C20" s="150"/>
      <c r="D20" s="150"/>
      <c r="J20" s="127" t="s">
        <v>80</v>
      </c>
      <c r="K20" s="155">
        <v>298745400</v>
      </c>
    </row>
    <row r="21" spans="1:14" x14ac:dyDescent="0.35">
      <c r="E21" s="150"/>
    </row>
    <row r="22" spans="1:14" x14ac:dyDescent="0.35">
      <c r="C22" s="150"/>
      <c r="D22" s="150"/>
    </row>
    <row r="24" spans="1:14" x14ac:dyDescent="0.35">
      <c r="C24" s="128"/>
      <c r="D24" s="128"/>
    </row>
    <row r="59" spans="1:5" s="135" customFormat="1" x14ac:dyDescent="0.35">
      <c r="A59" s="127"/>
      <c r="B59" s="128"/>
      <c r="C59" s="127"/>
      <c r="D59" s="127"/>
      <c r="E59" s="127"/>
    </row>
    <row r="62" spans="1:5" s="135" customFormat="1" x14ac:dyDescent="0.35">
      <c r="A62" s="127"/>
      <c r="B62" s="128"/>
      <c r="C62" s="127"/>
      <c r="D62" s="127"/>
      <c r="E62" s="127"/>
    </row>
    <row r="67" spans="1:5" s="135" customFormat="1" x14ac:dyDescent="0.35">
      <c r="A67" s="127"/>
      <c r="B67" s="128"/>
      <c r="C67" s="127"/>
      <c r="D67" s="127"/>
      <c r="E67" s="127"/>
    </row>
    <row r="68" spans="1:5" s="135" customFormat="1" x14ac:dyDescent="0.35">
      <c r="A68" s="127"/>
      <c r="B68" s="128"/>
      <c r="C68" s="127"/>
      <c r="D68" s="127"/>
      <c r="E68" s="127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zoomScaleSheetLayoutView="85" workbookViewId="0">
      <selection activeCell="B10" sqref="B10"/>
    </sheetView>
  </sheetViews>
  <sheetFormatPr defaultRowHeight="23.25" x14ac:dyDescent="0.5"/>
  <cols>
    <col min="1" max="1" width="23.75" style="1" bestFit="1" customWidth="1"/>
    <col min="2" max="2" width="14.375" style="39" customWidth="1"/>
    <col min="3" max="3" width="11.75" style="39" customWidth="1"/>
    <col min="4" max="5" width="12.625" style="39" customWidth="1"/>
    <col min="6" max="6" width="12.25" style="39" customWidth="1"/>
    <col min="7" max="9" width="12.5" style="39" customWidth="1"/>
    <col min="10" max="10" width="12.375" style="39" bestFit="1" customWidth="1"/>
    <col min="11" max="11" width="13.125" style="39" customWidth="1"/>
    <col min="12" max="13" width="12.375" style="39" bestFit="1" customWidth="1"/>
    <col min="14" max="15" width="13.25" style="1" bestFit="1" customWidth="1"/>
    <col min="16" max="16" width="12.375" style="1" bestFit="1" customWidth="1"/>
    <col min="17" max="16384" width="9" style="1"/>
  </cols>
  <sheetData>
    <row r="1" spans="1:16" ht="25.5" customHeight="1" x14ac:dyDescent="0.5">
      <c r="A1" s="99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6" s="43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6" s="18" customFormat="1" x14ac:dyDescent="0.5">
      <c r="A3" s="8" t="s">
        <v>27</v>
      </c>
      <c r="B3" s="3">
        <f>SUM(B4,B7,B12,B14,B16)</f>
        <v>7078951.3600000003</v>
      </c>
      <c r="C3" s="3">
        <f t="shared" ref="C3:M3" si="0">SUM(C4,C7,C12,C14,C16)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53"/>
      <c r="O3" s="53"/>
    </row>
    <row r="4" spans="1:16" x14ac:dyDescent="0.5">
      <c r="A4" s="15" t="s">
        <v>15</v>
      </c>
      <c r="B4" s="16">
        <f>SUM(B5:B6)</f>
        <v>6907709.3600000003</v>
      </c>
      <c r="C4" s="16">
        <f>SUM(C5:C6)</f>
        <v>0</v>
      </c>
      <c r="D4" s="16">
        <f t="shared" ref="D4:M4" si="1">SUM(D5:D6)</f>
        <v>0</v>
      </c>
      <c r="E4" s="16">
        <f t="shared" si="1"/>
        <v>0</v>
      </c>
      <c r="F4" s="16">
        <f t="shared" si="1"/>
        <v>0</v>
      </c>
      <c r="G4" s="16">
        <f t="shared" si="1"/>
        <v>0</v>
      </c>
      <c r="H4" s="16">
        <f t="shared" si="1"/>
        <v>0</v>
      </c>
      <c r="I4" s="16">
        <f t="shared" si="1"/>
        <v>0</v>
      </c>
      <c r="J4" s="16">
        <f t="shared" si="1"/>
        <v>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 x14ac:dyDescent="0.5">
      <c r="A5" s="13" t="s">
        <v>16</v>
      </c>
      <c r="B5" s="6">
        <v>5234240.6500000004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4"/>
      <c r="O5" s="44"/>
      <c r="P5" s="44"/>
    </row>
    <row r="6" spans="1:16" s="18" customFormat="1" x14ac:dyDescent="0.5">
      <c r="A6" s="12" t="s">
        <v>22</v>
      </c>
      <c r="B6" s="6">
        <v>1673468.71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5">
      <c r="A7" s="15" t="s">
        <v>17</v>
      </c>
      <c r="B7" s="16">
        <f>SUM(B8:B11)</f>
        <v>171242</v>
      </c>
      <c r="C7" s="16">
        <f t="shared" ref="C7:M7" si="2">SUM(C8:C11)</f>
        <v>0</v>
      </c>
      <c r="D7" s="16">
        <f t="shared" si="2"/>
        <v>0</v>
      </c>
      <c r="E7" s="16">
        <f t="shared" si="2"/>
        <v>0</v>
      </c>
      <c r="F7" s="16">
        <f t="shared" si="2"/>
        <v>0</v>
      </c>
      <c r="G7" s="16">
        <f t="shared" si="2"/>
        <v>0</v>
      </c>
      <c r="H7" s="16">
        <f t="shared" si="2"/>
        <v>0</v>
      </c>
      <c r="I7" s="16">
        <f t="shared" si="2"/>
        <v>0</v>
      </c>
      <c r="J7" s="16">
        <f t="shared" si="2"/>
        <v>0</v>
      </c>
      <c r="K7" s="16">
        <f t="shared" si="2"/>
        <v>0</v>
      </c>
      <c r="L7" s="16">
        <f t="shared" si="2"/>
        <v>0</v>
      </c>
      <c r="M7" s="16">
        <f t="shared" si="2"/>
        <v>0</v>
      </c>
      <c r="N7" s="44"/>
      <c r="O7" s="44"/>
      <c r="P7" s="44"/>
    </row>
    <row r="8" spans="1:16" x14ac:dyDescent="0.5">
      <c r="A8" s="11" t="s">
        <v>21</v>
      </c>
      <c r="B8" s="10">
        <v>113100</v>
      </c>
      <c r="C8" s="6"/>
      <c r="D8" s="10"/>
      <c r="E8" s="10"/>
      <c r="F8" s="10"/>
      <c r="G8" s="10"/>
      <c r="H8" s="10"/>
      <c r="I8" s="10"/>
      <c r="J8" s="10"/>
      <c r="K8" s="10"/>
      <c r="L8" s="10"/>
      <c r="M8" s="10"/>
      <c r="N8" s="44"/>
    </row>
    <row r="9" spans="1:16" x14ac:dyDescent="0.5">
      <c r="A9" s="11" t="s">
        <v>18</v>
      </c>
      <c r="B9" s="10">
        <v>58142</v>
      </c>
      <c r="C9" s="6"/>
      <c r="D9" s="10"/>
      <c r="E9" s="10"/>
      <c r="F9" s="10"/>
      <c r="G9" s="10"/>
      <c r="H9" s="10"/>
      <c r="I9" s="10"/>
      <c r="J9" s="10"/>
      <c r="K9" s="10"/>
      <c r="L9" s="10"/>
      <c r="M9" s="6"/>
      <c r="N9" s="44"/>
      <c r="O9" s="44"/>
    </row>
    <row r="10" spans="1:16" x14ac:dyDescent="0.5">
      <c r="A10" s="11" t="s">
        <v>19</v>
      </c>
      <c r="B10" s="10"/>
      <c r="C10" s="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44"/>
      <c r="O10" s="39"/>
    </row>
    <row r="11" spans="1:16" s="18" customFormat="1" x14ac:dyDescent="0.5">
      <c r="A11" s="11" t="s">
        <v>31</v>
      </c>
      <c r="B11" s="10"/>
      <c r="C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3"/>
      <c r="O11" s="53"/>
    </row>
    <row r="12" spans="1:16" s="18" customFormat="1" x14ac:dyDescent="0.5">
      <c r="A12" s="23" t="s">
        <v>30</v>
      </c>
      <c r="B12" s="19">
        <f>SUM(B13)</f>
        <v>0</v>
      </c>
      <c r="C12" s="19">
        <f t="shared" ref="C12:M12" si="3">SUM(C13)</f>
        <v>0</v>
      </c>
      <c r="D12" s="19">
        <f t="shared" si="3"/>
        <v>0</v>
      </c>
      <c r="E12" s="19">
        <f t="shared" si="3"/>
        <v>0</v>
      </c>
      <c r="F12" s="19">
        <f t="shared" si="3"/>
        <v>0</v>
      </c>
      <c r="G12" s="19">
        <f t="shared" si="3"/>
        <v>0</v>
      </c>
      <c r="H12" s="19">
        <f t="shared" si="3"/>
        <v>0</v>
      </c>
      <c r="I12" s="19">
        <f t="shared" si="3"/>
        <v>0</v>
      </c>
      <c r="J12" s="19">
        <f t="shared" si="3"/>
        <v>0</v>
      </c>
      <c r="K12" s="19">
        <f t="shared" si="3"/>
        <v>0</v>
      </c>
      <c r="L12" s="19">
        <f t="shared" si="3"/>
        <v>0</v>
      </c>
      <c r="M12" s="19">
        <f t="shared" si="3"/>
        <v>0</v>
      </c>
      <c r="N12" s="53"/>
      <c r="P12" s="53"/>
    </row>
    <row r="13" spans="1:16" s="18" customFormat="1" x14ac:dyDescent="0.5">
      <c r="A13" s="34" t="s">
        <v>25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</row>
    <row r="14" spans="1:16" x14ac:dyDescent="0.5">
      <c r="A14" s="23" t="s">
        <v>35</v>
      </c>
      <c r="B14" s="16">
        <f>SUM(B15)</f>
        <v>0</v>
      </c>
      <c r="C14" s="16">
        <f t="shared" ref="C14:M14" si="4">SUM(C15)</f>
        <v>0</v>
      </c>
      <c r="D14" s="16">
        <f t="shared" si="4"/>
        <v>0</v>
      </c>
      <c r="E14" s="16">
        <f t="shared" si="4"/>
        <v>0</v>
      </c>
      <c r="F14" s="16">
        <f t="shared" si="4"/>
        <v>0</v>
      </c>
      <c r="G14" s="16">
        <f t="shared" si="4"/>
        <v>0</v>
      </c>
      <c r="H14" s="16">
        <f t="shared" si="4"/>
        <v>0</v>
      </c>
      <c r="I14" s="16">
        <f t="shared" si="4"/>
        <v>0</v>
      </c>
      <c r="J14" s="16">
        <f t="shared" si="4"/>
        <v>0</v>
      </c>
      <c r="K14" s="16">
        <f t="shared" si="4"/>
        <v>0</v>
      </c>
      <c r="L14" s="16">
        <f t="shared" si="4"/>
        <v>0</v>
      </c>
      <c r="M14" s="16">
        <f t="shared" si="4"/>
        <v>0</v>
      </c>
      <c r="N14" s="44"/>
    </row>
    <row r="15" spans="1:16" x14ac:dyDescent="0.5">
      <c r="A15" s="5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s="18" customFormat="1" x14ac:dyDescent="0.5">
      <c r="A16" s="23" t="s">
        <v>39</v>
      </c>
      <c r="B16" s="16">
        <f>SUM(B17:B18)</f>
        <v>0</v>
      </c>
      <c r="C16" s="16">
        <f t="shared" ref="C16:M16" si="5">SUM(C17:C18)</f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6">
        <f t="shared" si="5"/>
        <v>0</v>
      </c>
      <c r="J16" s="16">
        <f t="shared" si="5"/>
        <v>0</v>
      </c>
      <c r="K16" s="16">
        <f t="shared" si="5"/>
        <v>0</v>
      </c>
      <c r="L16" s="16">
        <f t="shared" si="5"/>
        <v>0</v>
      </c>
      <c r="M16" s="16">
        <f t="shared" si="5"/>
        <v>0</v>
      </c>
      <c r="N16" s="53"/>
    </row>
    <row r="17" spans="1:13" x14ac:dyDescent="0.5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5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zoomScaleSheetLayoutView="85" workbookViewId="0">
      <selection activeCell="B14" sqref="B14"/>
    </sheetView>
  </sheetViews>
  <sheetFormatPr defaultRowHeight="23.25" x14ac:dyDescent="0.5"/>
  <cols>
    <col min="1" max="1" width="23.75" style="1" bestFit="1" customWidth="1"/>
    <col min="2" max="2" width="14.375" style="39" customWidth="1"/>
    <col min="3" max="3" width="11.75" style="39" customWidth="1"/>
    <col min="4" max="5" width="12.625" style="39" customWidth="1"/>
    <col min="6" max="6" width="12.25" style="39" customWidth="1"/>
    <col min="7" max="9" width="12.5" style="39" customWidth="1"/>
    <col min="10" max="10" width="12.375" style="39" bestFit="1" customWidth="1"/>
    <col min="11" max="11" width="13.125" style="39" customWidth="1"/>
    <col min="12" max="13" width="12.375" style="39" bestFit="1" customWidth="1"/>
    <col min="14" max="15" width="13.25" style="1" bestFit="1" customWidth="1"/>
    <col min="16" max="16" width="12.375" style="1" bestFit="1" customWidth="1"/>
    <col min="17" max="16384" width="9" style="1"/>
  </cols>
  <sheetData>
    <row r="1" spans="1:16" ht="25.5" customHeight="1" x14ac:dyDescent="0.5">
      <c r="A1" s="99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6" s="43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6" s="18" customFormat="1" x14ac:dyDescent="0.5">
      <c r="A3" s="8" t="s">
        <v>27</v>
      </c>
      <c r="B3" s="3">
        <f>SUM(B4,B7,B12,B14,B16)</f>
        <v>1154497.6299999999</v>
      </c>
      <c r="C3" s="3">
        <f t="shared" ref="C3:M3" si="0">SUM(C4,C7,C12,C14,C16)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53"/>
      <c r="O3" s="53"/>
    </row>
    <row r="4" spans="1:16" x14ac:dyDescent="0.5">
      <c r="A4" s="15" t="s">
        <v>15</v>
      </c>
      <c r="B4" s="16">
        <f>SUM(B5:B6)</f>
        <v>0</v>
      </c>
      <c r="C4" s="16">
        <f t="shared" ref="C4:M4" si="1">SUM(C5:C6)</f>
        <v>0</v>
      </c>
      <c r="D4" s="16">
        <f t="shared" si="1"/>
        <v>0</v>
      </c>
      <c r="E4" s="16">
        <f t="shared" si="1"/>
        <v>0</v>
      </c>
      <c r="F4" s="16">
        <f t="shared" si="1"/>
        <v>0</v>
      </c>
      <c r="G4" s="16">
        <f t="shared" si="1"/>
        <v>0</v>
      </c>
      <c r="H4" s="16">
        <f t="shared" si="1"/>
        <v>0</v>
      </c>
      <c r="I4" s="16">
        <f t="shared" si="1"/>
        <v>0</v>
      </c>
      <c r="J4" s="16">
        <f t="shared" si="1"/>
        <v>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 x14ac:dyDescent="0.5">
      <c r="A5" s="13" t="s">
        <v>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4"/>
      <c r="O5" s="44"/>
      <c r="P5" s="44"/>
    </row>
    <row r="6" spans="1:16" s="18" customFormat="1" x14ac:dyDescent="0.5">
      <c r="A6" s="12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5">
      <c r="A7" s="15" t="s">
        <v>17</v>
      </c>
      <c r="B7" s="16">
        <f>SUM(B8:B11)</f>
        <v>781093.35</v>
      </c>
      <c r="C7" s="16">
        <f>SUM(C8:C11)</f>
        <v>0</v>
      </c>
      <c r="D7" s="16">
        <f t="shared" ref="D7:E7" si="2">SUM(D8:D11)</f>
        <v>0</v>
      </c>
      <c r="E7" s="16">
        <f t="shared" si="2"/>
        <v>0</v>
      </c>
      <c r="F7" s="16">
        <f t="shared" ref="F7:M7" si="3">SUM(F8:F11)</f>
        <v>0</v>
      </c>
      <c r="G7" s="16">
        <f>SUM(G8:G11)</f>
        <v>0</v>
      </c>
      <c r="H7" s="16">
        <f t="shared" si="3"/>
        <v>0</v>
      </c>
      <c r="I7" s="16">
        <f t="shared" si="3"/>
        <v>0</v>
      </c>
      <c r="J7" s="16">
        <f t="shared" si="3"/>
        <v>0</v>
      </c>
      <c r="K7" s="16">
        <f t="shared" si="3"/>
        <v>0</v>
      </c>
      <c r="L7" s="16">
        <f t="shared" si="3"/>
        <v>0</v>
      </c>
      <c r="M7" s="16">
        <f t="shared" si="3"/>
        <v>0</v>
      </c>
      <c r="N7" s="44"/>
      <c r="O7" s="44"/>
      <c r="P7" s="44"/>
    </row>
    <row r="8" spans="1:16" x14ac:dyDescent="0.5">
      <c r="A8" s="11" t="s">
        <v>21</v>
      </c>
      <c r="B8" s="10">
        <v>4200</v>
      </c>
      <c r="C8" s="6"/>
      <c r="D8" s="10"/>
      <c r="E8" s="10"/>
      <c r="F8" s="10"/>
      <c r="G8" s="10"/>
      <c r="H8" s="10"/>
      <c r="I8" s="10"/>
      <c r="J8" s="10"/>
      <c r="K8" s="10"/>
      <c r="L8" s="10"/>
      <c r="M8" s="10"/>
      <c r="N8" s="44"/>
    </row>
    <row r="9" spans="1:16" x14ac:dyDescent="0.5">
      <c r="A9" s="11" t="s">
        <v>18</v>
      </c>
      <c r="B9" s="10">
        <v>391280.84</v>
      </c>
      <c r="C9" s="6"/>
      <c r="D9" s="10"/>
      <c r="E9" s="10"/>
      <c r="F9" s="10"/>
      <c r="G9" s="10"/>
      <c r="H9" s="10"/>
      <c r="I9" s="10"/>
      <c r="J9" s="10"/>
      <c r="K9" s="10"/>
      <c r="L9" s="10"/>
      <c r="M9" s="6"/>
      <c r="N9" s="44"/>
      <c r="O9" s="44"/>
    </row>
    <row r="10" spans="1:16" x14ac:dyDescent="0.5">
      <c r="A10" s="11" t="s">
        <v>19</v>
      </c>
      <c r="B10" s="10">
        <v>1707.72</v>
      </c>
      <c r="C10" s="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44"/>
      <c r="O10" s="39"/>
    </row>
    <row r="11" spans="1:16" s="18" customFormat="1" x14ac:dyDescent="0.5">
      <c r="A11" s="11" t="s">
        <v>31</v>
      </c>
      <c r="B11" s="10">
        <v>383904.79</v>
      </c>
      <c r="C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3"/>
      <c r="O11" s="53"/>
    </row>
    <row r="12" spans="1:16" s="18" customFormat="1" x14ac:dyDescent="0.5">
      <c r="A12" s="23" t="s">
        <v>30</v>
      </c>
      <c r="B12" s="19">
        <f>SUM(B13)</f>
        <v>373404.28</v>
      </c>
      <c r="C12" s="19">
        <f t="shared" ref="C12:M12" si="4">SUM(C13)</f>
        <v>0</v>
      </c>
      <c r="D12" s="19">
        <f t="shared" si="4"/>
        <v>0</v>
      </c>
      <c r="E12" s="19">
        <f t="shared" si="4"/>
        <v>0</v>
      </c>
      <c r="F12" s="19">
        <f t="shared" si="4"/>
        <v>0</v>
      </c>
      <c r="G12" s="19">
        <f t="shared" si="4"/>
        <v>0</v>
      </c>
      <c r="H12" s="19">
        <f t="shared" si="4"/>
        <v>0</v>
      </c>
      <c r="I12" s="19">
        <f t="shared" si="4"/>
        <v>0</v>
      </c>
      <c r="J12" s="19">
        <f t="shared" si="4"/>
        <v>0</v>
      </c>
      <c r="K12" s="19">
        <f t="shared" si="4"/>
        <v>0</v>
      </c>
      <c r="L12" s="19">
        <f t="shared" si="4"/>
        <v>0</v>
      </c>
      <c r="M12" s="19">
        <f t="shared" si="4"/>
        <v>0</v>
      </c>
      <c r="N12" s="53"/>
      <c r="P12" s="53"/>
    </row>
    <row r="13" spans="1:16" s="18" customFormat="1" x14ac:dyDescent="0.5">
      <c r="A13" s="34" t="s">
        <v>25</v>
      </c>
      <c r="B13" s="52">
        <v>373404.28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</row>
    <row r="14" spans="1:16" x14ac:dyDescent="0.5">
      <c r="A14" s="23" t="s">
        <v>35</v>
      </c>
      <c r="B14" s="16">
        <f>SUM(B15)</f>
        <v>0</v>
      </c>
      <c r="C14" s="16">
        <f t="shared" ref="C14:M14" si="5">SUM(C15)</f>
        <v>0</v>
      </c>
      <c r="D14" s="16">
        <f t="shared" ref="D14:E14" si="6">SUM(D15)</f>
        <v>0</v>
      </c>
      <c r="E14" s="16">
        <f t="shared" si="6"/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0</v>
      </c>
      <c r="K14" s="16">
        <f t="shared" si="5"/>
        <v>0</v>
      </c>
      <c r="L14" s="16">
        <f t="shared" si="5"/>
        <v>0</v>
      </c>
      <c r="M14" s="16">
        <f t="shared" si="5"/>
        <v>0</v>
      </c>
      <c r="N14" s="44"/>
    </row>
    <row r="15" spans="1:16" x14ac:dyDescent="0.5">
      <c r="A15" s="5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s="18" customFormat="1" x14ac:dyDescent="0.5">
      <c r="A16" s="23" t="s">
        <v>39</v>
      </c>
      <c r="B16" s="16">
        <f>SUM(B17:B18)</f>
        <v>0</v>
      </c>
      <c r="C16" s="16">
        <f t="shared" ref="C16:M16" si="7">SUM(C17:C18)</f>
        <v>0</v>
      </c>
      <c r="D16" s="16">
        <f t="shared" ref="D16:E16" si="8">SUM(D17:D18)</f>
        <v>0</v>
      </c>
      <c r="E16" s="16">
        <f t="shared" si="8"/>
        <v>0</v>
      </c>
      <c r="F16" s="16">
        <f t="shared" si="7"/>
        <v>0</v>
      </c>
      <c r="G16" s="16">
        <f t="shared" si="7"/>
        <v>0</v>
      </c>
      <c r="H16" s="16">
        <f t="shared" si="7"/>
        <v>0</v>
      </c>
      <c r="I16" s="16">
        <f t="shared" si="7"/>
        <v>0</v>
      </c>
      <c r="J16" s="16">
        <f t="shared" si="7"/>
        <v>0</v>
      </c>
      <c r="K16" s="16">
        <f t="shared" si="7"/>
        <v>0</v>
      </c>
      <c r="L16" s="16">
        <f t="shared" si="7"/>
        <v>0</v>
      </c>
      <c r="M16" s="16">
        <f t="shared" si="7"/>
        <v>0</v>
      </c>
      <c r="N16" s="53"/>
    </row>
    <row r="17" spans="1:13" x14ac:dyDescent="0.5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5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Normal="100" zoomScaleSheetLayoutView="89" workbookViewId="0">
      <selection activeCell="B14" sqref="B14"/>
    </sheetView>
  </sheetViews>
  <sheetFormatPr defaultRowHeight="23.25" x14ac:dyDescent="0.5"/>
  <cols>
    <col min="1" max="1" width="23.75" style="1" bestFit="1" customWidth="1"/>
    <col min="2" max="2" width="14.125" style="1" customWidth="1"/>
    <col min="3" max="3" width="11.5" style="39" customWidth="1"/>
    <col min="4" max="5" width="11.5" style="1" customWidth="1"/>
    <col min="6" max="7" width="12.375" style="1" customWidth="1"/>
    <col min="8" max="8" width="13" style="1" customWidth="1"/>
    <col min="9" max="9" width="12.125" style="1" customWidth="1"/>
    <col min="10" max="12" width="12" style="1" bestFit="1" customWidth="1"/>
    <col min="13" max="13" width="12.375" style="1" bestFit="1" customWidth="1"/>
    <col min="14" max="16384" width="9" style="1"/>
  </cols>
  <sheetData>
    <row r="1" spans="1:13" ht="25.5" customHeight="1" x14ac:dyDescent="0.5">
      <c r="A1" s="99" t="s">
        <v>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3" s="43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3" s="4" customFormat="1" x14ac:dyDescent="0.5">
      <c r="A3" s="8" t="s">
        <v>27</v>
      </c>
      <c r="B3" s="3">
        <f>+B4+B7+B12+B14+B16</f>
        <v>632311.97</v>
      </c>
      <c r="C3" s="3">
        <f t="shared" ref="C3:E3" si="0">+C4+C7+C12+C14+C16</f>
        <v>0</v>
      </c>
      <c r="D3" s="3">
        <f t="shared" si="0"/>
        <v>0</v>
      </c>
      <c r="E3" s="3">
        <f t="shared" si="0"/>
        <v>0</v>
      </c>
      <c r="F3" s="3">
        <f>+F4+F7+F12+F14+F16</f>
        <v>0</v>
      </c>
      <c r="G3" s="3">
        <f>+G4+G7+G12+G14+G16</f>
        <v>0</v>
      </c>
      <c r="H3" s="3">
        <f t="shared" ref="H3" si="1">+H4+H7+H12+H14+H16</f>
        <v>0</v>
      </c>
      <c r="I3" s="3">
        <f>+I4+I7+I12+I14+I16</f>
        <v>0</v>
      </c>
      <c r="J3" s="3">
        <f>+J4+J7+J12+J14+J16</f>
        <v>0</v>
      </c>
      <c r="K3" s="3">
        <f t="shared" ref="K3:M3" si="2">+K4+K7+K12+K14+K16</f>
        <v>0</v>
      </c>
      <c r="L3" s="3">
        <f t="shared" si="2"/>
        <v>0</v>
      </c>
      <c r="M3" s="3">
        <f t="shared" si="2"/>
        <v>0</v>
      </c>
    </row>
    <row r="4" spans="1:13" s="18" customFormat="1" x14ac:dyDescent="0.5">
      <c r="A4" s="15" t="s">
        <v>15</v>
      </c>
      <c r="B4" s="16">
        <f>SUM(B5:B6)</f>
        <v>0</v>
      </c>
      <c r="C4" s="16">
        <f t="shared" ref="C4:E4" si="3">SUM(C5:C6)</f>
        <v>0</v>
      </c>
      <c r="D4" s="16">
        <f t="shared" si="3"/>
        <v>0</v>
      </c>
      <c r="E4" s="16">
        <f t="shared" si="3"/>
        <v>0</v>
      </c>
      <c r="F4" s="16">
        <f>SUM(F5:F6)</f>
        <v>0</v>
      </c>
      <c r="G4" s="16">
        <f>SUM(G5:G6)</f>
        <v>0</v>
      </c>
      <c r="H4" s="16">
        <f t="shared" ref="H4:M4" si="4">SUM(H5:H6)</f>
        <v>0</v>
      </c>
      <c r="I4" s="16">
        <f>SUM(I5:I6)</f>
        <v>0</v>
      </c>
      <c r="J4" s="16">
        <f>SUM(J5:J6)</f>
        <v>0</v>
      </c>
      <c r="K4" s="16">
        <f t="shared" si="4"/>
        <v>0</v>
      </c>
      <c r="L4" s="16">
        <f t="shared" si="4"/>
        <v>0</v>
      </c>
      <c r="M4" s="16">
        <f t="shared" si="4"/>
        <v>0</v>
      </c>
    </row>
    <row r="5" spans="1:13" x14ac:dyDescent="0.5">
      <c r="A5" s="13" t="s">
        <v>16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5">
      <c r="A6" s="12" t="s">
        <v>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s="18" customFormat="1" x14ac:dyDescent="0.5">
      <c r="A7" s="15" t="s">
        <v>17</v>
      </c>
      <c r="B7" s="16">
        <f t="shared" ref="B7:E7" si="5">SUM(B8:B11)</f>
        <v>125036.02</v>
      </c>
      <c r="C7" s="16">
        <f t="shared" si="5"/>
        <v>0</v>
      </c>
      <c r="D7" s="16">
        <f t="shared" si="5"/>
        <v>0</v>
      </c>
      <c r="E7" s="16">
        <f t="shared" si="5"/>
        <v>0</v>
      </c>
      <c r="F7" s="16">
        <f>SUM(F8:F11)</f>
        <v>0</v>
      </c>
      <c r="G7" s="16">
        <f t="shared" ref="G7:L7" si="6">SUM(G8:G11)</f>
        <v>0</v>
      </c>
      <c r="H7" s="16">
        <f t="shared" si="6"/>
        <v>0</v>
      </c>
      <c r="I7" s="16">
        <f>SUM(I8:I11)</f>
        <v>0</v>
      </c>
      <c r="J7" s="16">
        <f>SUM(J8:J11)</f>
        <v>0</v>
      </c>
      <c r="K7" s="16">
        <f>SUM(K8:K11)</f>
        <v>0</v>
      </c>
      <c r="L7" s="16">
        <f t="shared" si="6"/>
        <v>0</v>
      </c>
      <c r="M7" s="16">
        <f>SUM(M8:M11)</f>
        <v>0</v>
      </c>
    </row>
    <row r="8" spans="1:13" x14ac:dyDescent="0.5">
      <c r="A8" s="11" t="s">
        <v>21</v>
      </c>
      <c r="B8" s="10">
        <v>9200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5">
      <c r="A9" s="11" t="s">
        <v>18</v>
      </c>
      <c r="B9" s="10">
        <v>115836.02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x14ac:dyDescent="0.5">
      <c r="A10" s="11" t="s">
        <v>19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5">
      <c r="A11" s="11" t="s">
        <v>31</v>
      </c>
      <c r="B11" s="10"/>
      <c r="C11" s="10"/>
      <c r="D11" s="10"/>
      <c r="E11" s="10"/>
      <c r="F11" s="10"/>
      <c r="G11" s="10"/>
      <c r="H11" s="10"/>
      <c r="I11" s="52"/>
      <c r="J11" s="52"/>
      <c r="K11" s="52"/>
      <c r="L11" s="10"/>
      <c r="M11" s="52"/>
    </row>
    <row r="12" spans="1:13" s="18" customFormat="1" x14ac:dyDescent="0.5">
      <c r="A12" s="23" t="s">
        <v>30</v>
      </c>
      <c r="B12" s="19">
        <f t="shared" ref="B12:E12" si="7">SUM(B13)</f>
        <v>507275.95</v>
      </c>
      <c r="C12" s="19">
        <f t="shared" si="7"/>
        <v>0</v>
      </c>
      <c r="D12" s="19">
        <f t="shared" si="7"/>
        <v>0</v>
      </c>
      <c r="E12" s="19">
        <f t="shared" si="7"/>
        <v>0</v>
      </c>
      <c r="F12" s="19">
        <f>SUM(F13)</f>
        <v>0</v>
      </c>
      <c r="G12" s="19">
        <f t="shared" ref="G12:M12" si="8">SUM(G13)</f>
        <v>0</v>
      </c>
      <c r="H12" s="19">
        <f t="shared" si="8"/>
        <v>0</v>
      </c>
      <c r="I12" s="19">
        <f t="shared" si="8"/>
        <v>0</v>
      </c>
      <c r="J12" s="19">
        <f>SUM(J13)</f>
        <v>0</v>
      </c>
      <c r="K12" s="19">
        <f t="shared" si="8"/>
        <v>0</v>
      </c>
      <c r="L12" s="19">
        <f t="shared" si="8"/>
        <v>0</v>
      </c>
      <c r="M12" s="19">
        <f t="shared" si="8"/>
        <v>0</v>
      </c>
    </row>
    <row r="13" spans="1:13" s="18" customFormat="1" x14ac:dyDescent="0.5">
      <c r="A13" s="34" t="s">
        <v>25</v>
      </c>
      <c r="B13" s="10">
        <f>152275.95+355000</f>
        <v>507275.95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s="18" customFormat="1" x14ac:dyDescent="0.5">
      <c r="A14" s="23" t="s">
        <v>35</v>
      </c>
      <c r="B14" s="16">
        <f t="shared" ref="B14:E14" si="9">SUM(B15)</f>
        <v>0</v>
      </c>
      <c r="C14" s="16">
        <f t="shared" si="9"/>
        <v>0</v>
      </c>
      <c r="D14" s="16">
        <f t="shared" si="9"/>
        <v>0</v>
      </c>
      <c r="E14" s="16">
        <f t="shared" si="9"/>
        <v>0</v>
      </c>
      <c r="F14" s="16">
        <f>SUM(F15)</f>
        <v>0</v>
      </c>
      <c r="G14" s="16">
        <f t="shared" ref="G14:M14" si="10">SUM(G15)</f>
        <v>0</v>
      </c>
      <c r="H14" s="16">
        <f t="shared" si="10"/>
        <v>0</v>
      </c>
      <c r="I14" s="16">
        <f t="shared" si="10"/>
        <v>0</v>
      </c>
      <c r="J14" s="16">
        <f t="shared" si="10"/>
        <v>0</v>
      </c>
      <c r="K14" s="16">
        <f t="shared" si="10"/>
        <v>0</v>
      </c>
      <c r="L14" s="16">
        <f t="shared" si="10"/>
        <v>0</v>
      </c>
      <c r="M14" s="16">
        <f t="shared" si="10"/>
        <v>0</v>
      </c>
    </row>
    <row r="15" spans="1:13" x14ac:dyDescent="0.5">
      <c r="A15" s="5" t="s">
        <v>36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s="18" customFormat="1" x14ac:dyDescent="0.5">
      <c r="A16" s="23" t="s">
        <v>39</v>
      </c>
      <c r="B16" s="16">
        <f t="shared" ref="B16:E16" si="11">SUM(B17:B18)</f>
        <v>0</v>
      </c>
      <c r="C16" s="16">
        <f t="shared" si="11"/>
        <v>0</v>
      </c>
      <c r="D16" s="16">
        <f t="shared" si="11"/>
        <v>0</v>
      </c>
      <c r="E16" s="16">
        <f t="shared" si="11"/>
        <v>0</v>
      </c>
      <c r="F16" s="16">
        <f>SUM(F17:F18)</f>
        <v>0</v>
      </c>
      <c r="G16" s="16">
        <f t="shared" ref="G16:M16" si="12">SUM(G17:G18)</f>
        <v>0</v>
      </c>
      <c r="H16" s="16">
        <f t="shared" si="12"/>
        <v>0</v>
      </c>
      <c r="I16" s="16">
        <f t="shared" si="12"/>
        <v>0</v>
      </c>
      <c r="J16" s="16">
        <f t="shared" si="12"/>
        <v>0</v>
      </c>
      <c r="K16" s="16">
        <f t="shared" si="12"/>
        <v>0</v>
      </c>
      <c r="L16" s="16">
        <f t="shared" si="12"/>
        <v>0</v>
      </c>
      <c r="M16" s="16">
        <f t="shared" si="12"/>
        <v>0</v>
      </c>
    </row>
    <row r="17" spans="1:13" x14ac:dyDescent="0.5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5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20" spans="1:13" x14ac:dyDescent="0.5">
      <c r="G20" s="39"/>
    </row>
    <row r="21" spans="1:13" s="4" customFormat="1" x14ac:dyDescent="0.5">
      <c r="A21" s="1"/>
      <c r="B21" s="1"/>
      <c r="C21" s="39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5">
      <c r="B22" s="44"/>
      <c r="E22" s="44"/>
    </row>
    <row r="25" spans="1:13" s="18" customFormat="1" x14ac:dyDescent="0.5">
      <c r="A25" s="1"/>
      <c r="B25" s="1"/>
      <c r="C25" s="1"/>
      <c r="D25" s="39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5">
      <c r="C26" s="1"/>
      <c r="D26" s="39"/>
    </row>
    <row r="27" spans="1:13" x14ac:dyDescent="0.5">
      <c r="C27" s="1"/>
      <c r="D27" s="39"/>
    </row>
    <row r="28" spans="1:13" x14ac:dyDescent="0.5">
      <c r="C28" s="1"/>
      <c r="D28" s="39"/>
    </row>
    <row r="30" spans="1:13" s="4" customFormat="1" x14ac:dyDescent="0.5">
      <c r="A30" s="1"/>
      <c r="B30" s="1"/>
      <c r="C30" s="39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s="18" customFormat="1" x14ac:dyDescent="0.5">
      <c r="A31" s="1"/>
      <c r="B31" s="1"/>
      <c r="C31" s="39"/>
      <c r="D31" s="1"/>
      <c r="E31" s="1"/>
      <c r="F31" s="1"/>
      <c r="G31" s="1"/>
      <c r="H31" s="1"/>
      <c r="I31" s="1"/>
      <c r="J31" s="1"/>
      <c r="K31" s="1"/>
      <c r="L31" s="1"/>
      <c r="M31" s="1"/>
    </row>
    <row r="34" spans="1:13" s="18" customFormat="1" x14ac:dyDescent="0.5">
      <c r="A34" s="1"/>
      <c r="B34" s="1"/>
      <c r="C34" s="39"/>
      <c r="D34" s="1"/>
      <c r="E34" s="1"/>
      <c r="F34" s="1"/>
      <c r="G34" s="1"/>
      <c r="H34" s="1"/>
      <c r="I34" s="1"/>
      <c r="J34" s="1"/>
      <c r="K34" s="1"/>
      <c r="L34" s="1"/>
      <c r="M34" s="1"/>
    </row>
    <row r="39" spans="1:13" s="4" customFormat="1" x14ac:dyDescent="0.5">
      <c r="A39" s="1"/>
      <c r="B39" s="1"/>
      <c r="C39" s="39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s="18" customFormat="1" x14ac:dyDescent="0.5">
      <c r="A40" s="1"/>
      <c r="B40" s="1"/>
      <c r="C40" s="39"/>
      <c r="D40" s="1"/>
      <c r="E40" s="1"/>
      <c r="F40" s="1"/>
      <c r="G40" s="1"/>
      <c r="H40" s="1"/>
      <c r="I40" s="1"/>
      <c r="J40" s="1"/>
      <c r="K40" s="1"/>
      <c r="L40" s="1"/>
      <c r="M40" s="1"/>
    </row>
    <row r="43" spans="1:13" s="18" customFormat="1" x14ac:dyDescent="0.5">
      <c r="A43" s="1"/>
      <c r="B43" s="1"/>
      <c r="C43" s="39"/>
      <c r="D43" s="1"/>
      <c r="E43" s="1"/>
      <c r="F43" s="1"/>
      <c r="G43" s="1"/>
      <c r="H43" s="1"/>
      <c r="I43" s="1"/>
      <c r="J43" s="1"/>
      <c r="K43" s="1"/>
      <c r="L43" s="1"/>
      <c r="M43" s="1"/>
    </row>
    <row r="48" spans="1:13" s="4" customFormat="1" x14ac:dyDescent="0.5">
      <c r="A48" s="1"/>
      <c r="B48" s="1"/>
      <c r="C48" s="39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s="20" customFormat="1" x14ac:dyDescent="0.5">
      <c r="A49" s="1"/>
      <c r="B49" s="1"/>
      <c r="C49" s="39"/>
      <c r="D49" s="1"/>
      <c r="E49" s="1"/>
      <c r="F49" s="1"/>
      <c r="G49" s="1"/>
      <c r="H49" s="1"/>
      <c r="I49" s="1"/>
      <c r="J49" s="1"/>
      <c r="K49" s="1"/>
      <c r="L49" s="1"/>
      <c r="M49" s="1"/>
    </row>
    <row r="52" spans="1:13" s="20" customFormat="1" x14ac:dyDescent="0.5">
      <c r="A52" s="1"/>
      <c r="B52" s="1"/>
      <c r="C52" s="39"/>
      <c r="D52" s="1"/>
      <c r="E52" s="1"/>
      <c r="F52" s="1"/>
      <c r="G52" s="1"/>
      <c r="H52" s="1"/>
      <c r="I52" s="1"/>
      <c r="J52" s="1"/>
      <c r="K52" s="1"/>
      <c r="L52" s="1"/>
      <c r="M52" s="1"/>
    </row>
    <row r="57" spans="1:13" s="20" customFormat="1" x14ac:dyDescent="0.5">
      <c r="A57" s="1"/>
      <c r="B57" s="1"/>
      <c r="C57" s="39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s="32" customFormat="1" x14ac:dyDescent="0.5">
      <c r="A58" s="1"/>
      <c r="B58" s="1"/>
      <c r="C58" s="39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s="33" customFormat="1" x14ac:dyDescent="0.5">
      <c r="A59" s="1"/>
      <c r="B59" s="1"/>
      <c r="C59" s="39"/>
      <c r="D59" s="1"/>
      <c r="E59" s="1"/>
      <c r="F59" s="1"/>
      <c r="G59" s="1"/>
      <c r="H59" s="1"/>
      <c r="I59" s="1"/>
      <c r="J59" s="1"/>
      <c r="K59" s="1"/>
      <c r="L59" s="1"/>
      <c r="M59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2" zoomScaleNormal="100" zoomScaleSheetLayoutView="100" workbookViewId="0">
      <selection activeCell="B14" sqref="B14"/>
    </sheetView>
  </sheetViews>
  <sheetFormatPr defaultColWidth="9.75" defaultRowHeight="18.75" x14ac:dyDescent="0.4"/>
  <cols>
    <col min="1" max="1" width="20.75" style="58" customWidth="1"/>
    <col min="2" max="2" width="11" style="66" customWidth="1"/>
    <col min="3" max="4" width="11" style="58" customWidth="1"/>
    <col min="5" max="5" width="11.375" style="58" customWidth="1"/>
    <col min="6" max="7" width="12" style="58" customWidth="1"/>
    <col min="8" max="8" width="12.25" style="58" customWidth="1"/>
    <col min="9" max="9" width="12.25" style="66" customWidth="1"/>
    <col min="10" max="10" width="12.25" style="58" bestFit="1" customWidth="1"/>
    <col min="11" max="11" width="12.375" style="58" bestFit="1" customWidth="1"/>
    <col min="12" max="13" width="10.5" style="58" bestFit="1" customWidth="1"/>
    <col min="14" max="14" width="12" style="58" bestFit="1" customWidth="1"/>
    <col min="15" max="15" width="11.25" style="58" bestFit="1" customWidth="1"/>
    <col min="16" max="16384" width="9.75" style="58"/>
  </cols>
  <sheetData>
    <row r="1" spans="1:15" ht="25.5" customHeight="1" x14ac:dyDescent="0.5">
      <c r="A1" s="99" t="s">
        <v>14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5" s="59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5" s="60" customFormat="1" ht="23.25" x14ac:dyDescent="0.5">
      <c r="A3" s="8" t="s">
        <v>27</v>
      </c>
      <c r="B3" s="3">
        <f>+B4+B7+B12+B14+B16</f>
        <v>626671.14</v>
      </c>
      <c r="C3" s="3">
        <f t="shared" ref="C3:D3" si="0">+C4+C7+C12+C14+C16</f>
        <v>0</v>
      </c>
      <c r="D3" s="3">
        <f t="shared" si="0"/>
        <v>0</v>
      </c>
      <c r="E3" s="3">
        <f>+E4+E7+E12+E14+E16</f>
        <v>0</v>
      </c>
      <c r="F3" s="3">
        <f t="shared" ref="F3:H3" si="1">+F4+F7+F12+F14+F16</f>
        <v>0</v>
      </c>
      <c r="G3" s="3">
        <f>+G4+G7+G12+G14+G16</f>
        <v>0</v>
      </c>
      <c r="H3" s="3">
        <f t="shared" si="1"/>
        <v>0</v>
      </c>
      <c r="I3" s="3">
        <f>+I4+I7+I12+I14+I16</f>
        <v>0</v>
      </c>
      <c r="J3" s="3">
        <f>+J4+J7+J12+J14+J16</f>
        <v>0</v>
      </c>
      <c r="K3" s="3">
        <f t="shared" ref="K3:M3" si="2">+K4+K7+K12+K14+K16</f>
        <v>0</v>
      </c>
      <c r="L3" s="3">
        <f t="shared" si="2"/>
        <v>0</v>
      </c>
      <c r="M3" s="3">
        <f t="shared" si="2"/>
        <v>0</v>
      </c>
      <c r="N3" s="72"/>
    </row>
    <row r="4" spans="1:15" ht="23.25" x14ac:dyDescent="0.5">
      <c r="A4" s="15" t="s">
        <v>15</v>
      </c>
      <c r="B4" s="16">
        <f>SUM(B5:B6)</f>
        <v>0</v>
      </c>
      <c r="C4" s="16">
        <f t="shared" ref="C4" si="3">SUM(C5:C6)</f>
        <v>0</v>
      </c>
      <c r="D4" s="16">
        <f>SUM(D5:D6)</f>
        <v>0</v>
      </c>
      <c r="E4" s="16">
        <f>SUM(E5:E6)</f>
        <v>0</v>
      </c>
      <c r="F4" s="16">
        <f t="shared" ref="F4:H4" si="4">SUM(F5:F6)</f>
        <v>0</v>
      </c>
      <c r="G4" s="16">
        <f t="shared" si="4"/>
        <v>0</v>
      </c>
      <c r="H4" s="16">
        <f t="shared" si="4"/>
        <v>0</v>
      </c>
      <c r="I4" s="16">
        <f>SUM(I5:I6)</f>
        <v>0</v>
      </c>
      <c r="J4" s="16">
        <f>SUM(J5:J6)</f>
        <v>0</v>
      </c>
      <c r="K4" s="16">
        <f t="shared" ref="K4:M4" si="5">SUM(K5:K6)</f>
        <v>0</v>
      </c>
      <c r="L4" s="16">
        <f t="shared" si="5"/>
        <v>0</v>
      </c>
      <c r="M4" s="16">
        <f t="shared" si="5"/>
        <v>0</v>
      </c>
      <c r="O4" s="63"/>
    </row>
    <row r="5" spans="1:15" x14ac:dyDescent="0.4">
      <c r="A5" s="64" t="s">
        <v>16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66"/>
      <c r="O5" s="63"/>
    </row>
    <row r="6" spans="1:15" s="60" customFormat="1" x14ac:dyDescent="0.4">
      <c r="A6" s="67" t="s">
        <v>22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5" x14ac:dyDescent="0.4">
      <c r="A7" s="61" t="s">
        <v>17</v>
      </c>
      <c r="B7" s="62">
        <f>SUM(B8:B11)</f>
        <v>383842.07</v>
      </c>
      <c r="C7" s="62">
        <f t="shared" ref="C7:D7" si="6">SUM(C8:C11)</f>
        <v>0</v>
      </c>
      <c r="D7" s="62">
        <f t="shared" si="6"/>
        <v>0</v>
      </c>
      <c r="E7" s="62">
        <f>SUM(E8:E11)</f>
        <v>0</v>
      </c>
      <c r="F7" s="62">
        <f t="shared" ref="F7:G7" si="7">SUM(F8:F11)</f>
        <v>0</v>
      </c>
      <c r="G7" s="62">
        <f t="shared" si="7"/>
        <v>0</v>
      </c>
      <c r="H7" s="62">
        <f>SUM(H8:H11)</f>
        <v>0</v>
      </c>
      <c r="I7" s="62">
        <f t="shared" ref="I7:L7" si="8">SUM(I8:I11)</f>
        <v>0</v>
      </c>
      <c r="J7" s="62">
        <f>SUM(J8:J11)</f>
        <v>0</v>
      </c>
      <c r="K7" s="62">
        <f t="shared" si="8"/>
        <v>0</v>
      </c>
      <c r="L7" s="62">
        <f t="shared" si="8"/>
        <v>0</v>
      </c>
      <c r="M7" s="62">
        <f>SUM(M8:M11)</f>
        <v>0</v>
      </c>
      <c r="N7" s="68"/>
    </row>
    <row r="8" spans="1:15" x14ac:dyDescent="0.4">
      <c r="A8" s="69" t="s">
        <v>21</v>
      </c>
      <c r="B8" s="65">
        <v>55850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O8" s="68"/>
    </row>
    <row r="9" spans="1:15" x14ac:dyDescent="0.4">
      <c r="A9" s="69" t="s">
        <v>18</v>
      </c>
      <c r="B9" s="65">
        <v>317992.07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</row>
    <row r="10" spans="1:15" x14ac:dyDescent="0.4">
      <c r="A10" s="69" t="s">
        <v>19</v>
      </c>
      <c r="B10" s="65">
        <v>10000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15" s="60" customFormat="1" x14ac:dyDescent="0.4">
      <c r="A11" s="69" t="s">
        <v>31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</row>
    <row r="12" spans="1:15" s="60" customFormat="1" x14ac:dyDescent="0.4">
      <c r="A12" s="70" t="s">
        <v>30</v>
      </c>
      <c r="B12" s="71">
        <f t="shared" ref="B12:H12" si="9">SUM(B13)</f>
        <v>242829.07</v>
      </c>
      <c r="C12" s="71">
        <f t="shared" si="9"/>
        <v>0</v>
      </c>
      <c r="D12" s="71">
        <f t="shared" si="9"/>
        <v>0</v>
      </c>
      <c r="E12" s="71">
        <f t="shared" si="9"/>
        <v>0</v>
      </c>
      <c r="F12" s="71">
        <f t="shared" si="9"/>
        <v>0</v>
      </c>
      <c r="G12" s="71">
        <f t="shared" si="9"/>
        <v>0</v>
      </c>
      <c r="H12" s="71">
        <f t="shared" si="9"/>
        <v>0</v>
      </c>
      <c r="I12" s="71">
        <f t="shared" ref="I12:M12" si="10">SUM(I13)</f>
        <v>0</v>
      </c>
      <c r="J12" s="71">
        <f t="shared" si="10"/>
        <v>0</v>
      </c>
      <c r="K12" s="71">
        <f t="shared" si="10"/>
        <v>0</v>
      </c>
      <c r="L12" s="71">
        <f t="shared" si="10"/>
        <v>0</v>
      </c>
      <c r="M12" s="71">
        <f t="shared" si="10"/>
        <v>0</v>
      </c>
      <c r="N12" s="72"/>
    </row>
    <row r="13" spans="1:15" s="60" customFormat="1" x14ac:dyDescent="0.4">
      <c r="A13" s="73" t="s">
        <v>25</v>
      </c>
      <c r="B13" s="65">
        <f>116700+63435.48+62693.59</f>
        <v>242829.07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72"/>
    </row>
    <row r="14" spans="1:15" x14ac:dyDescent="0.4">
      <c r="A14" s="70" t="s">
        <v>35</v>
      </c>
      <c r="B14" s="62">
        <f t="shared" ref="B14:H14" si="11">SUM(B15)</f>
        <v>0</v>
      </c>
      <c r="C14" s="62">
        <f t="shared" si="11"/>
        <v>0</v>
      </c>
      <c r="D14" s="62">
        <f t="shared" si="11"/>
        <v>0</v>
      </c>
      <c r="E14" s="62">
        <f t="shared" si="11"/>
        <v>0</v>
      </c>
      <c r="F14" s="62">
        <f t="shared" si="11"/>
        <v>0</v>
      </c>
      <c r="G14" s="62">
        <f t="shared" si="11"/>
        <v>0</v>
      </c>
      <c r="H14" s="62">
        <f t="shared" si="11"/>
        <v>0</v>
      </c>
      <c r="I14" s="62">
        <f t="shared" ref="I14:M14" si="12">SUM(I15)</f>
        <v>0</v>
      </c>
      <c r="J14" s="62">
        <f t="shared" si="12"/>
        <v>0</v>
      </c>
      <c r="K14" s="62">
        <f t="shared" si="12"/>
        <v>0</v>
      </c>
      <c r="L14" s="62">
        <f t="shared" si="12"/>
        <v>0</v>
      </c>
      <c r="M14" s="62">
        <f t="shared" si="12"/>
        <v>0</v>
      </c>
      <c r="N14" s="66"/>
    </row>
    <row r="15" spans="1:15" x14ac:dyDescent="0.4">
      <c r="A15" s="57" t="s">
        <v>37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5" s="60" customFormat="1" x14ac:dyDescent="0.4">
      <c r="A16" s="70" t="s">
        <v>39</v>
      </c>
      <c r="B16" s="62">
        <f t="shared" ref="B16:G16" si="13">SUM(B17:B18)</f>
        <v>0</v>
      </c>
      <c r="C16" s="62">
        <f t="shared" si="13"/>
        <v>0</v>
      </c>
      <c r="D16" s="62">
        <f t="shared" si="13"/>
        <v>0</v>
      </c>
      <c r="E16" s="62">
        <f t="shared" si="13"/>
        <v>0</v>
      </c>
      <c r="F16" s="62">
        <f t="shared" si="13"/>
        <v>0</v>
      </c>
      <c r="G16" s="62">
        <f t="shared" si="13"/>
        <v>0</v>
      </c>
      <c r="H16" s="62">
        <f>SUM(H17:H18)</f>
        <v>0</v>
      </c>
      <c r="I16" s="62">
        <f t="shared" ref="I16:L16" si="14">SUM(I17:I18)</f>
        <v>0</v>
      </c>
      <c r="J16" s="62">
        <f t="shared" si="14"/>
        <v>0</v>
      </c>
      <c r="K16" s="62">
        <f t="shared" si="14"/>
        <v>0</v>
      </c>
      <c r="L16" s="62">
        <f t="shared" si="14"/>
        <v>0</v>
      </c>
      <c r="M16" s="62">
        <f>SUM(M17:M18)</f>
        <v>0</v>
      </c>
    </row>
    <row r="17" spans="1:14" x14ac:dyDescent="0.4">
      <c r="A17" s="57" t="s">
        <v>40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65"/>
      <c r="N17" s="68"/>
    </row>
    <row r="18" spans="1:14" x14ac:dyDescent="0.4">
      <c r="A18" s="57" t="s">
        <v>38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</row>
    <row r="19" spans="1:14" x14ac:dyDescent="0.4">
      <c r="L19" s="68"/>
    </row>
    <row r="20" spans="1:14" s="74" customFormat="1" x14ac:dyDescent="0.4">
      <c r="A20" s="58"/>
      <c r="B20" s="66"/>
      <c r="C20" s="58"/>
      <c r="D20" s="58"/>
      <c r="E20" s="58"/>
      <c r="F20" s="58"/>
      <c r="G20" s="58"/>
      <c r="H20" s="58"/>
      <c r="I20" s="66"/>
      <c r="J20" s="58"/>
      <c r="K20" s="58"/>
      <c r="L20" s="58"/>
      <c r="M20" s="58"/>
    </row>
    <row r="21" spans="1:14" s="60" customFormat="1" x14ac:dyDescent="0.4">
      <c r="A21" s="58"/>
      <c r="B21" s="66"/>
      <c r="C21" s="58"/>
      <c r="D21" s="58"/>
      <c r="E21" s="58"/>
      <c r="F21" s="66"/>
      <c r="G21" s="58"/>
      <c r="H21" s="58"/>
      <c r="I21" s="66"/>
      <c r="J21" s="58"/>
      <c r="K21" s="58"/>
      <c r="L21" s="58"/>
      <c r="M21" s="58"/>
    </row>
    <row r="22" spans="1:14" x14ac:dyDescent="0.4">
      <c r="F22" s="68"/>
      <c r="G22" s="68"/>
    </row>
    <row r="24" spans="1:14" s="60" customFormat="1" x14ac:dyDescent="0.4">
      <c r="A24" s="58"/>
      <c r="B24" s="66"/>
      <c r="C24" s="58"/>
      <c r="D24" s="58"/>
      <c r="E24" s="58"/>
      <c r="F24" s="58"/>
      <c r="G24" s="58"/>
      <c r="H24" s="58"/>
      <c r="I24" s="66"/>
      <c r="J24" s="58"/>
      <c r="K24" s="58"/>
      <c r="L24" s="58"/>
      <c r="M24" s="58"/>
    </row>
    <row r="27" spans="1:14" x14ac:dyDescent="0.4">
      <c r="J27" s="68"/>
    </row>
    <row r="29" spans="1:14" s="74" customFormat="1" x14ac:dyDescent="0.4">
      <c r="A29" s="58"/>
      <c r="B29" s="66"/>
      <c r="C29" s="58"/>
      <c r="D29" s="58"/>
      <c r="E29" s="58"/>
      <c r="F29" s="58"/>
      <c r="G29" s="58"/>
      <c r="H29" s="58"/>
      <c r="I29" s="66"/>
      <c r="J29" s="58"/>
      <c r="K29" s="58"/>
      <c r="L29" s="58"/>
      <c r="M29" s="58"/>
    </row>
    <row r="30" spans="1:14" s="60" customFormat="1" x14ac:dyDescent="0.4">
      <c r="A30" s="58"/>
      <c r="B30" s="66"/>
      <c r="C30" s="58"/>
      <c r="D30" s="58"/>
      <c r="E30" s="58"/>
      <c r="F30" s="58"/>
      <c r="G30" s="58"/>
      <c r="H30" s="58"/>
      <c r="I30" s="66"/>
      <c r="J30" s="58"/>
      <c r="K30" s="58"/>
      <c r="L30" s="58"/>
      <c r="M30" s="58"/>
    </row>
    <row r="33" spans="1:13" s="60" customFormat="1" x14ac:dyDescent="0.4">
      <c r="A33" s="58"/>
      <c r="B33" s="66"/>
      <c r="C33" s="58"/>
      <c r="D33" s="58"/>
      <c r="E33" s="58"/>
      <c r="F33" s="58"/>
      <c r="G33" s="58"/>
      <c r="H33" s="58"/>
      <c r="I33" s="66"/>
      <c r="J33" s="58"/>
      <c r="K33" s="58"/>
      <c r="L33" s="58"/>
      <c r="M33" s="58"/>
    </row>
    <row r="38" spans="1:13" s="74" customFormat="1" x14ac:dyDescent="0.4">
      <c r="A38" s="58"/>
      <c r="B38" s="66"/>
      <c r="C38" s="58"/>
      <c r="D38" s="58"/>
      <c r="E38" s="58"/>
      <c r="F38" s="58"/>
      <c r="G38" s="58"/>
      <c r="H38" s="58"/>
      <c r="I38" s="66"/>
      <c r="J38" s="58"/>
      <c r="K38" s="58"/>
      <c r="L38" s="58"/>
      <c r="M38" s="58"/>
    </row>
    <row r="39" spans="1:13" s="60" customFormat="1" x14ac:dyDescent="0.4">
      <c r="A39" s="58"/>
      <c r="B39" s="66"/>
      <c r="C39" s="58"/>
      <c r="D39" s="58"/>
      <c r="E39" s="58"/>
      <c r="F39" s="58"/>
      <c r="G39" s="58"/>
      <c r="H39" s="58"/>
      <c r="I39" s="66"/>
      <c r="J39" s="58"/>
      <c r="K39" s="58"/>
      <c r="L39" s="58"/>
      <c r="M39" s="58"/>
    </row>
    <row r="42" spans="1:13" s="60" customFormat="1" x14ac:dyDescent="0.4">
      <c r="A42" s="58"/>
      <c r="B42" s="66"/>
      <c r="C42" s="58"/>
      <c r="D42" s="58"/>
      <c r="E42" s="58"/>
      <c r="F42" s="58"/>
      <c r="G42" s="58"/>
      <c r="H42" s="58"/>
      <c r="I42" s="66"/>
      <c r="J42" s="58"/>
      <c r="K42" s="58"/>
      <c r="L42" s="58"/>
      <c r="M42" s="58"/>
    </row>
    <row r="47" spans="1:13" s="74" customFormat="1" x14ac:dyDescent="0.4">
      <c r="A47" s="58"/>
      <c r="B47" s="66"/>
      <c r="C47" s="58"/>
      <c r="D47" s="58"/>
      <c r="E47" s="58"/>
      <c r="F47" s="58"/>
      <c r="G47" s="58"/>
      <c r="H47" s="58"/>
      <c r="I47" s="66"/>
      <c r="J47" s="58"/>
      <c r="K47" s="58"/>
      <c r="L47" s="58"/>
      <c r="M47" s="58"/>
    </row>
    <row r="48" spans="1:13" s="75" customFormat="1" x14ac:dyDescent="0.4">
      <c r="A48" s="58"/>
      <c r="B48" s="66"/>
      <c r="C48" s="58"/>
      <c r="D48" s="58"/>
      <c r="E48" s="58"/>
      <c r="F48" s="58"/>
      <c r="G48" s="58"/>
      <c r="H48" s="58"/>
      <c r="I48" s="66"/>
      <c r="J48" s="58"/>
      <c r="K48" s="58"/>
      <c r="L48" s="58"/>
      <c r="M48" s="58"/>
    </row>
    <row r="51" spans="1:13" s="75" customFormat="1" x14ac:dyDescent="0.4">
      <c r="A51" s="58"/>
      <c r="B51" s="66"/>
      <c r="C51" s="58"/>
      <c r="D51" s="58"/>
      <c r="E51" s="58"/>
      <c r="F51" s="58"/>
      <c r="G51" s="58"/>
      <c r="H51" s="58"/>
      <c r="I51" s="66"/>
      <c r="J51" s="58"/>
      <c r="K51" s="58"/>
      <c r="L51" s="58"/>
      <c r="M51" s="58"/>
    </row>
    <row r="56" spans="1:13" s="75" customFormat="1" x14ac:dyDescent="0.4">
      <c r="A56" s="58"/>
      <c r="B56" s="66"/>
      <c r="C56" s="58"/>
      <c r="D56" s="58"/>
      <c r="E56" s="58"/>
      <c r="F56" s="58"/>
      <c r="G56" s="58"/>
      <c r="H56" s="58"/>
      <c r="I56" s="66"/>
      <c r="J56" s="58"/>
      <c r="K56" s="58"/>
      <c r="L56" s="58"/>
      <c r="M56" s="58"/>
    </row>
    <row r="57" spans="1:13" s="76" customFormat="1" x14ac:dyDescent="0.4">
      <c r="A57" s="58"/>
      <c r="B57" s="66"/>
      <c r="C57" s="58"/>
      <c r="D57" s="58"/>
      <c r="E57" s="58"/>
      <c r="F57" s="58"/>
      <c r="G57" s="58"/>
      <c r="H57" s="58"/>
      <c r="I57" s="66"/>
      <c r="J57" s="58"/>
      <c r="K57" s="58"/>
      <c r="L57" s="58"/>
      <c r="M57" s="58"/>
    </row>
    <row r="58" spans="1:13" s="77" customFormat="1" x14ac:dyDescent="0.4">
      <c r="A58" s="58"/>
      <c r="B58" s="66"/>
      <c r="C58" s="58"/>
      <c r="D58" s="58"/>
      <c r="E58" s="58"/>
      <c r="F58" s="58"/>
      <c r="G58" s="58"/>
      <c r="H58" s="58"/>
      <c r="I58" s="66"/>
      <c r="J58" s="58"/>
      <c r="K58" s="58"/>
      <c r="L58" s="58"/>
      <c r="M58" s="58"/>
    </row>
  </sheetData>
  <pageMargins left="1.02" right="0.70866141732283472" top="0.74803149606299213" bottom="0.74803149606299213" header="0.31496062992125984" footer="0.31496062992125984"/>
  <pageSetup paperSize="9" orientation="landscape" r:id="rId1"/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zoomScaleNormal="100" zoomScaleSheetLayoutView="130" workbookViewId="0">
      <selection activeCell="B2" sqref="B2"/>
    </sheetView>
  </sheetViews>
  <sheetFormatPr defaultRowHeight="23.25" x14ac:dyDescent="0.5"/>
  <cols>
    <col min="1" max="1" width="23.75" style="1" bestFit="1" customWidth="1"/>
    <col min="2" max="3" width="11.125" style="1" customWidth="1"/>
    <col min="4" max="4" width="11.375" style="39" customWidth="1"/>
    <col min="5" max="5" width="13.25" style="1" customWidth="1"/>
    <col min="6" max="7" width="12" style="1" customWidth="1"/>
    <col min="8" max="8" width="13.25" style="39" bestFit="1" customWidth="1"/>
    <col min="9" max="9" width="15" style="1" customWidth="1"/>
    <col min="10" max="10" width="13" style="1" bestFit="1" customWidth="1"/>
    <col min="11" max="11" width="12.375" style="1" bestFit="1" customWidth="1"/>
    <col min="12" max="12" width="13" style="1" customWidth="1"/>
    <col min="13" max="13" width="12" style="1" bestFit="1" customWidth="1"/>
    <col min="14" max="14" width="13" style="1" bestFit="1" customWidth="1"/>
    <col min="15" max="16384" width="9" style="1"/>
  </cols>
  <sheetData>
    <row r="2" spans="1:14" x14ac:dyDescent="0.5">
      <c r="A2" s="99" t="s">
        <v>47</v>
      </c>
      <c r="B2" s="98"/>
      <c r="C2" s="98"/>
      <c r="D2" s="97"/>
      <c r="E2" s="98"/>
      <c r="F2" s="98"/>
      <c r="G2" s="98"/>
      <c r="H2" s="97"/>
      <c r="I2" s="98"/>
      <c r="J2" s="98"/>
      <c r="K2" s="98"/>
      <c r="L2" s="98"/>
      <c r="M2" s="98"/>
    </row>
    <row r="3" spans="1:14" s="43" customFormat="1" ht="17.25" customHeight="1" x14ac:dyDescent="0.2">
      <c r="A3" s="40" t="s">
        <v>12</v>
      </c>
      <c r="B3" s="41" t="s">
        <v>83</v>
      </c>
      <c r="C3" s="40" t="s">
        <v>84</v>
      </c>
      <c r="D3" s="42" t="s">
        <v>85</v>
      </c>
      <c r="E3" s="40" t="s">
        <v>86</v>
      </c>
      <c r="F3" s="40" t="s">
        <v>87</v>
      </c>
      <c r="G3" s="40" t="s">
        <v>88</v>
      </c>
      <c r="H3" s="40" t="s">
        <v>89</v>
      </c>
      <c r="I3" s="40" t="s">
        <v>90</v>
      </c>
      <c r="J3" s="40" t="s">
        <v>91</v>
      </c>
      <c r="K3" s="40" t="s">
        <v>92</v>
      </c>
      <c r="L3" s="40" t="s">
        <v>93</v>
      </c>
      <c r="M3" s="40" t="s">
        <v>94</v>
      </c>
    </row>
    <row r="4" spans="1:14" x14ac:dyDescent="0.5">
      <c r="A4" s="8" t="s">
        <v>27</v>
      </c>
      <c r="B4" s="14">
        <f>+B5+B10+B12+B14</f>
        <v>1388610.13</v>
      </c>
      <c r="C4" s="14">
        <f t="shared" ref="C4" si="0">+C5+C10+C12+C14</f>
        <v>0</v>
      </c>
      <c r="D4" s="14">
        <f>+D5+D10+D12+D14</f>
        <v>0</v>
      </c>
      <c r="E4" s="14">
        <f>E5+E10+E12</f>
        <v>0</v>
      </c>
      <c r="F4" s="14">
        <f>+F5+F10+F12+F14</f>
        <v>0</v>
      </c>
      <c r="G4" s="14">
        <f>+G5+G10+G12+G14</f>
        <v>0</v>
      </c>
      <c r="H4" s="14">
        <f t="shared" ref="H4" si="1">+H5+H10+H12+H14</f>
        <v>0</v>
      </c>
      <c r="I4" s="14">
        <f>+I5+I10+I12+I14</f>
        <v>0</v>
      </c>
      <c r="J4" s="14">
        <f>+J5+J10+J12+J14</f>
        <v>0</v>
      </c>
      <c r="K4" s="14">
        <f>+K5+K10+K12+K14</f>
        <v>0</v>
      </c>
      <c r="L4" s="14">
        <f t="shared" ref="L4" si="2">+L5+L10+L12+L14</f>
        <v>0</v>
      </c>
      <c r="M4" s="14">
        <f>+M5+M10+M12+M14</f>
        <v>0</v>
      </c>
      <c r="N4" s="44"/>
    </row>
    <row r="5" spans="1:14" s="20" customFormat="1" x14ac:dyDescent="0.5">
      <c r="A5" s="23" t="s">
        <v>49</v>
      </c>
      <c r="B5" s="22">
        <f t="shared" ref="B5:H5" si="3">SUM(B6:B9)</f>
        <v>631385.23</v>
      </c>
      <c r="C5" s="22">
        <f t="shared" si="3"/>
        <v>0</v>
      </c>
      <c r="D5" s="22">
        <f>SUM(D6:D9)</f>
        <v>0</v>
      </c>
      <c r="E5" s="22">
        <f>SUM(E6:E9)</f>
        <v>0</v>
      </c>
      <c r="F5" s="22">
        <f t="shared" si="3"/>
        <v>0</v>
      </c>
      <c r="G5" s="22">
        <f>SUM(G6:G9)</f>
        <v>0</v>
      </c>
      <c r="H5" s="22">
        <f t="shared" si="3"/>
        <v>0</v>
      </c>
      <c r="I5" s="22">
        <f>SUM(I6:I9)</f>
        <v>0</v>
      </c>
      <c r="J5" s="22">
        <f>SUM(J6:J9)</f>
        <v>0</v>
      </c>
      <c r="K5" s="22">
        <f t="shared" ref="K5" si="4">SUM(K6:K9)</f>
        <v>0</v>
      </c>
      <c r="L5" s="22">
        <f t="shared" ref="L5" si="5">SUM(L6:L9)</f>
        <v>0</v>
      </c>
      <c r="M5" s="22">
        <f>SUM(M6:M9)</f>
        <v>0</v>
      </c>
    </row>
    <row r="6" spans="1:14" x14ac:dyDescent="0.5">
      <c r="A6" s="5" t="s">
        <v>50</v>
      </c>
      <c r="B6" s="10">
        <f>221250+74890.98</f>
        <v>296140.98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4" x14ac:dyDescent="0.5">
      <c r="A7" s="5" t="s">
        <v>51</v>
      </c>
      <c r="B7" s="10">
        <f>312170.05+20774.2</f>
        <v>332944.25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4" x14ac:dyDescent="0.5">
      <c r="A8" s="5" t="s">
        <v>52</v>
      </c>
      <c r="B8" s="10">
        <v>2300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4" x14ac:dyDescent="0.5">
      <c r="A9" s="5" t="s">
        <v>53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4" x14ac:dyDescent="0.5">
      <c r="A10" s="17" t="s">
        <v>54</v>
      </c>
      <c r="B10" s="16">
        <f>SUM(B11)</f>
        <v>0</v>
      </c>
      <c r="C10" s="16">
        <f>SUM(C11)</f>
        <v>0</v>
      </c>
      <c r="D10" s="16">
        <f t="shared" ref="D10:I10" si="6">SUM(D11)</f>
        <v>0</v>
      </c>
      <c r="E10" s="16">
        <f t="shared" si="6"/>
        <v>0</v>
      </c>
      <c r="F10" s="16">
        <f t="shared" si="6"/>
        <v>0</v>
      </c>
      <c r="G10" s="16">
        <f t="shared" si="6"/>
        <v>0</v>
      </c>
      <c r="H10" s="16">
        <f t="shared" si="6"/>
        <v>0</v>
      </c>
      <c r="I10" s="16">
        <f t="shared" si="6"/>
        <v>0</v>
      </c>
      <c r="J10" s="16">
        <f t="shared" ref="J10:M10" si="7">SUM(J11)</f>
        <v>0</v>
      </c>
      <c r="K10" s="16">
        <f t="shared" si="7"/>
        <v>0</v>
      </c>
      <c r="L10" s="16">
        <f t="shared" si="7"/>
        <v>0</v>
      </c>
      <c r="M10" s="16">
        <f t="shared" si="7"/>
        <v>0</v>
      </c>
    </row>
    <row r="11" spans="1:14" x14ac:dyDescent="0.5">
      <c r="A11" s="5" t="s">
        <v>55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4" x14ac:dyDescent="0.5">
      <c r="A12" s="23" t="s">
        <v>30</v>
      </c>
      <c r="B12" s="16">
        <f>SUM(B13)</f>
        <v>757224.89999999991</v>
      </c>
      <c r="C12" s="16">
        <f>SUM(C13)</f>
        <v>0</v>
      </c>
      <c r="D12" s="16">
        <f t="shared" ref="D12:H12" si="8">SUM(D13)</f>
        <v>0</v>
      </c>
      <c r="E12" s="16">
        <f>SUM(E13)</f>
        <v>0</v>
      </c>
      <c r="F12" s="16">
        <f>SUM(F13)</f>
        <v>0</v>
      </c>
      <c r="G12" s="16">
        <f>SUM(G13)</f>
        <v>0</v>
      </c>
      <c r="H12" s="16">
        <f t="shared" si="8"/>
        <v>0</v>
      </c>
      <c r="I12" s="16">
        <f>SUM(I13)</f>
        <v>0</v>
      </c>
      <c r="J12" s="16">
        <f>SUM(J13)</f>
        <v>0</v>
      </c>
      <c r="K12" s="16">
        <f>SUM(K13)</f>
        <v>0</v>
      </c>
      <c r="L12" s="16">
        <f t="shared" ref="L12:M12" si="9">SUM(L13)</f>
        <v>0</v>
      </c>
      <c r="M12" s="16">
        <f t="shared" si="9"/>
        <v>0</v>
      </c>
      <c r="N12" s="44"/>
    </row>
    <row r="13" spans="1:14" x14ac:dyDescent="0.5">
      <c r="A13" s="34" t="s">
        <v>25</v>
      </c>
      <c r="B13" s="52">
        <f>31167.3+47224.52+300735.5+106096.76+251226.62+20774.2</f>
        <v>757224.89999999991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4" x14ac:dyDescent="0.5">
      <c r="A14" s="17" t="s">
        <v>48</v>
      </c>
      <c r="B14" s="16">
        <f>SUM(B15)</f>
        <v>0</v>
      </c>
      <c r="C14" s="16">
        <f t="shared" ref="C14:H14" si="10">SUM(C15)</f>
        <v>0</v>
      </c>
      <c r="D14" s="16">
        <f t="shared" si="10"/>
        <v>0</v>
      </c>
      <c r="E14" s="16">
        <f t="shared" si="10"/>
        <v>0</v>
      </c>
      <c r="F14" s="16">
        <f>SUM(F15)</f>
        <v>0</v>
      </c>
      <c r="G14" s="16">
        <f>SUM(G15)</f>
        <v>0</v>
      </c>
      <c r="H14" s="16">
        <f t="shared" si="10"/>
        <v>0</v>
      </c>
      <c r="I14" s="16">
        <f>SUM(I15)</f>
        <v>0</v>
      </c>
      <c r="J14" s="16">
        <f>SUM(J15)</f>
        <v>0</v>
      </c>
      <c r="K14" s="16">
        <f>SUM(K15)</f>
        <v>0</v>
      </c>
      <c r="L14" s="16">
        <f t="shared" ref="L14:M14" si="11">SUM(L15)</f>
        <v>0</v>
      </c>
      <c r="M14" s="16">
        <f t="shared" si="11"/>
        <v>0</v>
      </c>
    </row>
    <row r="15" spans="1:14" x14ac:dyDescent="0.5">
      <c r="A15" s="57" t="s">
        <v>56</v>
      </c>
      <c r="B15" s="6"/>
      <c r="C15" s="56"/>
      <c r="D15" s="56"/>
      <c r="E15" s="56"/>
      <c r="F15" s="56"/>
      <c r="G15" s="56"/>
      <c r="H15" s="56"/>
      <c r="I15" s="6"/>
      <c r="J15" s="6"/>
      <c r="K15" s="6"/>
      <c r="L15" s="56"/>
      <c r="M15" s="56"/>
      <c r="N15" s="44"/>
    </row>
    <row r="16" spans="1:14" x14ac:dyDescent="0.5">
      <c r="F16" s="44"/>
      <c r="K16" s="44"/>
      <c r="N16" s="44"/>
    </row>
    <row r="17" spans="5:12" x14ac:dyDescent="0.5">
      <c r="E17" s="81"/>
      <c r="F17" s="39"/>
      <c r="H17" s="81"/>
      <c r="I17" s="79"/>
      <c r="J17" s="81"/>
      <c r="K17" s="44"/>
      <c r="L17" s="44"/>
    </row>
    <row r="18" spans="5:12" x14ac:dyDescent="0.5">
      <c r="E18" s="81"/>
      <c r="F18" s="39"/>
      <c r="H18" s="81"/>
      <c r="I18" s="80"/>
      <c r="J18" s="81"/>
    </row>
    <row r="19" spans="5:12" x14ac:dyDescent="0.5">
      <c r="E19" s="39"/>
      <c r="F19" s="39"/>
      <c r="H19" s="81"/>
      <c r="I19" s="79"/>
      <c r="J19" s="81"/>
    </row>
    <row r="20" spans="5:12" x14ac:dyDescent="0.5">
      <c r="F20" s="39"/>
      <c r="H20" s="81"/>
      <c r="I20" s="80"/>
      <c r="J20" s="81"/>
    </row>
    <row r="21" spans="5:12" x14ac:dyDescent="0.5">
      <c r="F21" s="39"/>
      <c r="H21" s="81"/>
      <c r="I21" s="80"/>
      <c r="J21" s="81"/>
    </row>
    <row r="22" spans="5:12" x14ac:dyDescent="0.5">
      <c r="F22" s="39"/>
      <c r="H22" s="81"/>
      <c r="I22" s="80"/>
      <c r="J22" s="81"/>
    </row>
    <row r="23" spans="5:12" x14ac:dyDescent="0.5">
      <c r="F23" s="39"/>
      <c r="H23" s="81"/>
      <c r="I23" s="80"/>
      <c r="J23" s="39"/>
    </row>
    <row r="24" spans="5:12" x14ac:dyDescent="0.5">
      <c r="F24" s="44"/>
      <c r="H24" s="81"/>
      <c r="I24" s="79"/>
      <c r="J24" s="39"/>
    </row>
    <row r="25" spans="5:12" x14ac:dyDescent="0.5">
      <c r="H25" s="81"/>
      <c r="I25" s="80"/>
      <c r="J25" s="39"/>
    </row>
    <row r="26" spans="5:12" x14ac:dyDescent="0.5">
      <c r="H26" s="81"/>
      <c r="I26" s="80"/>
      <c r="J26" s="39"/>
    </row>
    <row r="27" spans="5:12" x14ac:dyDescent="0.5">
      <c r="H27" s="81"/>
      <c r="I27" s="80"/>
      <c r="J27" s="39"/>
    </row>
    <row r="28" spans="5:12" x14ac:dyDescent="0.5">
      <c r="H28" s="81"/>
      <c r="I28" s="80"/>
      <c r="J28" s="39"/>
    </row>
    <row r="29" spans="5:12" x14ac:dyDescent="0.5">
      <c r="H29" s="81"/>
      <c r="I29" s="80"/>
      <c r="J29" s="39"/>
    </row>
    <row r="30" spans="5:12" x14ac:dyDescent="0.5">
      <c r="H30" s="81"/>
      <c r="I30" s="80"/>
    </row>
    <row r="31" spans="5:12" x14ac:dyDescent="0.5">
      <c r="H31" s="81"/>
      <c r="I31" s="80"/>
    </row>
    <row r="32" spans="5:12" x14ac:dyDescent="0.5">
      <c r="H32" s="81"/>
      <c r="I32" s="80"/>
    </row>
    <row r="33" spans="8:9" x14ac:dyDescent="0.5">
      <c r="H33" s="81"/>
      <c r="I33" s="80"/>
    </row>
    <row r="34" spans="8:9" x14ac:dyDescent="0.5">
      <c r="H34" s="81"/>
      <c r="I34" s="80"/>
    </row>
    <row r="35" spans="8:9" x14ac:dyDescent="0.5">
      <c r="H35" s="81"/>
      <c r="I35" s="80"/>
    </row>
    <row r="36" spans="8:9" x14ac:dyDescent="0.5">
      <c r="H36" s="81"/>
      <c r="I36" s="80"/>
    </row>
    <row r="37" spans="8:9" x14ac:dyDescent="0.5">
      <c r="H37" s="81"/>
      <c r="I37" s="80"/>
    </row>
    <row r="38" spans="8:9" x14ac:dyDescent="0.5">
      <c r="H38" s="81"/>
      <c r="I38" s="80"/>
    </row>
    <row r="39" spans="8:9" x14ac:dyDescent="0.5">
      <c r="H39" s="81"/>
      <c r="I39" s="80"/>
    </row>
    <row r="40" spans="8:9" x14ac:dyDescent="0.5">
      <c r="H40" s="81"/>
      <c r="I40" s="80"/>
    </row>
    <row r="41" spans="8:9" x14ac:dyDescent="0.5">
      <c r="H41" s="81"/>
      <c r="I41" s="80"/>
    </row>
    <row r="42" spans="8:9" x14ac:dyDescent="0.5">
      <c r="H42" s="81"/>
      <c r="I42" s="80"/>
    </row>
  </sheetData>
  <pageMargins left="0.7" right="0.7" top="0.75" bottom="0.75" header="0.3" footer="0.3"/>
  <pageSetup paperSize="9" scale="6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9"/>
  <sheetViews>
    <sheetView zoomScale="98" zoomScaleNormal="98" zoomScaleSheetLayoutView="85" workbookViewId="0">
      <selection activeCell="B3" sqref="B3"/>
    </sheetView>
  </sheetViews>
  <sheetFormatPr defaultRowHeight="23.25" x14ac:dyDescent="0.5"/>
  <cols>
    <col min="1" max="1" width="23.75" style="1" bestFit="1" customWidth="1"/>
    <col min="2" max="2" width="16.125" style="1" customWidth="1"/>
    <col min="3" max="3" width="13.875" style="1" customWidth="1"/>
    <col min="4" max="4" width="15" style="1" customWidth="1"/>
    <col min="5" max="5" width="13.875" style="1" customWidth="1"/>
    <col min="6" max="7" width="14.125" style="1" customWidth="1"/>
    <col min="8" max="8" width="13.875" style="39" customWidth="1"/>
    <col min="9" max="9" width="16.125" style="1" customWidth="1"/>
    <col min="10" max="11" width="13.875" style="1" customWidth="1"/>
    <col min="12" max="12" width="14.125" style="1" customWidth="1"/>
    <col min="13" max="14" width="13.875" style="1" bestFit="1" customWidth="1"/>
    <col min="15" max="15" width="9" style="1"/>
    <col min="16" max="16" width="13.875" style="1" bestFit="1" customWidth="1"/>
    <col min="17" max="16384" width="9" style="1"/>
  </cols>
  <sheetData>
    <row r="1" spans="1:62" x14ac:dyDescent="0.5">
      <c r="A1" s="24" t="s">
        <v>28</v>
      </c>
      <c r="B1" s="41" t="s">
        <v>83</v>
      </c>
      <c r="C1" s="40" t="s">
        <v>84</v>
      </c>
      <c r="D1" s="42" t="s">
        <v>85</v>
      </c>
      <c r="E1" s="40" t="s">
        <v>86</v>
      </c>
      <c r="F1" s="40" t="s">
        <v>87</v>
      </c>
      <c r="G1" s="40" t="s">
        <v>88</v>
      </c>
      <c r="H1" s="40" t="s">
        <v>89</v>
      </c>
      <c r="I1" s="40" t="s">
        <v>90</v>
      </c>
      <c r="J1" s="40" t="s">
        <v>91</v>
      </c>
      <c r="K1" s="40" t="s">
        <v>92</v>
      </c>
      <c r="L1" s="40" t="s">
        <v>93</v>
      </c>
      <c r="M1" s="40" t="s">
        <v>94</v>
      </c>
      <c r="N1" s="93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</row>
    <row r="2" spans="1:62" x14ac:dyDescent="0.5">
      <c r="A2" s="8" t="s">
        <v>27</v>
      </c>
      <c r="B2" s="55">
        <f>+B3+B6+B11+B13+B15</f>
        <v>10881042.23</v>
      </c>
      <c r="C2" s="55">
        <f>+C3+C6+C11+C13+C15</f>
        <v>0</v>
      </c>
      <c r="D2" s="55">
        <f>+D3+D6+D11+D13+D15</f>
        <v>0</v>
      </c>
      <c r="E2" s="55">
        <f>+E3+E6+E11+E13+E15</f>
        <v>0</v>
      </c>
      <c r="F2" s="55">
        <f t="shared" ref="F2:M2" si="0">+F3+F6+F11+F13+F15</f>
        <v>0</v>
      </c>
      <c r="G2" s="55">
        <f>+G3+G6+G11+G13+G15</f>
        <v>0</v>
      </c>
      <c r="H2" s="55">
        <f t="shared" si="0"/>
        <v>0</v>
      </c>
      <c r="I2" s="55">
        <f>+I3+I6+I11+I13+I15</f>
        <v>0</v>
      </c>
      <c r="J2" s="55">
        <f>+J3+J6+J11+J13+J15</f>
        <v>0</v>
      </c>
      <c r="K2" s="55">
        <f t="shared" si="0"/>
        <v>0</v>
      </c>
      <c r="L2" s="55">
        <f t="shared" si="0"/>
        <v>0</v>
      </c>
      <c r="M2" s="55">
        <f t="shared" si="0"/>
        <v>0</v>
      </c>
      <c r="N2" s="93"/>
      <c r="O2" s="79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</row>
    <row r="3" spans="1:62" s="48" customFormat="1" x14ac:dyDescent="0.5">
      <c r="A3" s="15" t="s">
        <v>15</v>
      </c>
      <c r="B3" s="36">
        <f>SUM(B4:B5)</f>
        <v>6907709.3600000003</v>
      </c>
      <c r="C3" s="36">
        <f t="shared" ref="C3:M3" si="1">SUM(C4:C5)</f>
        <v>0</v>
      </c>
      <c r="D3" s="36">
        <f t="shared" si="1"/>
        <v>0</v>
      </c>
      <c r="E3" s="36">
        <f>SUM(E4:E5)</f>
        <v>0</v>
      </c>
      <c r="F3" s="36">
        <f>SUM(F4:F5)</f>
        <v>0</v>
      </c>
      <c r="G3" s="36">
        <f>SUM(G4:G5)</f>
        <v>0</v>
      </c>
      <c r="H3" s="36">
        <f t="shared" si="1"/>
        <v>0</v>
      </c>
      <c r="I3" s="36">
        <f t="shared" si="1"/>
        <v>0</v>
      </c>
      <c r="J3" s="36">
        <f>SUM(J4:J5)</f>
        <v>0</v>
      </c>
      <c r="K3" s="36">
        <f t="shared" si="1"/>
        <v>0</v>
      </c>
      <c r="L3" s="36">
        <f t="shared" si="1"/>
        <v>0</v>
      </c>
      <c r="M3" s="36">
        <f t="shared" si="1"/>
        <v>0</v>
      </c>
      <c r="N3" s="92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</row>
    <row r="4" spans="1:62" s="18" customFormat="1" x14ac:dyDescent="0.5">
      <c r="A4" s="13" t="s">
        <v>16</v>
      </c>
      <c r="B4" s="35">
        <f>+ค่าใช้จ่ายบุคคลากรภาครัฐ!B5</f>
        <v>5234240.6500000004</v>
      </c>
      <c r="C4" s="35">
        <f>+ค่าใช้จ่ายบุคคลากรภาครัฐ!C5</f>
        <v>0</v>
      </c>
      <c r="D4" s="35">
        <f>+ค่าใช้จ่ายบุคคลากรภาครัฐ!D5</f>
        <v>0</v>
      </c>
      <c r="E4" s="35">
        <f>+ค่าใช้จ่ายบุคคลากรภาครัฐ!E5</f>
        <v>0</v>
      </c>
      <c r="F4" s="35">
        <f>+ค่าใช้จ่ายบุคคลากรภาครัฐ!F5</f>
        <v>0</v>
      </c>
      <c r="G4" s="35">
        <f>+ค่าใช้จ่ายบุคคลากรภาครัฐ!G5</f>
        <v>0</v>
      </c>
      <c r="H4" s="35">
        <f>+ค่าใช้จ่ายบุคคลากรภาครัฐ!H5</f>
        <v>0</v>
      </c>
      <c r="I4" s="35">
        <f>+ค่าใช้จ่ายบุคคลากรภาครัฐ!I5</f>
        <v>0</v>
      </c>
      <c r="J4" s="35">
        <f>+ค่าใช้จ่ายบุคคลากรภาครัฐ!J5</f>
        <v>0</v>
      </c>
      <c r="K4" s="35">
        <f>+ค่าใช้จ่ายบุคคลากรภาครัฐ!K5</f>
        <v>0</v>
      </c>
      <c r="L4" s="35">
        <f>+ค่าใช้จ่ายบุคคลากรภาครัฐ!L5</f>
        <v>0</v>
      </c>
      <c r="M4" s="35">
        <f>+ค่าใช้จ่ายบุคคลากรภาครัฐ!M5</f>
        <v>0</v>
      </c>
      <c r="N4" s="95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</row>
    <row r="5" spans="1:62" x14ac:dyDescent="0.5">
      <c r="A5" s="12" t="s">
        <v>22</v>
      </c>
      <c r="B5" s="35">
        <f>+ค่าใช้จ่ายบุคคลากรภาครัฐ!B6</f>
        <v>1673468.71</v>
      </c>
      <c r="C5" s="35">
        <f>+ค่าใช้จ่ายบุคคลากรภาครัฐ!C6</f>
        <v>0</v>
      </c>
      <c r="D5" s="35">
        <f>+ค่าใช้จ่ายบุคคลากรภาครัฐ!D6</f>
        <v>0</v>
      </c>
      <c r="E5" s="35">
        <f>+ค่าใช้จ่ายบุคคลากรภาครัฐ!E6</f>
        <v>0</v>
      </c>
      <c r="F5" s="35">
        <f>+ค่าใช้จ่ายบุคคลากรภาครัฐ!F6</f>
        <v>0</v>
      </c>
      <c r="G5" s="35">
        <f>+ค่าใช้จ่ายบุคคลากรภาครัฐ!G6</f>
        <v>0</v>
      </c>
      <c r="H5" s="35">
        <f>+ค่าใช้จ่ายบุคคลากรภาครัฐ!H6</f>
        <v>0</v>
      </c>
      <c r="I5" s="35">
        <f>+ค่าใช้จ่ายบุคคลากรภาครัฐ!I6</f>
        <v>0</v>
      </c>
      <c r="J5" s="35">
        <f>+ค่าใช้จ่ายบุคคลากรภาครัฐ!J6</f>
        <v>0</v>
      </c>
      <c r="K5" s="35">
        <f>+ค่าใช้จ่ายบุคคลากรภาครัฐ!K6</f>
        <v>0</v>
      </c>
      <c r="L5" s="35">
        <f>+ค่าใช้จ่ายบุคคลากรภาครัฐ!L6</f>
        <v>0</v>
      </c>
      <c r="M5" s="35">
        <f>+ค่าใช้จ่ายบุคคลากรภาครัฐ!M6</f>
        <v>0</v>
      </c>
      <c r="N5" s="95"/>
      <c r="O5" s="80"/>
      <c r="P5" s="79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</row>
    <row r="6" spans="1:62" s="48" customFormat="1" x14ac:dyDescent="0.5">
      <c r="A6" s="15" t="s">
        <v>17</v>
      </c>
      <c r="B6" s="36">
        <f>SUM(B7:B10)</f>
        <v>2092598.67</v>
      </c>
      <c r="C6" s="36">
        <f t="shared" ref="C6:M6" si="2">SUM(C7:C10)</f>
        <v>0</v>
      </c>
      <c r="D6" s="36">
        <f>SUM(D7:D10)</f>
        <v>0</v>
      </c>
      <c r="E6" s="36">
        <f>SUM(E7:E10)</f>
        <v>0</v>
      </c>
      <c r="F6" s="36">
        <f>SUM(F7:F10)</f>
        <v>0</v>
      </c>
      <c r="G6" s="36">
        <f>SUM(G7:G10)</f>
        <v>0</v>
      </c>
      <c r="H6" s="36">
        <f t="shared" si="2"/>
        <v>0</v>
      </c>
      <c r="I6" s="36">
        <f t="shared" si="2"/>
        <v>0</v>
      </c>
      <c r="J6" s="36">
        <f>SUM(J7:J10)</f>
        <v>0</v>
      </c>
      <c r="K6" s="36">
        <f t="shared" si="2"/>
        <v>0</v>
      </c>
      <c r="L6" s="36">
        <f t="shared" si="2"/>
        <v>0</v>
      </c>
      <c r="M6" s="36">
        <f t="shared" si="2"/>
        <v>0</v>
      </c>
      <c r="N6" s="92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</row>
    <row r="7" spans="1:62" s="18" customFormat="1" x14ac:dyDescent="0.5">
      <c r="A7" s="11" t="s">
        <v>21</v>
      </c>
      <c r="B7" s="35">
        <f>+ค่าใช้จ่ายบุคคลากรภาครัฐ!B8+ภาพรวมผลผลิตที่1!B8+ภาพรวมผลผลิตที่2!B8+ภาพรวมผลผลิตที่3!B8+ภาพรวมโครงการ!B6</f>
        <v>478490.98</v>
      </c>
      <c r="C7" s="35">
        <f>+ค่าใช้จ่ายบุคคลากรภาครัฐ!C8+ภาพรวมผลผลิตที่1!C8+ภาพรวมผลผลิตที่2!C8+ภาพรวมผลผลิตที่3!C8+ภาพรวมโครงการ!C6</f>
        <v>0</v>
      </c>
      <c r="D7" s="35">
        <f>+ค่าใช้จ่ายบุคคลากรภาครัฐ!D8+ภาพรวมผลผลิตที่1!D8+ภาพรวมผลผลิตที่2!D8+ภาพรวมผลผลิตที่3!D8+ภาพรวมโครงการ!D6</f>
        <v>0</v>
      </c>
      <c r="E7" s="35">
        <f>+ค่าใช้จ่ายบุคคลากรภาครัฐ!E8+ภาพรวมผลผลิตที่1!E8+ภาพรวมผลผลิตที่2!E8+ภาพรวมผลผลิตที่3!E8+ภาพรวมโครงการ!E6</f>
        <v>0</v>
      </c>
      <c r="F7" s="35">
        <f>+ค่าใช้จ่ายบุคคลากรภาครัฐ!F8+ภาพรวมผลผลิตที่1!F8+ภาพรวมผลผลิตที่2!F8+ภาพรวมผลผลิตที่3!F8+ภาพรวมโครงการ!F6</f>
        <v>0</v>
      </c>
      <c r="G7" s="35">
        <f>+ค่าใช้จ่ายบุคคลากรภาครัฐ!G8+ภาพรวมผลผลิตที่1!G8+ภาพรวมผลผลิตที่2!G8+ภาพรวมผลผลิตที่3!G8+ภาพรวมโครงการ!G6</f>
        <v>0</v>
      </c>
      <c r="H7" s="35">
        <f>+ค่าใช้จ่ายบุคคลากรภาครัฐ!H8+ภาพรวมผลผลิตที่1!H8+ภาพรวมผลผลิตที่2!H8+ภาพรวมผลผลิตที่3!H8+ภาพรวมโครงการ!H6</f>
        <v>0</v>
      </c>
      <c r="I7" s="35">
        <f>+ค่าใช้จ่ายบุคคลากรภาครัฐ!I8+ภาพรวมผลผลิตที่1!I8+ภาพรวมผลผลิตที่2!I8+ภาพรวมผลผลิตที่3!I8+ภาพรวมโครงการ!I6</f>
        <v>0</v>
      </c>
      <c r="J7" s="35">
        <f>+ค่าใช้จ่ายบุคคลากรภาครัฐ!J8+ภาพรวมผลผลิตที่1!J8+ภาพรวมผลผลิตที่2!J8+ภาพรวมผลผลิตที่3!J8+ภาพรวมโครงการ!J6</f>
        <v>0</v>
      </c>
      <c r="K7" s="35">
        <f>+ค่าใช้จ่ายบุคคลากรภาครัฐ!K8+ภาพรวมผลผลิตที่1!K8+ภาพรวมผลผลิตที่2!K8+ภาพรวมผลผลิตที่3!K8+ภาพรวมโครงการ!K6</f>
        <v>0</v>
      </c>
      <c r="L7" s="35">
        <f>+ค่าใช้จ่ายบุคคลากรภาครัฐ!L8+ภาพรวมผลผลิตที่1!L8+ภาพรวมผลผลิตที่2!L8+ภาพรวมผลผลิตที่3!L8+ภาพรวมโครงการ!L6</f>
        <v>0</v>
      </c>
      <c r="M7" s="35">
        <f>+ค่าใช้จ่ายบุคคลากรภาครัฐ!M8+ภาพรวมผลผลิตที่1!M8+ภาพรวมผลผลิตที่2!M8+ภาพรวมผลผลิตที่3!M8+ภาพรวมโครงการ!M6</f>
        <v>0</v>
      </c>
      <c r="N7" s="95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</row>
    <row r="8" spans="1:62" x14ac:dyDescent="0.5">
      <c r="A8" s="11" t="s">
        <v>18</v>
      </c>
      <c r="B8" s="35">
        <f>+ค่าใช้จ่ายบุคคลากรภาครัฐ!B9+ภาพรวมผลผลิตที่1!B9+ภาพรวมผลผลิตที่2!B9+ภาพรวมผลผลิตที่3!B9+ภาพรวมโครงการ!B7</f>
        <v>1216195.18</v>
      </c>
      <c r="C8" s="35">
        <f>+ค่าใช้จ่ายบุคคลากรภาครัฐ!C9+ภาพรวมผลผลิตที่1!C9+ภาพรวมผลผลิตที่2!C9+ภาพรวมผลผลิตที่3!C9+ภาพรวมโครงการ!C7</f>
        <v>0</v>
      </c>
      <c r="D8" s="35">
        <f>+ค่าใช้จ่ายบุคคลากรภาครัฐ!D9+ภาพรวมผลผลิตที่1!D9+ภาพรวมผลผลิตที่2!D9+ภาพรวมผลผลิตที่3!D9+ภาพรวมโครงการ!D7</f>
        <v>0</v>
      </c>
      <c r="E8" s="35">
        <f>+ค่าใช้จ่ายบุคคลากรภาครัฐ!E9+ภาพรวมผลผลิตที่1!E9+ภาพรวมผลผลิตที่2!E9+ภาพรวมผลผลิตที่3!E9+ภาพรวมโครงการ!E7</f>
        <v>0</v>
      </c>
      <c r="F8" s="35">
        <f>+ค่าใช้จ่ายบุคคลากรภาครัฐ!F9+ภาพรวมผลผลิตที่1!F9+ภาพรวมผลผลิตที่2!F9+ภาพรวมผลผลิตที่3!F9+ภาพรวมโครงการ!F7</f>
        <v>0</v>
      </c>
      <c r="G8" s="35">
        <f>+ค่าใช้จ่ายบุคคลากรภาครัฐ!G9+ภาพรวมผลผลิตที่1!G9+ภาพรวมผลผลิตที่2!G9+ภาพรวมผลผลิตที่3!G9+ภาพรวมโครงการ!G7</f>
        <v>0</v>
      </c>
      <c r="H8" s="35">
        <f>+ค่าใช้จ่ายบุคคลากรภาครัฐ!H9+ภาพรวมผลผลิตที่1!H9+ภาพรวมผลผลิตที่2!H9+ภาพรวมผลผลิตที่3!H9+ภาพรวมโครงการ!H7</f>
        <v>0</v>
      </c>
      <c r="I8" s="35">
        <f>+ค่าใช้จ่ายบุคคลากรภาครัฐ!I9+ภาพรวมผลผลิตที่1!I9+ภาพรวมผลผลิตที่2!I9+ภาพรวมผลผลิตที่3!I9+ภาพรวมโครงการ!I7</f>
        <v>0</v>
      </c>
      <c r="J8" s="35">
        <f>+ค่าใช้จ่ายบุคคลากรภาครัฐ!J9+ภาพรวมผลผลิตที่1!J9+ภาพรวมผลผลิตที่2!J9+ภาพรวมผลผลิตที่3!J9+ภาพรวมโครงการ!J7</f>
        <v>0</v>
      </c>
      <c r="K8" s="35">
        <f>+ค่าใช้จ่ายบุคคลากรภาครัฐ!K9+ภาพรวมผลผลิตที่1!K9+ภาพรวมผลผลิตที่2!K9+ภาพรวมผลผลิตที่3!K9+ภาพรวมโครงการ!K7</f>
        <v>0</v>
      </c>
      <c r="L8" s="35">
        <f>+ค่าใช้จ่ายบุคคลากรภาครัฐ!L9+ภาพรวมผลผลิตที่1!L9+ภาพรวมผลผลิตที่2!L9+ภาพรวมผลผลิตที่3!L9+ภาพรวมโครงการ!L7</f>
        <v>0</v>
      </c>
      <c r="M8" s="35">
        <f>+ค่าใช้จ่ายบุคคลากรภาครัฐ!M9+ภาพรวมผลผลิตที่1!M9+ภาพรวมผลผลิตที่2!M9+ภาพรวมผลผลิตที่3!M9+ภาพรวมโครงการ!M7</f>
        <v>0</v>
      </c>
      <c r="N8" s="95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</row>
    <row r="9" spans="1:62" x14ac:dyDescent="0.5">
      <c r="A9" s="11" t="s">
        <v>19</v>
      </c>
      <c r="B9" s="35">
        <f>+ค่าใช้จ่ายบุคคลากรภาครัฐ!B10+ภาพรวมผลผลิตที่1!B10+ภาพรวมผลผลิตที่2!B10+ภาพรวมผลผลิตที่3!B10+ภาพรวมโครงการ!B8</f>
        <v>14007.72</v>
      </c>
      <c r="C9" s="35">
        <f>+ค่าใช้จ่ายบุคคลากรภาครัฐ!C10+ภาพรวมผลผลิตที่1!C10+ภาพรวมผลผลิตที่2!C10+ภาพรวมผลผลิตที่3!C10+ภาพรวมโครงการ!C8</f>
        <v>0</v>
      </c>
      <c r="D9" s="35">
        <f>+ค่าใช้จ่ายบุคคลากรภาครัฐ!D10+ภาพรวมผลผลิตที่1!D10+ภาพรวมผลผลิตที่2!D10+ภาพรวมผลผลิตที่3!D10+ภาพรวมโครงการ!D8</f>
        <v>0</v>
      </c>
      <c r="E9" s="35">
        <f>+ค่าใช้จ่ายบุคคลากรภาครัฐ!E10+ภาพรวมผลผลิตที่1!E10+ภาพรวมผลผลิตที่2!E10+ภาพรวมผลผลิตที่3!E10+ภาพรวมโครงการ!E8</f>
        <v>0</v>
      </c>
      <c r="F9" s="35">
        <f>+ค่าใช้จ่ายบุคคลากรภาครัฐ!F10+ภาพรวมผลผลิตที่1!F10+ภาพรวมผลผลิตที่2!F10+ภาพรวมผลผลิตที่3!F10+ภาพรวมโครงการ!F8</f>
        <v>0</v>
      </c>
      <c r="G9" s="35">
        <f>+ค่าใช้จ่ายบุคคลากรภาครัฐ!G10+ภาพรวมผลผลิตที่1!G10+ภาพรวมผลผลิตที่2!G10+ภาพรวมผลผลิตที่3!G10+ภาพรวมโครงการ!G8</f>
        <v>0</v>
      </c>
      <c r="H9" s="35">
        <f>+ค่าใช้จ่ายบุคคลากรภาครัฐ!H10+ภาพรวมผลผลิตที่1!H10+ภาพรวมผลผลิตที่2!H10+ภาพรวมผลผลิตที่3!H10+ภาพรวมโครงการ!H8</f>
        <v>0</v>
      </c>
      <c r="I9" s="35">
        <f>+ค่าใช้จ่ายบุคคลากรภาครัฐ!I10+ภาพรวมผลผลิตที่1!I10+ภาพรวมผลผลิตที่2!I10+ภาพรวมผลผลิตที่3!I10+ภาพรวมโครงการ!I8</f>
        <v>0</v>
      </c>
      <c r="J9" s="35">
        <f>+ค่าใช้จ่ายบุคคลากรภาครัฐ!J10+ภาพรวมผลผลิตที่1!J10+ภาพรวมผลผลิตที่2!J10+ภาพรวมผลผลิตที่3!J10+ภาพรวมโครงการ!J8</f>
        <v>0</v>
      </c>
      <c r="K9" s="35">
        <f>+ค่าใช้จ่ายบุคคลากรภาครัฐ!K10+ภาพรวมผลผลิตที่1!K10+ภาพรวมผลผลิตที่2!K10+ภาพรวมผลผลิตที่3!K10+ภาพรวมโครงการ!K8</f>
        <v>0</v>
      </c>
      <c r="L9" s="35">
        <f>+ค่าใช้จ่ายบุคคลากรภาครัฐ!L10+ภาพรวมผลผลิตที่1!L10+ภาพรวมผลผลิตที่2!L10+ภาพรวมผลผลิตที่3!L10+ภาพรวมโครงการ!L8</f>
        <v>0</v>
      </c>
      <c r="M9" s="35">
        <f>+ค่าใช้จ่ายบุคคลากรภาครัฐ!M10+ภาพรวมผลผลิตที่1!M10+ภาพรวมผลผลิตที่2!M10+ภาพรวมผลผลิตที่3!M10+ภาพรวมโครงการ!M8</f>
        <v>0</v>
      </c>
      <c r="N9" s="95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</row>
    <row r="10" spans="1:62" x14ac:dyDescent="0.5">
      <c r="A10" s="11" t="s">
        <v>31</v>
      </c>
      <c r="B10" s="35">
        <f>+ค่าใช้จ่ายบุคคลากรภาครัฐ!B11+ภาพรวมผลผลิตที่1!B11+ภาพรวมผลผลิตที่2!B11+ภาพรวมผลผลิตที่3!B11+ภาพรวมโครงการ!B9</f>
        <v>383904.79</v>
      </c>
      <c r="C10" s="35">
        <f>+ค่าใช้จ่ายบุคคลากรภาครัฐ!C11+ภาพรวมผลผลิตที่1!C11+ภาพรวมผลผลิตที่2!C11+ภาพรวมผลผลิตที่3!C11+ภาพรวมโครงการ!C9</f>
        <v>0</v>
      </c>
      <c r="D10" s="35">
        <f>+ค่าใช้จ่ายบุคคลากรภาครัฐ!D11+ภาพรวมผลผลิตที่1!D11+ภาพรวมผลผลิตที่2!D11+ภาพรวมผลผลิตที่3!D11+ภาพรวมโครงการ!D9</f>
        <v>0</v>
      </c>
      <c r="E10" s="35">
        <f>+ค่าใช้จ่ายบุคคลากรภาครัฐ!E11+ภาพรวมผลผลิตที่1!E11+ภาพรวมผลผลิตที่2!E11+ภาพรวมผลผลิตที่3!E11+ภาพรวมโครงการ!E9</f>
        <v>0</v>
      </c>
      <c r="F10" s="35">
        <f>+ค่าใช้จ่ายบุคคลากรภาครัฐ!F11+ภาพรวมผลผลิตที่1!F11+ภาพรวมผลผลิตที่2!F11+ภาพรวมผลผลิตที่3!F11+ภาพรวมโครงการ!F9</f>
        <v>0</v>
      </c>
      <c r="G10" s="35">
        <f>+ค่าใช้จ่ายบุคคลากรภาครัฐ!G11+ภาพรวมผลผลิตที่1!G11+ภาพรวมผลผลิตที่2!G11+ภาพรวมผลผลิตที่3!G11+ภาพรวมโครงการ!G9</f>
        <v>0</v>
      </c>
      <c r="H10" s="35">
        <f>+ค่าใช้จ่ายบุคคลากรภาครัฐ!H11+ภาพรวมผลผลิตที่1!H11+ภาพรวมผลผลิตที่2!H11+ภาพรวมผลผลิตที่3!H11+ภาพรวมโครงการ!H9</f>
        <v>0</v>
      </c>
      <c r="I10" s="35">
        <f>+ค่าใช้จ่ายบุคคลากรภาครัฐ!I11+ภาพรวมผลผลิตที่1!I11+ภาพรวมผลผลิตที่2!I11+ภาพรวมผลผลิตที่3!I11+ภาพรวมโครงการ!I9</f>
        <v>0</v>
      </c>
      <c r="J10" s="35">
        <f>+ค่าใช้จ่ายบุคคลากรภาครัฐ!J11+ภาพรวมผลผลิตที่1!J11+ภาพรวมผลผลิตที่2!J11+ภาพรวมผลผลิตที่3!J11+ภาพรวมโครงการ!J9</f>
        <v>0</v>
      </c>
      <c r="K10" s="35">
        <f>+ค่าใช้จ่ายบุคคลากรภาครัฐ!K11+ภาพรวมผลผลิตที่1!K11+ภาพรวมผลผลิตที่2!K11+ภาพรวมผลผลิตที่3!K11+ภาพรวมโครงการ!K9</f>
        <v>0</v>
      </c>
      <c r="L10" s="35">
        <f>+ค่าใช้จ่ายบุคคลากรภาครัฐ!L11+ภาพรวมผลผลิตที่1!L11+ภาพรวมผลผลิตที่2!L11+ภาพรวมผลผลิตที่3!L11+ภาพรวมโครงการ!L9</f>
        <v>0</v>
      </c>
      <c r="M10" s="35">
        <f>+ค่าใช้จ่ายบุคคลากรภาครัฐ!M11+ภาพรวมผลผลิตที่1!M11+ภาพรวมผลผลิตที่2!M11+ภาพรวมผลผลิตที่3!M11+ภาพรวมโครงการ!M9</f>
        <v>0</v>
      </c>
      <c r="N10" s="95"/>
      <c r="O10" s="80"/>
      <c r="P10" s="81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</row>
    <row r="11" spans="1:62" s="20" customFormat="1" x14ac:dyDescent="0.5">
      <c r="A11" s="23" t="s">
        <v>30</v>
      </c>
      <c r="B11" s="46">
        <f>SUM(B12)</f>
        <v>1880734.2</v>
      </c>
      <c r="C11" s="46">
        <f t="shared" ref="C11:M11" si="3">SUM(C12)</f>
        <v>0</v>
      </c>
      <c r="D11" s="46">
        <f t="shared" si="3"/>
        <v>0</v>
      </c>
      <c r="E11" s="46">
        <f t="shared" si="3"/>
        <v>0</v>
      </c>
      <c r="F11" s="46">
        <f t="shared" si="3"/>
        <v>0</v>
      </c>
      <c r="G11" s="46">
        <f t="shared" si="3"/>
        <v>0</v>
      </c>
      <c r="H11" s="46">
        <f t="shared" si="3"/>
        <v>0</v>
      </c>
      <c r="I11" s="46">
        <f t="shared" si="3"/>
        <v>0</v>
      </c>
      <c r="J11" s="46">
        <f t="shared" si="3"/>
        <v>0</v>
      </c>
      <c r="K11" s="46">
        <f t="shared" si="3"/>
        <v>0</v>
      </c>
      <c r="L11" s="46">
        <f t="shared" si="3"/>
        <v>0</v>
      </c>
      <c r="M11" s="46">
        <f t="shared" si="3"/>
        <v>0</v>
      </c>
      <c r="N11" s="96"/>
      <c r="O11" s="94"/>
      <c r="P11" s="151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</row>
    <row r="12" spans="1:62" s="47" customFormat="1" x14ac:dyDescent="0.5">
      <c r="A12" s="34" t="s">
        <v>25</v>
      </c>
      <c r="B12" s="45">
        <f>+ภาพรวมผลผลิตที่1!B13+ภาพรวมผลผลิตที่2!B13+ภาพรวมผลผลิตที่3!B13+ภาพรวมโครงการ!B13</f>
        <v>1880734.2</v>
      </c>
      <c r="C12" s="45">
        <f>+ค่าใช้จ่ายบุคคลากรภาครัฐ!C13+ภาพรวมผลผลิตที่1!C13+ภาพรวมผลผลิตที่2!C13+ภาพรวมผลผลิตที่3!C13+ภาพรวมโครงการ!C13</f>
        <v>0</v>
      </c>
      <c r="D12" s="45">
        <f>+ค่าใช้จ่ายบุคคลากรภาครัฐ!D13+ภาพรวมผลผลิตที่1!D13+ภาพรวมผลผลิตที่2!D13+ภาพรวมผลผลิตที่3!D13+ภาพรวมโครงการ!D13</f>
        <v>0</v>
      </c>
      <c r="E12" s="45">
        <f>+ค่าใช้จ่ายบุคคลากรภาครัฐ!E13+ภาพรวมผลผลิตที่1!E13+ภาพรวมผลผลิตที่2!E13+ภาพรวมผลผลิตที่3!E13+ภาพรวมโครงการ!E13</f>
        <v>0</v>
      </c>
      <c r="F12" s="45">
        <f>+ค่าใช้จ่ายบุคคลากรภาครัฐ!F13+ภาพรวมผลผลิตที่1!F13+ภาพรวมผลผลิตที่2!F13+ภาพรวมผลผลิตที่3!F13+ภาพรวมโครงการ!F13</f>
        <v>0</v>
      </c>
      <c r="G12" s="45">
        <f>+ค่าใช้จ่ายบุคคลากรภาครัฐ!G13+ภาพรวมผลผลิตที่1!G13+ภาพรวมผลผลิตที่2!G13+ภาพรวมผลผลิตที่3!G13+ภาพรวมโครงการ!G13</f>
        <v>0</v>
      </c>
      <c r="H12" s="45">
        <f>+ค่าใช้จ่ายบุคคลากรภาครัฐ!H13+ภาพรวมผลผลิตที่1!H13+ภาพรวมผลผลิตที่2!H13+ภาพรวมผลผลิตที่3!H13+ภาพรวมโครงการ!H13</f>
        <v>0</v>
      </c>
      <c r="I12" s="45">
        <f>+ค่าใช้จ่ายบุคคลากรภาครัฐ!I13+ภาพรวมผลผลิตที่1!I13+ภาพรวมผลผลิตที่2!I13+ภาพรวมผลผลิตที่3!I13+ภาพรวมโครงการ!I13</f>
        <v>0</v>
      </c>
      <c r="J12" s="45">
        <f>+ค่าใช้จ่ายบุคคลากรภาครัฐ!J13+ภาพรวมผลผลิตที่1!J13+ภาพรวมผลผลิตที่2!J13+ภาพรวมผลผลิตที่3!J13+ภาพรวมโครงการ!J13</f>
        <v>0</v>
      </c>
      <c r="K12" s="45">
        <f>+ค่าใช้จ่ายบุคคลากรภาครัฐ!K13+ภาพรวมผลผลิตที่1!K13+ภาพรวมผลผลิตที่2!K13+ภาพรวมผลผลิตที่3!K13+ภาพรวมโครงการ!K13</f>
        <v>0</v>
      </c>
      <c r="L12" s="45">
        <f>+ค่าใช้จ่ายบุคคลากรภาครัฐ!L13+ภาพรวมผลผลิตที่1!L13+ภาพรวมผลผลิตที่2!L13+ภาพรวมผลผลิตที่3!L13+ภาพรวมโครงการ!L13</f>
        <v>0</v>
      </c>
      <c r="M12" s="45">
        <f>+ค่าใช้จ่ายบุคคลากรภาครัฐ!M13+ภาพรวมผลผลิตที่1!M13+ภาพรวมผลผลิตที่2!M13+ภาพรวมผลผลิตที่3!M13+ภาพรวมโครงการ!M13</f>
        <v>0</v>
      </c>
      <c r="N12" s="95"/>
      <c r="O12" s="80"/>
      <c r="P12" s="81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</row>
    <row r="13" spans="1:62" s="47" customFormat="1" x14ac:dyDescent="0.5">
      <c r="A13" s="23" t="s">
        <v>35</v>
      </c>
      <c r="B13" s="54">
        <f>SUM(B14)</f>
        <v>0</v>
      </c>
      <c r="C13" s="54">
        <f t="shared" ref="C13:M13" si="4">SUM(C14)</f>
        <v>0</v>
      </c>
      <c r="D13" s="54">
        <f t="shared" si="4"/>
        <v>0</v>
      </c>
      <c r="E13" s="54">
        <f t="shared" si="4"/>
        <v>0</v>
      </c>
      <c r="F13" s="54">
        <f>SUM(F14)</f>
        <v>0</v>
      </c>
      <c r="G13" s="54">
        <f t="shared" si="4"/>
        <v>0</v>
      </c>
      <c r="H13" s="54">
        <f t="shared" si="4"/>
        <v>0</v>
      </c>
      <c r="I13" s="54">
        <f t="shared" si="4"/>
        <v>0</v>
      </c>
      <c r="J13" s="54">
        <f t="shared" si="4"/>
        <v>0</v>
      </c>
      <c r="K13" s="54">
        <f t="shared" si="4"/>
        <v>0</v>
      </c>
      <c r="L13" s="54">
        <f t="shared" si="4"/>
        <v>0</v>
      </c>
      <c r="M13" s="54">
        <f t="shared" si="4"/>
        <v>0</v>
      </c>
      <c r="N13" s="95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</row>
    <row r="14" spans="1:62" s="20" customFormat="1" x14ac:dyDescent="0.5">
      <c r="A14" s="5" t="s">
        <v>36</v>
      </c>
      <c r="B14" s="51">
        <f>+ค่าใช้จ่ายบุคคลากรภาครัฐ!B15+ภาพรวมผลผลิตที่1!B15+ภาพรวมผลผลิตที่2!B15+ภาพรวมผลผลิตที่3!B15</f>
        <v>0</v>
      </c>
      <c r="C14" s="51">
        <f>+ค่าใช้จ่ายบุคคลากรภาครัฐ!C15+ภาพรวมผลผลิตที่1!C15+ภาพรวมผลผลิตที่2!C15+ภาพรวมผลผลิตที่3!C15</f>
        <v>0</v>
      </c>
      <c r="D14" s="51">
        <f>+ภาพรวมผลผลิตที่1!D15+ภาพรวมผลผลิตที่2!D15+ภาพรวมผลผลิตที่3!D15+ภาพรวมโครงการ!D11</f>
        <v>0</v>
      </c>
      <c r="E14" s="51">
        <f>+ภาพรวมผลผลิตที่1!E15+ภาพรวมผลผลิตที่2!E15+ภาพรวมผลผลิตที่3!E15+ภาพรวมโครงการ!E11</f>
        <v>0</v>
      </c>
      <c r="F14" s="51">
        <f>+ภาพรวมผลผลิตที่1!F15+ภาพรวมผลผลิตที่2!F15+ภาพรวมผลผลิตที่3!F15+ภาพรวมโครงการ!F11</f>
        <v>0</v>
      </c>
      <c r="G14" s="51">
        <f>+ภาพรวมผลผลิตที่1!G15+ภาพรวมผลผลิตที่2!G15+ภาพรวมผลผลิตที่3!G15+ภาพรวมโครงการ!G11</f>
        <v>0</v>
      </c>
      <c r="H14" s="51">
        <f>+ภาพรวมผลผลิตที่1!H15+ภาพรวมผลผลิตที่2!H15+ภาพรวมผลผลิตที่3!H15+ภาพรวมโครงการ!H11</f>
        <v>0</v>
      </c>
      <c r="I14" s="51">
        <f>+ภาพรวมผลผลิตที่1!I15+ภาพรวมผลผลิตที่2!I15+ภาพรวมผลผลิตที่3!I15+ภาพรวมโครงการ!I11</f>
        <v>0</v>
      </c>
      <c r="J14" s="51">
        <f>+ภาพรวมผลผลิตที่1!J15+ภาพรวมผลผลิตที่2!J15+ภาพรวมผลผลิตที่3!J15+ภาพรวมโครงการ!J11</f>
        <v>0</v>
      </c>
      <c r="K14" s="51">
        <f>+ภาพรวมผลผลิตที่1!K15+ภาพรวมผลผลิตที่2!K15+ภาพรวมผลผลิตที่3!K15+ภาพรวมโครงการ!K11</f>
        <v>0</v>
      </c>
      <c r="L14" s="51">
        <f>+ภาพรวมผลผลิตที่1!L15+ภาพรวมผลผลิตที่2!L15+ภาพรวมผลผลิตที่3!L15+ภาพรวมโครงการ!L11</f>
        <v>0</v>
      </c>
      <c r="M14" s="51">
        <f>+ภาพรวมผลผลิตที่1!M15+ภาพรวมผลผลิตที่2!M15+ภาพรวมผลผลิตที่3!M15+ภาพรวมโครงการ!M11</f>
        <v>0</v>
      </c>
      <c r="N14" s="96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</row>
    <row r="15" spans="1:62" s="47" customFormat="1" x14ac:dyDescent="0.5">
      <c r="A15" s="23" t="s">
        <v>39</v>
      </c>
      <c r="B15" s="54">
        <f>SUM(B16:B17)</f>
        <v>0</v>
      </c>
      <c r="C15" s="54">
        <f t="shared" ref="C15:M15" si="5">SUM(C16:C17)</f>
        <v>0</v>
      </c>
      <c r="D15" s="54">
        <f t="shared" si="5"/>
        <v>0</v>
      </c>
      <c r="E15" s="54">
        <f t="shared" si="5"/>
        <v>0</v>
      </c>
      <c r="F15" s="54">
        <f>SUM(F16:F17)</f>
        <v>0</v>
      </c>
      <c r="G15" s="54">
        <f t="shared" si="5"/>
        <v>0</v>
      </c>
      <c r="H15" s="54">
        <f t="shared" si="5"/>
        <v>0</v>
      </c>
      <c r="I15" s="54">
        <f t="shared" si="5"/>
        <v>0</v>
      </c>
      <c r="J15" s="54">
        <f t="shared" si="5"/>
        <v>0</v>
      </c>
      <c r="K15" s="54">
        <f t="shared" si="5"/>
        <v>0</v>
      </c>
      <c r="L15" s="54">
        <f t="shared" si="5"/>
        <v>0</v>
      </c>
      <c r="M15" s="54">
        <f t="shared" si="5"/>
        <v>0</v>
      </c>
      <c r="N15" s="95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</row>
    <row r="16" spans="1:62" s="20" customFormat="1" x14ac:dyDescent="0.5">
      <c r="A16" s="5" t="s">
        <v>40</v>
      </c>
      <c r="B16" s="51">
        <f>+ค่าใช้จ่ายบุคคลากรภาครัฐ!B17+ภาพรวมผลผลิตที่1!B17+ภาพรวมผลผลิตที่2!B17+ภาพรวมผลผลิตที่3!B17+ภาพรวมโครงการ!B15</f>
        <v>0</v>
      </c>
      <c r="C16" s="51">
        <f>+ค่าใช้จ่ายบุคคลากรภาครัฐ!C17+ภาพรวมผลผลิตที่1!C17+ภาพรวมผลผลิตที่2!C17+ภาพรวมผลผลิตที่3!C17+ภาพรวมโครงการ!C15</f>
        <v>0</v>
      </c>
      <c r="D16" s="51">
        <f>+ค่าใช้จ่ายบุคคลากรภาครัฐ!D17+ภาพรวมผลผลิตที่1!D17+ภาพรวมผลผลิตที่2!D17+ภาพรวมผลผลิตที่3!D17+ภาพรวมโครงการ!D15</f>
        <v>0</v>
      </c>
      <c r="E16" s="51">
        <f>+ค่าใช้จ่ายบุคคลากรภาครัฐ!E17+ภาพรวมผลผลิตที่1!E17+ภาพรวมผลผลิตที่2!E17+ภาพรวมผลผลิตที่3!E17+ภาพรวมโครงการ!E15</f>
        <v>0</v>
      </c>
      <c r="F16" s="51">
        <f>+ค่าใช้จ่ายบุคคลากรภาครัฐ!F17+ภาพรวมผลผลิตที่1!F17+ภาพรวมผลผลิตที่2!F17+ภาพรวมผลผลิตที่3!F17+ภาพรวมโครงการ!F15</f>
        <v>0</v>
      </c>
      <c r="G16" s="51">
        <f>+ค่าใช้จ่ายบุคคลากรภาครัฐ!G17+ภาพรวมผลผลิตที่1!G17+ภาพรวมผลผลิตที่2!G17+ภาพรวมผลผลิตที่3!G17+ภาพรวมโครงการ!G15</f>
        <v>0</v>
      </c>
      <c r="H16" s="51">
        <f>+ค่าใช้จ่ายบุคคลากรภาครัฐ!H17+ภาพรวมผลผลิตที่1!H17+ภาพรวมผลผลิตที่2!H17+ภาพรวมผลผลิตที่3!H17+ภาพรวมโครงการ!H15</f>
        <v>0</v>
      </c>
      <c r="I16" s="51">
        <f>+ค่าใช้จ่ายบุคคลากรภาครัฐ!I17+ภาพรวมผลผลิตที่1!I17+ภาพรวมผลผลิตที่2!I17+ภาพรวมผลผลิตที่3!I17+ภาพรวมโครงการ!I15</f>
        <v>0</v>
      </c>
      <c r="J16" s="51">
        <f>+ค่าใช้จ่ายบุคคลากรภาครัฐ!J17+ภาพรวมผลผลิตที่1!J17+ภาพรวมผลผลิตที่2!J17+ภาพรวมผลผลิตที่3!J17+ภาพรวมโครงการ!J15</f>
        <v>0</v>
      </c>
      <c r="K16" s="51">
        <f>+ค่าใช้จ่ายบุคคลากรภาครัฐ!K17+ภาพรวมผลผลิตที่1!K17+ภาพรวมผลผลิตที่2!K17+ภาพรวมผลผลิตที่3!K17+ภาพรวมโครงการ!K15</f>
        <v>0</v>
      </c>
      <c r="L16" s="51">
        <f>+ค่าใช้จ่ายบุคคลากรภาครัฐ!L17+ภาพรวมผลผลิตที่1!L17+ภาพรวมผลผลิตที่2!L17+ภาพรวมผลผลิตที่3!L17+ภาพรวมโครงการ!L15</f>
        <v>0</v>
      </c>
      <c r="M16" s="51">
        <f>+ค่าใช้จ่ายบุคคลากรภาครัฐ!M17+ภาพรวมผลผลิตที่1!M17+ภาพรวมผลผลิตที่2!M17+ภาพรวมผลผลิตที่3!M17+ภาพรวมโครงการ!M15</f>
        <v>0</v>
      </c>
      <c r="N16" s="96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</row>
    <row r="17" spans="1:62" s="18" customFormat="1" x14ac:dyDescent="0.5">
      <c r="A17" s="5" t="s">
        <v>38</v>
      </c>
      <c r="B17" s="51">
        <f>+ภาพรวมผลผลิตที่1!B18+ภาพรวมผลผลิตที่2!B18+ภาพรวมผลผลิตที่3!B18</f>
        <v>0</v>
      </c>
      <c r="C17" s="51">
        <f>+ภาพรวมผลผลิตที่1!C18+ภาพรวมผลผลิตที่2!C18+ภาพรวมผลผลิตที่3!C18</f>
        <v>0</v>
      </c>
      <c r="D17" s="51">
        <f>+ภาพรวมผลผลิตที่1!D18+ภาพรวมผลผลิตที่2!D18+ภาพรวมผลผลิตที่3!D18</f>
        <v>0</v>
      </c>
      <c r="E17" s="51">
        <f>+ภาพรวมผลผลิตที่1!E18+ภาพรวมผลผลิตที่2!E18+ภาพรวมผลผลิตที่3!E18</f>
        <v>0</v>
      </c>
      <c r="F17" s="51">
        <f>+ภาพรวมผลผลิตที่1!F18+ภาพรวมผลผลิตที่2!F18+ภาพรวมผลผลิตที่3!F18</f>
        <v>0</v>
      </c>
      <c r="G17" s="51">
        <f>+ภาพรวมผลผลิตที่1!G18+ภาพรวมผลผลิตที่2!G18+ภาพรวมผลผลิตที่3!G18</f>
        <v>0</v>
      </c>
      <c r="H17" s="51">
        <f>+ภาพรวมผลผลิตที่1!H18+ภาพรวมผลผลิตที่2!H18+ภาพรวมผลผลิตที่3!H18</f>
        <v>0</v>
      </c>
      <c r="I17" s="51">
        <f>+ภาพรวมผลผลิตที่1!I18+ภาพรวมผลผลิตที่2!I18+ภาพรวมผลผลิตที่3!I18</f>
        <v>0</v>
      </c>
      <c r="J17" s="51">
        <f>+ภาพรวมผลผลิตที่1!J18+ภาพรวมผลผลิตที่2!J18+ภาพรวมผลผลิตที่3!J18</f>
        <v>0</v>
      </c>
      <c r="K17" s="51">
        <f>+ภาพรวมผลผลิตที่1!K18+ภาพรวมผลผลิตที่2!K18+ภาพรวมผลผลิตที่3!K18</f>
        <v>0</v>
      </c>
      <c r="L17" s="51">
        <f>+ภาพรวมผลผลิตที่1!L18+ภาพรวมผลผลิตที่2!L18+ภาพรวมผลผลิตที่3!L18</f>
        <v>0</v>
      </c>
      <c r="M17" s="51">
        <f>+ภาพรวมผลผลิตที่1!M18+ภาพรวมผลผลิตที่2!M18+ภาพรวมผลผลิตที่3!M18</f>
        <v>0</v>
      </c>
      <c r="N17" s="96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</row>
    <row r="18" spans="1:62" x14ac:dyDescent="0.5">
      <c r="C18" s="44"/>
      <c r="E18" s="44"/>
      <c r="F18" s="39"/>
      <c r="G18" s="44"/>
    </row>
    <row r="19" spans="1:62" x14ac:dyDescent="0.5">
      <c r="B19" s="80"/>
      <c r="C19" s="81"/>
      <c r="D19" s="79"/>
      <c r="E19" s="79"/>
      <c r="F19" s="80"/>
      <c r="G19" s="81"/>
      <c r="H19" s="81"/>
      <c r="I19" s="81"/>
      <c r="J19" s="80"/>
      <c r="K19" s="80"/>
      <c r="L19" s="80"/>
      <c r="M19" s="80"/>
      <c r="N19" s="80"/>
    </row>
    <row r="20" spans="1:62" x14ac:dyDescent="0.5">
      <c r="B20" s="80"/>
      <c r="C20" s="81"/>
      <c r="D20" s="81"/>
      <c r="E20" s="80"/>
      <c r="F20" s="81"/>
      <c r="G20" s="84"/>
      <c r="H20" s="81"/>
      <c r="I20" s="81"/>
      <c r="J20" s="80"/>
      <c r="K20" s="80"/>
      <c r="L20" s="81"/>
      <c r="M20" s="80"/>
      <c r="N20" s="81"/>
    </row>
    <row r="21" spans="1:62" x14ac:dyDescent="0.5">
      <c r="B21" s="80"/>
      <c r="C21" s="81"/>
      <c r="D21" s="92"/>
      <c r="E21" s="81"/>
      <c r="F21" s="81"/>
      <c r="G21" s="84"/>
      <c r="H21" s="81"/>
      <c r="I21" s="81"/>
      <c r="J21" s="80"/>
      <c r="K21" s="80"/>
      <c r="L21" s="80"/>
      <c r="M21" s="80"/>
      <c r="N21" s="80"/>
    </row>
    <row r="22" spans="1:62" x14ac:dyDescent="0.5">
      <c r="A22" s="39"/>
      <c r="B22" s="81"/>
      <c r="C22" s="81"/>
      <c r="D22" s="80"/>
      <c r="E22" s="81"/>
      <c r="F22" s="78"/>
      <c r="G22" s="80"/>
      <c r="H22" s="81"/>
      <c r="I22" s="81"/>
      <c r="J22" s="80"/>
      <c r="K22" s="80"/>
      <c r="L22" s="79"/>
      <c r="M22" s="79"/>
      <c r="N22" s="81"/>
    </row>
    <row r="23" spans="1:62" s="39" customFormat="1" x14ac:dyDescent="0.5">
      <c r="B23" s="81"/>
      <c r="C23" s="81"/>
      <c r="D23" s="81"/>
      <c r="E23" s="81"/>
      <c r="F23" s="91"/>
      <c r="G23" s="79"/>
      <c r="H23" s="91"/>
      <c r="I23" s="91"/>
      <c r="J23" s="81"/>
      <c r="K23" s="81"/>
      <c r="L23" s="81"/>
      <c r="M23" s="81"/>
      <c r="N23" s="81"/>
    </row>
    <row r="24" spans="1:62" x14ac:dyDescent="0.5">
      <c r="B24" s="81"/>
      <c r="C24" s="81"/>
      <c r="D24" s="81"/>
      <c r="E24" s="81"/>
      <c r="F24" s="91"/>
      <c r="G24" s="91"/>
      <c r="H24" s="91"/>
      <c r="I24" s="91"/>
      <c r="J24" s="80"/>
      <c r="K24" s="80"/>
      <c r="L24" s="80"/>
      <c r="M24" s="80"/>
      <c r="N24" s="80"/>
    </row>
    <row r="25" spans="1:62" x14ac:dyDescent="0.5">
      <c r="B25" s="81"/>
      <c r="C25" s="81"/>
      <c r="D25" s="81"/>
      <c r="E25" s="81"/>
      <c r="F25" s="91"/>
      <c r="G25" s="79"/>
      <c r="H25" s="91"/>
      <c r="I25" s="91"/>
      <c r="J25" s="80"/>
      <c r="K25" s="80"/>
      <c r="L25" s="80"/>
      <c r="M25" s="80"/>
      <c r="N25" s="80"/>
    </row>
    <row r="26" spans="1:62" x14ac:dyDescent="0.5">
      <c r="B26" s="81"/>
      <c r="C26" s="81"/>
      <c r="D26" s="81"/>
      <c r="E26" s="81"/>
      <c r="F26" s="91"/>
      <c r="G26" s="91"/>
      <c r="H26" s="91"/>
      <c r="I26" s="91"/>
      <c r="J26" s="80"/>
      <c r="K26" s="85"/>
      <c r="L26" s="85"/>
      <c r="M26" s="80"/>
      <c r="N26" s="85"/>
    </row>
    <row r="27" spans="1:62" x14ac:dyDescent="0.5">
      <c r="B27" s="81"/>
      <c r="C27" s="81"/>
      <c r="D27" s="81"/>
      <c r="E27" s="81"/>
      <c r="F27" s="91"/>
      <c r="G27" s="79"/>
      <c r="H27" s="91"/>
      <c r="I27" s="86"/>
      <c r="J27" s="87"/>
      <c r="K27" s="87"/>
      <c r="L27" s="87"/>
      <c r="M27" s="88"/>
      <c r="N27" s="88"/>
    </row>
    <row r="28" spans="1:62" x14ac:dyDescent="0.5">
      <c r="B28" s="81"/>
      <c r="C28" s="81"/>
      <c r="D28" s="81"/>
      <c r="E28" s="81"/>
      <c r="F28" s="91"/>
      <c r="G28" s="79"/>
      <c r="H28" s="91"/>
      <c r="I28" s="79"/>
      <c r="J28" s="80"/>
      <c r="K28" s="89"/>
      <c r="L28" s="81"/>
      <c r="M28" s="81"/>
      <c r="N28" s="89"/>
    </row>
    <row r="29" spans="1:62" x14ac:dyDescent="0.5">
      <c r="B29" s="81"/>
      <c r="C29" s="81"/>
      <c r="D29" s="81"/>
      <c r="E29" s="81"/>
      <c r="F29" s="91"/>
      <c r="G29" s="79"/>
      <c r="H29" s="91"/>
      <c r="I29" s="79"/>
      <c r="J29" s="81"/>
      <c r="K29" s="81"/>
      <c r="L29" s="81"/>
      <c r="M29" s="81"/>
      <c r="N29" s="81"/>
    </row>
    <row r="30" spans="1:62" x14ac:dyDescent="0.5">
      <c r="B30" s="81"/>
      <c r="C30" s="81"/>
      <c r="D30" s="81"/>
      <c r="E30" s="81"/>
      <c r="F30" s="91"/>
      <c r="G30" s="79"/>
      <c r="H30" s="91"/>
      <c r="I30" s="79"/>
      <c r="J30" s="81"/>
      <c r="K30" s="81"/>
      <c r="L30" s="81"/>
      <c r="M30" s="81"/>
      <c r="N30" s="81"/>
    </row>
    <row r="31" spans="1:62" x14ac:dyDescent="0.5">
      <c r="B31" s="81"/>
      <c r="C31" s="81"/>
      <c r="D31" s="81"/>
      <c r="E31" s="81"/>
      <c r="F31" s="91"/>
      <c r="G31" s="79"/>
      <c r="H31" s="91"/>
      <c r="I31" s="79"/>
      <c r="J31" s="81"/>
      <c r="K31" s="81"/>
      <c r="L31" s="81"/>
      <c r="M31" s="81"/>
      <c r="N31" s="81"/>
    </row>
    <row r="32" spans="1:62" x14ac:dyDescent="0.5">
      <c r="B32" s="90"/>
      <c r="C32" s="80"/>
      <c r="D32" s="81"/>
      <c r="E32" s="81"/>
      <c r="F32" s="91"/>
      <c r="G32" s="79"/>
      <c r="H32" s="91"/>
      <c r="I32" s="79"/>
      <c r="J32" s="81"/>
      <c r="K32" s="81"/>
      <c r="L32" s="81"/>
      <c r="M32" s="81"/>
      <c r="N32" s="81"/>
    </row>
    <row r="33" spans="2:14" x14ac:dyDescent="0.5">
      <c r="B33" s="90"/>
      <c r="C33" s="81"/>
      <c r="D33" s="81"/>
      <c r="E33" s="81"/>
      <c r="F33" s="91"/>
      <c r="G33" s="79"/>
      <c r="H33" s="91"/>
      <c r="I33" s="79"/>
      <c r="J33" s="81"/>
      <c r="K33" s="81"/>
      <c r="L33" s="81"/>
      <c r="M33" s="81"/>
      <c r="N33" s="81"/>
    </row>
    <row r="34" spans="2:14" x14ac:dyDescent="0.5">
      <c r="B34" s="90"/>
      <c r="C34" s="81"/>
      <c r="D34" s="81"/>
      <c r="E34" s="81"/>
      <c r="F34" s="91"/>
      <c r="G34" s="79"/>
      <c r="H34" s="91"/>
      <c r="I34" s="79"/>
      <c r="J34" s="81"/>
      <c r="K34" s="81"/>
      <c r="L34" s="81"/>
      <c r="M34" s="81"/>
      <c r="N34" s="81"/>
    </row>
    <row r="35" spans="2:14" x14ac:dyDescent="0.5">
      <c r="B35" s="90"/>
      <c r="C35" s="80"/>
      <c r="D35" s="81"/>
      <c r="E35" s="81"/>
      <c r="F35" s="91"/>
      <c r="G35" s="79"/>
      <c r="H35" s="91"/>
      <c r="I35" s="79"/>
      <c r="J35" s="81"/>
      <c r="K35" s="81"/>
      <c r="L35" s="81"/>
      <c r="M35" s="81"/>
      <c r="N35" s="81"/>
    </row>
    <row r="36" spans="2:14" x14ac:dyDescent="0.5">
      <c r="B36" s="90"/>
      <c r="C36" s="80"/>
      <c r="D36" s="81"/>
      <c r="E36" s="81"/>
      <c r="F36" s="152"/>
      <c r="G36" s="79"/>
      <c r="H36" s="91"/>
      <c r="I36" s="79"/>
      <c r="J36" s="81"/>
      <c r="K36" s="81"/>
      <c r="L36" s="81"/>
      <c r="M36" s="81"/>
      <c r="N36" s="81"/>
    </row>
    <row r="37" spans="2:14" x14ac:dyDescent="0.5">
      <c r="B37" s="90"/>
      <c r="C37" s="80"/>
      <c r="D37" s="79"/>
      <c r="E37" s="80"/>
      <c r="F37" s="91"/>
      <c r="G37" s="79"/>
      <c r="H37" s="91"/>
      <c r="I37" s="79"/>
      <c r="J37" s="81"/>
      <c r="K37" s="81"/>
      <c r="L37" s="81"/>
      <c r="M37" s="81"/>
      <c r="N37" s="81"/>
    </row>
    <row r="38" spans="2:14" x14ac:dyDescent="0.5">
      <c r="B38" s="90"/>
      <c r="C38" s="80"/>
      <c r="D38" s="80"/>
      <c r="E38" s="79"/>
      <c r="F38" s="79"/>
      <c r="G38" s="79"/>
      <c r="H38" s="91"/>
      <c r="I38" s="79"/>
      <c r="J38" s="81"/>
      <c r="K38" s="81"/>
      <c r="L38" s="81"/>
      <c r="M38" s="81"/>
      <c r="N38" s="81"/>
    </row>
    <row r="39" spans="2:14" x14ac:dyDescent="0.5">
      <c r="B39" s="50"/>
      <c r="F39" s="44"/>
      <c r="G39" s="44"/>
      <c r="H39" s="153"/>
      <c r="I39" s="44"/>
      <c r="J39" s="39"/>
      <c r="K39" s="39"/>
      <c r="L39" s="39"/>
      <c r="M39" s="39"/>
      <c r="N39" s="39"/>
    </row>
    <row r="40" spans="2:14" x14ac:dyDescent="0.5">
      <c r="B40" s="50"/>
    </row>
    <row r="41" spans="2:14" x14ac:dyDescent="0.5">
      <c r="B41" s="50"/>
    </row>
    <row r="42" spans="2:14" x14ac:dyDescent="0.5">
      <c r="B42" s="50"/>
      <c r="D42" s="39"/>
    </row>
    <row r="43" spans="2:14" x14ac:dyDescent="0.5">
      <c r="B43" s="50"/>
      <c r="D43" s="44"/>
    </row>
    <row r="44" spans="2:14" x14ac:dyDescent="0.5">
      <c r="B44" s="50"/>
      <c r="F44" s="39"/>
    </row>
    <row r="45" spans="2:14" x14ac:dyDescent="0.5">
      <c r="B45" s="50"/>
    </row>
    <row r="46" spans="2:14" x14ac:dyDescent="0.5">
      <c r="B46" s="50"/>
    </row>
    <row r="47" spans="2:14" x14ac:dyDescent="0.5">
      <c r="B47" s="50"/>
    </row>
    <row r="48" spans="2:14" x14ac:dyDescent="0.5">
      <c r="B48" s="50"/>
    </row>
    <row r="49" spans="2:8" x14ac:dyDescent="0.5">
      <c r="B49" s="50"/>
    </row>
    <row r="50" spans="2:8" x14ac:dyDescent="0.5">
      <c r="B50" s="50"/>
    </row>
    <row r="51" spans="2:8" x14ac:dyDescent="0.5">
      <c r="B51" s="50"/>
    </row>
    <row r="52" spans="2:8" x14ac:dyDescent="0.5">
      <c r="B52" s="50"/>
    </row>
    <row r="53" spans="2:8" x14ac:dyDescent="0.5">
      <c r="B53" s="50"/>
    </row>
    <row r="54" spans="2:8" x14ac:dyDescent="0.5">
      <c r="B54" s="50"/>
    </row>
    <row r="55" spans="2:8" x14ac:dyDescent="0.5">
      <c r="B55" s="50"/>
    </row>
    <row r="56" spans="2:8" x14ac:dyDescent="0.5">
      <c r="B56" s="50"/>
    </row>
    <row r="57" spans="2:8" x14ac:dyDescent="0.5">
      <c r="B57" s="50"/>
    </row>
    <row r="58" spans="2:8" x14ac:dyDescent="0.5">
      <c r="B58" s="50"/>
    </row>
    <row r="59" spans="2:8" x14ac:dyDescent="0.5">
      <c r="B59" s="50"/>
    </row>
    <row r="60" spans="2:8" x14ac:dyDescent="0.5">
      <c r="B60" s="50"/>
    </row>
    <row r="61" spans="2:8" x14ac:dyDescent="0.5">
      <c r="B61" s="50"/>
      <c r="H61" s="49"/>
    </row>
    <row r="62" spans="2:8" x14ac:dyDescent="0.5">
      <c r="B62" s="50"/>
    </row>
    <row r="63" spans="2:8" x14ac:dyDescent="0.5">
      <c r="B63" s="50"/>
    </row>
    <row r="64" spans="2:8" x14ac:dyDescent="0.5">
      <c r="B64" s="50"/>
    </row>
    <row r="65" spans="2:2" x14ac:dyDescent="0.5">
      <c r="B65" s="50"/>
    </row>
    <row r="66" spans="2:2" x14ac:dyDescent="0.5">
      <c r="B66" s="50"/>
    </row>
    <row r="67" spans="2:2" x14ac:dyDescent="0.5">
      <c r="B67" s="50"/>
    </row>
    <row r="68" spans="2:2" x14ac:dyDescent="0.5">
      <c r="B68" s="50"/>
    </row>
    <row r="69" spans="2:2" x14ac:dyDescent="0.5">
      <c r="B69" s="50"/>
    </row>
    <row r="70" spans="2:2" x14ac:dyDescent="0.5">
      <c r="B70" s="50"/>
    </row>
    <row r="71" spans="2:2" x14ac:dyDescent="0.5">
      <c r="B71" s="50"/>
    </row>
    <row r="72" spans="2:2" x14ac:dyDescent="0.5">
      <c r="B72" s="50"/>
    </row>
    <row r="73" spans="2:2" x14ac:dyDescent="0.5">
      <c r="B73" s="50"/>
    </row>
    <row r="74" spans="2:2" x14ac:dyDescent="0.5">
      <c r="B74" s="50"/>
    </row>
    <row r="75" spans="2:2" x14ac:dyDescent="0.5">
      <c r="B75" s="50"/>
    </row>
    <row r="76" spans="2:2" x14ac:dyDescent="0.5">
      <c r="B76" s="50"/>
    </row>
    <row r="77" spans="2:2" x14ac:dyDescent="0.5">
      <c r="B77" s="50"/>
    </row>
    <row r="78" spans="2:2" x14ac:dyDescent="0.5">
      <c r="B78" s="50"/>
    </row>
    <row r="79" spans="2:2" x14ac:dyDescent="0.5">
      <c r="B79" s="50"/>
    </row>
  </sheetData>
  <printOptions horizontalCentered="1"/>
  <pageMargins left="0.43307086614173229" right="0.35433070866141736" top="0.74803149606299213" bottom="0.74803149606299213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H6"/>
  <sheetViews>
    <sheetView tabSelected="1" view="pageBreakPreview" zoomScale="85" zoomScaleNormal="100" zoomScaleSheetLayoutView="85" workbookViewId="0">
      <selection activeCell="H8" sqref="H8"/>
    </sheetView>
  </sheetViews>
  <sheetFormatPr defaultRowHeight="23.25" x14ac:dyDescent="0.5"/>
  <cols>
    <col min="1" max="1" width="14.5" style="1" customWidth="1"/>
    <col min="2" max="2" width="33.5" style="1" customWidth="1"/>
    <col min="3" max="3" width="19.5" style="1" customWidth="1"/>
    <col min="4" max="4" width="17.375" style="1" customWidth="1"/>
    <col min="5" max="5" width="18" style="1" customWidth="1"/>
    <col min="6" max="6" width="17.75" style="1" customWidth="1"/>
    <col min="7" max="7" width="17.125" style="1" customWidth="1"/>
    <col min="8" max="8" width="17.625" style="1" customWidth="1"/>
    <col min="9" max="16384" width="9" style="1"/>
  </cols>
  <sheetData>
    <row r="1" spans="2:8" x14ac:dyDescent="0.5">
      <c r="B1" s="159" t="s">
        <v>82</v>
      </c>
      <c r="C1" s="159"/>
      <c r="D1" s="159"/>
      <c r="E1" s="159"/>
      <c r="F1" s="159"/>
      <c r="G1" s="159"/>
      <c r="H1" s="159"/>
    </row>
    <row r="2" spans="2:8" x14ac:dyDescent="0.5">
      <c r="B2" s="160" t="s">
        <v>95</v>
      </c>
      <c r="C2" s="160"/>
      <c r="D2" s="160"/>
      <c r="E2" s="160"/>
      <c r="F2" s="160"/>
      <c r="G2" s="160"/>
      <c r="H2" s="160"/>
    </row>
    <row r="3" spans="2:8" x14ac:dyDescent="0.5">
      <c r="B3" s="24" t="s">
        <v>41</v>
      </c>
      <c r="C3" s="24" t="s">
        <v>42</v>
      </c>
      <c r="D3" s="24" t="s">
        <v>32</v>
      </c>
      <c r="E3" s="24" t="s">
        <v>43</v>
      </c>
      <c r="F3" s="24" t="s">
        <v>44</v>
      </c>
      <c r="G3" s="24" t="s">
        <v>33</v>
      </c>
      <c r="H3" s="37" t="s">
        <v>27</v>
      </c>
    </row>
    <row r="4" spans="2:8" x14ac:dyDescent="0.5">
      <c r="B4" s="5" t="s">
        <v>45</v>
      </c>
      <c r="C4" s="82">
        <v>83.467299999999994</v>
      </c>
      <c r="D4" s="82">
        <v>85.400700000000001</v>
      </c>
      <c r="E4" s="82">
        <v>28.9024</v>
      </c>
      <c r="F4" s="82">
        <v>5.4295</v>
      </c>
      <c r="G4" s="82">
        <v>106.223</v>
      </c>
      <c r="H4" s="83">
        <f>SUM(C4:G4)</f>
        <v>309.42289999999997</v>
      </c>
    </row>
    <row r="5" spans="2:8" x14ac:dyDescent="0.5">
      <c r="B5" s="5" t="s">
        <v>46</v>
      </c>
      <c r="C5" s="114">
        <v>20.8369</v>
      </c>
      <c r="D5" s="114">
        <v>13.51674</v>
      </c>
      <c r="E5" s="114">
        <v>3.0141900000000001</v>
      </c>
      <c r="F5" s="114">
        <v>5.0999999999999996</v>
      </c>
      <c r="G5" s="114">
        <v>11.634857999999999</v>
      </c>
      <c r="H5" s="83">
        <f>SUM(C5:G5)</f>
        <v>54.102688000000001</v>
      </c>
    </row>
    <row r="6" spans="2:8" x14ac:dyDescent="0.5">
      <c r="B6" s="5" t="s">
        <v>34</v>
      </c>
      <c r="C6" s="38">
        <f t="shared" ref="C6:G6" si="0">(C5/C4)*100/100</f>
        <v>0.24964147636259951</v>
      </c>
      <c r="D6" s="38">
        <f t="shared" si="0"/>
        <v>0.1582743466973924</v>
      </c>
      <c r="E6" s="38">
        <f t="shared" si="0"/>
        <v>0.10428857119131976</v>
      </c>
      <c r="F6" s="38">
        <f t="shared" si="0"/>
        <v>0.93931301224790487</v>
      </c>
      <c r="G6" s="38">
        <f t="shared" si="0"/>
        <v>0.1095323799930335</v>
      </c>
      <c r="H6" s="38">
        <f>(H5/H4)*100/100</f>
        <v>0.17485030358127987</v>
      </c>
    </row>
  </sheetData>
  <mergeCells count="2">
    <mergeCell ref="B1:H1"/>
    <mergeCell ref="B2:H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2" sqref="C12"/>
    </sheetView>
  </sheetViews>
  <sheetFormatPr defaultColWidth="11.5" defaultRowHeight="26.25" customHeight="1" x14ac:dyDescent="0.35"/>
  <cols>
    <col min="1" max="1" width="19.5" style="100" customWidth="1"/>
    <col min="2" max="2" width="24.5" style="109" customWidth="1"/>
    <col min="3" max="3" width="16.375" style="100" bestFit="1" customWidth="1"/>
    <col min="4" max="4" width="11.5" style="100"/>
    <col min="5" max="5" width="16.375" style="100" bestFit="1" customWidth="1"/>
    <col min="6" max="6" width="18" style="100" customWidth="1"/>
    <col min="7" max="16384" width="11.5" style="100"/>
  </cols>
  <sheetData>
    <row r="1" spans="1:6" ht="26.25" customHeight="1" x14ac:dyDescent="0.35">
      <c r="A1" s="101" t="s">
        <v>41</v>
      </c>
      <c r="B1" s="105" t="s">
        <v>59</v>
      </c>
    </row>
    <row r="2" spans="1:6" ht="26.25" customHeight="1" x14ac:dyDescent="0.35">
      <c r="A2" s="102" t="s">
        <v>57</v>
      </c>
      <c r="B2" s="106">
        <v>80364900</v>
      </c>
    </row>
    <row r="3" spans="1:6" ht="26.25" customHeight="1" x14ac:dyDescent="0.35">
      <c r="A3" s="103" t="s">
        <v>32</v>
      </c>
      <c r="B3" s="107">
        <v>85600500</v>
      </c>
    </row>
    <row r="4" spans="1:6" ht="26.25" customHeight="1" x14ac:dyDescent="0.35">
      <c r="A4" s="103" t="s">
        <v>43</v>
      </c>
      <c r="B4" s="107">
        <v>24628700</v>
      </c>
    </row>
    <row r="5" spans="1:6" ht="26.25" customHeight="1" x14ac:dyDescent="0.35">
      <c r="A5" s="103" t="s">
        <v>58</v>
      </c>
      <c r="B5" s="107">
        <v>5362500</v>
      </c>
    </row>
    <row r="6" spans="1:6" ht="26.25" customHeight="1" x14ac:dyDescent="0.35">
      <c r="A6" s="104" t="s">
        <v>33</v>
      </c>
      <c r="B6" s="108">
        <v>102968800</v>
      </c>
    </row>
    <row r="7" spans="1:6" ht="26.25" customHeight="1" x14ac:dyDescent="0.35">
      <c r="A7" s="101" t="s">
        <v>27</v>
      </c>
      <c r="B7" s="110">
        <f>SUM(B2:B6)</f>
        <v>298925400</v>
      </c>
    </row>
    <row r="9" spans="1:6" ht="26.25" customHeight="1" x14ac:dyDescent="0.35">
      <c r="E9" s="109"/>
      <c r="F9" s="109"/>
    </row>
    <row r="10" spans="1:6" ht="26.25" customHeight="1" x14ac:dyDescent="0.35">
      <c r="A10" s="112">
        <f>+B7*33.14/100</f>
        <v>99063877.560000002</v>
      </c>
      <c r="C10" s="111"/>
      <c r="E10" s="109"/>
      <c r="F10" s="109"/>
    </row>
    <row r="11" spans="1:6" ht="26.25" customHeight="1" x14ac:dyDescent="0.35">
      <c r="A11" s="112">
        <f>+B7*22.88/100</f>
        <v>68394131.519999996</v>
      </c>
      <c r="C11" s="111"/>
      <c r="F11" s="109"/>
    </row>
    <row r="12" spans="1:6" ht="26.25" customHeight="1" x14ac:dyDescent="0.35">
      <c r="A12" s="112">
        <f>+B7*24.16/100</f>
        <v>72220376.640000001</v>
      </c>
      <c r="C12" s="111"/>
      <c r="F12" s="109"/>
    </row>
    <row r="13" spans="1:6" ht="26.25" customHeight="1" x14ac:dyDescent="0.35">
      <c r="A13" s="112">
        <f>+B7*19.82/100</f>
        <v>59247014.280000001</v>
      </c>
      <c r="F13" s="109"/>
    </row>
    <row r="14" spans="1:6" ht="26.25" customHeight="1" x14ac:dyDescent="0.35">
      <c r="A14" s="113">
        <f>SUM(A10:A13)</f>
        <v>298925400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Sheet1</vt:lpstr>
      <vt:lpstr>ค่าใช้จ่ายบุคคลากรภาครัฐ</vt:lpstr>
      <vt:lpstr>ภาพรวมผลผลิตที่1</vt:lpstr>
      <vt:lpstr>ภาพรวมผลผลิตที่2</vt:lpstr>
      <vt:lpstr>ภาพรวมผลผลิตที่3</vt:lpstr>
      <vt:lpstr>ภาพรวมโครงการ</vt:lpstr>
      <vt:lpstr>ภาพรวม</vt:lpstr>
      <vt:lpstr>ผลการเบิกจ่าย</vt:lpstr>
      <vt:lpstr>Sheet2</vt:lpstr>
      <vt:lpstr>Sheet3</vt:lpstr>
      <vt:lpstr>ผลการใช้จ่าย กนม.</vt:lpstr>
      <vt:lpstr>ผลการเบิกจ่าย!Print_Area</vt:lpstr>
      <vt:lpstr>ภาพรวม!Print_Area</vt:lpstr>
    </vt:vector>
  </TitlesOfParts>
  <Company>123456789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123456789</dc:creator>
  <cp:lastModifiedBy>97G8F2S</cp:lastModifiedBy>
  <cp:lastPrinted>2017-04-12T06:35:58Z</cp:lastPrinted>
  <dcterms:created xsi:type="dcterms:W3CDTF">2012-10-24T13:34:27Z</dcterms:created>
  <dcterms:modified xsi:type="dcterms:W3CDTF">2018-01-24T09:06:30Z</dcterms:modified>
</cp:coreProperties>
</file>