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mpor Kertas\HPP\"/>
    </mc:Choice>
  </mc:AlternateContent>
  <xr:revisionPtr revIDLastSave="0" documentId="13_ncr:1_{695B4DB9-74FB-46C1-AECF-41EAC0755C2D}" xr6:coauthVersionLast="45" xr6:coauthVersionMax="45" xr10:uidLastSave="{00000000-0000-0000-0000-000000000000}"/>
  <bookViews>
    <workbookView xWindow="-120" yWindow="-120" windowWidth="29040" windowHeight="15840" xr2:uid="{9C57070C-BD48-4A1D-AFB4-7870F81B5516}"/>
  </bookViews>
  <sheets>
    <sheet name="BM 0" sheetId="1" r:id="rId1"/>
    <sheet name="BM 5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6" i="3" l="1"/>
  <c r="M27" i="3" s="1"/>
  <c r="B4" i="1" s="1"/>
  <c r="L26" i="3"/>
  <c r="L27" i="3" s="1"/>
  <c r="K26" i="3"/>
  <c r="K27" i="3" s="1"/>
  <c r="E26" i="3"/>
  <c r="E27" i="3" s="1"/>
  <c r="B10" i="2"/>
  <c r="B13" i="2"/>
  <c r="B9" i="2"/>
  <c r="B8" i="2"/>
  <c r="B7" i="2"/>
  <c r="B5" i="2"/>
  <c r="B9" i="1"/>
  <c r="B7" i="1"/>
  <c r="B5" i="1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9" i="3"/>
  <c r="N8" i="3"/>
  <c r="N7" i="3"/>
  <c r="N5" i="3"/>
  <c r="N4" i="3"/>
  <c r="N6" i="3"/>
  <c r="O26" i="3"/>
  <c r="J26" i="3"/>
  <c r="J27" i="3" s="1"/>
  <c r="I26" i="3"/>
  <c r="I27" i="3" s="1"/>
  <c r="H26" i="3"/>
  <c r="H27" i="3" s="1"/>
  <c r="D26" i="3"/>
  <c r="D27" i="3" s="1"/>
  <c r="C25" i="3"/>
  <c r="C26" i="3" s="1"/>
  <c r="G10" i="3"/>
  <c r="G26" i="3" s="1"/>
  <c r="G27" i="3" s="1"/>
  <c r="F6" i="3"/>
  <c r="F26" i="3" s="1"/>
  <c r="F27" i="3" s="1"/>
  <c r="B4" i="2" l="1"/>
  <c r="B12" i="2" s="1"/>
  <c r="B14" i="2" s="1"/>
  <c r="N26" i="3"/>
  <c r="N27" i="3" s="1"/>
  <c r="C27" i="3"/>
  <c r="B8" i="1" s="1"/>
  <c r="B11" i="1" s="1"/>
  <c r="N25" i="3"/>
  <c r="N10" i="3"/>
  <c r="E7" i="2"/>
  <c r="B12" i="1" l="1"/>
  <c r="E7" i="1"/>
  <c r="B13" i="1" l="1"/>
  <c r="E8" i="1" s="1"/>
  <c r="E9" i="1" s="1"/>
  <c r="E11" i="1" l="1"/>
  <c r="E14" i="1" s="1"/>
  <c r="E12" i="1" l="1"/>
  <c r="E8" i="2"/>
  <c r="E9" i="2" s="1"/>
  <c r="E11" i="2" l="1"/>
  <c r="E14" i="2" s="1"/>
  <c r="E12" i="2" l="1"/>
</calcChain>
</file>

<file path=xl/sharedStrings.xml><?xml version="1.0" encoding="utf-8"?>
<sst xmlns="http://schemas.openxmlformats.org/spreadsheetml/2006/main" count="92" uniqueCount="48">
  <si>
    <t>Jasa Custom</t>
  </si>
  <si>
    <t>Kurs</t>
  </si>
  <si>
    <t>Biaya Per Kg</t>
  </si>
  <si>
    <t>Total Biaya</t>
  </si>
  <si>
    <t>Biaya</t>
  </si>
  <si>
    <t>Harga Beli Rupiah</t>
  </si>
  <si>
    <t>HPP</t>
  </si>
  <si>
    <t>Harga Jual</t>
  </si>
  <si>
    <t>Margin</t>
  </si>
  <si>
    <t>Qty Barang Kg</t>
  </si>
  <si>
    <t>Biaya Biaya</t>
  </si>
  <si>
    <t>Presentase Margin</t>
  </si>
  <si>
    <t>HPP Impor Kertas 1x40' (24,5 Ton)</t>
  </si>
  <si>
    <t>Grade</t>
  </si>
  <si>
    <t>APNK 80gsm</t>
  </si>
  <si>
    <t>Canfor 80gsm</t>
  </si>
  <si>
    <t>Harga Beli Valas</t>
  </si>
  <si>
    <t>No</t>
  </si>
  <si>
    <t>Bulan</t>
  </si>
  <si>
    <t>Invoice Penumpukan</t>
  </si>
  <si>
    <t xml:space="preserve">Proses Do </t>
  </si>
  <si>
    <t>Invoice Behandle</t>
  </si>
  <si>
    <t>Invoice Lift on Lift Off</t>
  </si>
  <si>
    <t>Invoice Biaya DO</t>
  </si>
  <si>
    <t>Transfer PIB</t>
  </si>
  <si>
    <t>DO Pelayaran</t>
  </si>
  <si>
    <t>Trucking</t>
  </si>
  <si>
    <t>Jasa Custom Clearence</t>
  </si>
  <si>
    <t>Jasa Behandle</t>
  </si>
  <si>
    <t>Biaya extra Delivery</t>
  </si>
  <si>
    <t>Print Bl Revisi Tgl BL</t>
  </si>
  <si>
    <t>Total</t>
  </si>
  <si>
    <t>Party Container</t>
  </si>
  <si>
    <t>Asal Negara</t>
  </si>
  <si>
    <t>Jepang</t>
  </si>
  <si>
    <t>Korea Selatan</t>
  </si>
  <si>
    <t>Inter Paper</t>
  </si>
  <si>
    <t>Canada</t>
  </si>
  <si>
    <t>Mondi</t>
  </si>
  <si>
    <t>Bosnia And Herzegovina</t>
  </si>
  <si>
    <t>Austria</t>
  </si>
  <si>
    <t>Australia</t>
  </si>
  <si>
    <t>Biaya Custom Clearence 2023</t>
  </si>
  <si>
    <t>Average</t>
  </si>
  <si>
    <t>DTHC</t>
  </si>
  <si>
    <t>Lift On Lift Off</t>
  </si>
  <si>
    <t>Storage</t>
  </si>
  <si>
    <t>Bea Masuk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</si>
</sst>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p&quot;* #,##0_-;\-&quot;Rp&quot;* #,##0_-;_-&quot;Rp&quot;* &quot;-&quot;_-;_-@_-"/>
    <numFmt numFmtId="41" formatCode="_-* #,##0_-;\-* #,##0_-;_-* &quot;-&quot;_-;_-@_-"/>
    <numFmt numFmtId="164" formatCode="_-&quot;Rp&quot;* #,##0.000_-;\-&quot;Rp&quot;* #,##0.000_-;_-&quot;Rp&quot;* &quot;-&quot;_-;_-@_-"/>
    <numFmt numFmtId="165" formatCode="_-* #,##0.000_-;\-* #,##0.00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2">
    <xf numFmtId="0" fontId="0" fillId="0" borderId="0" xfId="0"/>
    <xf numFmtId="42" fontId="0" fillId="0" borderId="0" xfId="1" applyFont="1"/>
    <xf numFmtId="42" fontId="0" fillId="0" borderId="1" xfId="1" applyFont="1" applyBorder="1"/>
    <xf numFmtId="42" fontId="0" fillId="0" borderId="2" xfId="1" applyFont="1" applyBorder="1"/>
    <xf numFmtId="42" fontId="0" fillId="0" borderId="3" xfId="1" applyFont="1" applyBorder="1"/>
    <xf numFmtId="42" fontId="0" fillId="0" borderId="4" xfId="1" applyFont="1" applyBorder="1"/>
    <xf numFmtId="42" fontId="0" fillId="0" borderId="5" xfId="1" applyFont="1" applyBorder="1"/>
    <xf numFmtId="42" fontId="0" fillId="0" borderId="6" xfId="1" applyFont="1" applyBorder="1"/>
    <xf numFmtId="42" fontId="0" fillId="0" borderId="7" xfId="1" applyFont="1" applyBorder="1"/>
    <xf numFmtId="42" fontId="0" fillId="0" borderId="9" xfId="1" applyFont="1" applyBorder="1"/>
    <xf numFmtId="42" fontId="0" fillId="0" borderId="10" xfId="1" applyFont="1" applyBorder="1"/>
    <xf numFmtId="42" fontId="0" fillId="2" borderId="5" xfId="1" applyFont="1" applyFill="1" applyBorder="1"/>
    <xf numFmtId="41" fontId="0" fillId="0" borderId="8" xfId="1" applyNumberFormat="1" applyFont="1" applyBorder="1"/>
    <xf numFmtId="42" fontId="0" fillId="3" borderId="3" xfId="1" applyFont="1" applyFill="1" applyBorder="1"/>
    <xf numFmtId="42" fontId="0" fillId="3" borderId="4" xfId="1" applyFont="1" applyFill="1" applyBorder="1"/>
    <xf numFmtId="41" fontId="0" fillId="0" borderId="0" xfId="1" applyNumberFormat="1" applyFont="1"/>
    <xf numFmtId="164" fontId="0" fillId="0" borderId="4" xfId="1" applyNumberFormat="1" applyFont="1" applyBorder="1"/>
    <xf numFmtId="42" fontId="0" fillId="2" borderId="6" xfId="1" applyFont="1" applyFill="1" applyBorder="1" applyAlignment="1">
      <alignment horizontal="center"/>
    </xf>
    <xf numFmtId="165" fontId="0" fillId="0" borderId="0" xfId="1" applyNumberFormat="1" applyFont="1"/>
    <xf numFmtId="10" fontId="0" fillId="0" borderId="4" xfId="1" applyNumberFormat="1" applyFont="1" applyBorder="1"/>
    <xf numFmtId="42" fontId="2" fillId="0" borderId="0" xfId="1" applyFont="1" applyAlignment="1">
      <alignment horizontal="center"/>
    </xf>
    <xf numFmtId="42" fontId="0" fillId="0" borderId="11" xfId="1" applyFont="1" applyBorder="1" applyAlignment="1">
      <alignment horizontal="center"/>
    </xf>
    <xf numFmtId="42" fontId="0" fillId="0" borderId="12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17" fontId="0" fillId="0" borderId="14" xfId="0" applyNumberFormat="1" applyBorder="1"/>
    <xf numFmtId="41" fontId="0" fillId="0" borderId="14" xfId="1" applyNumberFormat="1" applyFont="1" applyBorder="1"/>
    <xf numFmtId="41" fontId="0" fillId="0" borderId="14" xfId="2" applyFont="1" applyBorder="1"/>
    <xf numFmtId="0" fontId="3" fillId="0" borderId="4" xfId="0" applyFont="1" applyBorder="1"/>
    <xf numFmtId="41" fontId="0" fillId="0" borderId="14" xfId="0" applyNumberFormat="1" applyBorder="1"/>
    <xf numFmtId="0" fontId="0" fillId="0" borderId="4" xfId="0" applyBorder="1"/>
    <xf numFmtId="41" fontId="0" fillId="0" borderId="15" xfId="2" applyFont="1" applyBorder="1"/>
    <xf numFmtId="0" fontId="0" fillId="0" borderId="0" xfId="0" applyAlignment="1">
      <alignment horizontal="center"/>
    </xf>
    <xf numFmtId="41" fontId="0" fillId="0" borderId="0" xfId="2" applyFont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/>
  </cellXfs>
  <cellStyles count="3">
    <cellStyle name="Comma [0]" xfId="2" builtinId="6"/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AE36-ED5D-42D0-968B-98F978907123}">
  <dimension ref="A1:O16"/>
  <sheetViews>
    <sheetView tabSelected="1" zoomScale="115" zoomScaleNormal="115" zoomScaleSheetLayoutView="115" workbookViewId="0">
      <selection activeCell="B17" sqref="B17"/>
    </sheetView>
  </sheetViews>
  <sheetFormatPr defaultRowHeight="15" x14ac:dyDescent="0.25"/>
  <cols>
    <col min="1" max="1" width="26.7109375" style="1" customWidth="1"/>
    <col min="2" max="2" width="14.7109375" style="1" bestFit="1" customWidth="1"/>
    <col min="3" max="3" width="9.7109375" style="1" customWidth="1"/>
    <col min="4" max="4" width="26.42578125" style="1" customWidth="1"/>
    <col min="5" max="5" width="20.42578125" style="1" bestFit="1" customWidth="1"/>
    <col min="6" max="6" width="9.140625" style="1"/>
    <col min="7" max="7" width="12.5703125" style="1" bestFit="1" customWidth="1"/>
    <col min="8" max="8" width="10.7109375" style="1" bestFit="1" customWidth="1"/>
    <col min="9" max="9" width="15" style="1" bestFit="1" customWidth="1"/>
    <col min="10" max="10" width="13.7109375" style="1" customWidth="1"/>
    <col min="11" max="12" width="9.140625" style="1"/>
    <col min="13" max="13" width="11.5703125" style="1" bestFit="1" customWidth="1"/>
    <col min="14" max="16384" width="9.140625" style="1"/>
  </cols>
  <sheetData>
    <row r="1" spans="1:15" ht="23.25" x14ac:dyDescent="0.35">
      <c r="A1" s="20" t="s">
        <v>12</v>
      </c>
      <c r="B1" s="20"/>
      <c r="C1" s="20"/>
      <c r="D1" s="20"/>
      <c r="E1" s="20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5.75" thickBot="1" x14ac:dyDescent="0.3"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ht="16.5" thickTop="1" thickBot="1" x14ac:dyDescent="0.3">
      <c r="A3" s="21" t="s">
        <v>10</v>
      </c>
      <c r="B3" s="22"/>
      <c r="D3" s="21" t="s">
        <v>6</v>
      </c>
      <c r="E3" s="22"/>
      <c r="F3" s="15"/>
      <c r="G3" s="15"/>
      <c r="H3" s="15"/>
      <c r="I3" s="15"/>
      <c r="J3" s="15"/>
    </row>
    <row r="4" spans="1:15" ht="15.75" thickTop="1" x14ac:dyDescent="0.25">
      <c r="A4" s="2" t="s">
        <v>25</v>
      </c>
      <c r="B4" s="3">
        <f>+Sheet1!$G$27+Sheet1!$D$27+Sheet1!$M$27</f>
        <v>591000.92307692312</v>
      </c>
      <c r="D4" s="2" t="s">
        <v>13</v>
      </c>
      <c r="E4" s="3" t="s">
        <v>14</v>
      </c>
      <c r="F4" s="15"/>
      <c r="G4" s="15"/>
      <c r="H4" s="15"/>
      <c r="I4" s="15"/>
      <c r="J4" s="15"/>
    </row>
    <row r="5" spans="1:15" x14ac:dyDescent="0.25">
      <c r="A5" s="4" t="s">
        <v>0</v>
      </c>
      <c r="B5" s="5">
        <f>+Sheet1!$J$27</f>
        <v>1000000</v>
      </c>
      <c r="D5" s="4" t="s">
        <v>16</v>
      </c>
      <c r="E5" s="16">
        <v>0.84</v>
      </c>
      <c r="F5" s="15"/>
      <c r="G5" s="15"/>
      <c r="H5" s="15"/>
      <c r="I5" s="15"/>
      <c r="J5" s="15"/>
    </row>
    <row r="6" spans="1:15" x14ac:dyDescent="0.25">
      <c r="A6" s="4" t="s">
        <v>26</v>
      </c>
      <c r="B6" s="5">
        <v>2700000</v>
      </c>
      <c r="D6" s="4" t="s">
        <v>1</v>
      </c>
      <c r="E6" s="5">
        <v>16400</v>
      </c>
      <c r="F6" s="15"/>
      <c r="G6" s="15"/>
      <c r="H6" s="15"/>
      <c r="I6" s="15"/>
      <c r="J6" s="15"/>
    </row>
    <row r="7" spans="1:15" x14ac:dyDescent="0.25">
      <c r="A7" s="4" t="s">
        <v>45</v>
      </c>
      <c r="B7" s="5">
        <f>+Sheet1!$F$27</f>
        <v>846527.88461538462</v>
      </c>
      <c r="D7" s="4" t="s">
        <v>5</v>
      </c>
      <c r="E7" s="5">
        <f>+E6*E5</f>
        <v>13776</v>
      </c>
      <c r="F7" s="15"/>
      <c r="G7" s="15"/>
      <c r="H7" s="15"/>
      <c r="I7" s="15"/>
      <c r="J7" s="15"/>
    </row>
    <row r="8" spans="1:15" x14ac:dyDescent="0.25">
      <c r="A8" s="4" t="s">
        <v>46</v>
      </c>
      <c r="B8" s="5">
        <f>+Sheet1!$C$27</f>
        <v>1541221.6153846155</v>
      </c>
      <c r="D8" s="4" t="s">
        <v>4</v>
      </c>
      <c r="E8" s="5">
        <f>+B13</f>
        <v>277.78259183673475</v>
      </c>
      <c r="F8" s="15"/>
      <c r="G8" s="15"/>
      <c r="H8" s="15"/>
      <c r="I8" s="15"/>
      <c r="J8" s="15"/>
    </row>
    <row r="9" spans="1:15" x14ac:dyDescent="0.25">
      <c r="A9" s="4" t="s">
        <v>24</v>
      </c>
      <c r="B9" s="5">
        <f>Sheet1!$H$27</f>
        <v>126923.07692307692</v>
      </c>
      <c r="D9" s="4" t="s">
        <v>6</v>
      </c>
      <c r="E9" s="5">
        <f>+E7+E8</f>
        <v>14053.782591836734</v>
      </c>
      <c r="F9" s="15"/>
      <c r="G9" s="15"/>
      <c r="H9" s="15"/>
      <c r="I9" s="15"/>
      <c r="J9" s="15"/>
    </row>
    <row r="10" spans="1:15" x14ac:dyDescent="0.25">
      <c r="A10" s="9" t="s">
        <v>44</v>
      </c>
      <c r="B10" s="10">
        <v>0</v>
      </c>
      <c r="D10" s="4" t="s">
        <v>11</v>
      </c>
      <c r="E10" s="19">
        <v>0.13339999999999999</v>
      </c>
      <c r="F10" s="15"/>
      <c r="G10" s="15"/>
      <c r="H10" s="15"/>
      <c r="I10" s="18"/>
      <c r="J10" s="15"/>
    </row>
    <row r="11" spans="1:15" x14ac:dyDescent="0.25">
      <c r="A11" s="9" t="s">
        <v>3</v>
      </c>
      <c r="B11" s="10">
        <f>+SUM(B4:B10)</f>
        <v>6805673.5000000009</v>
      </c>
      <c r="D11" s="4" t="s">
        <v>8</v>
      </c>
      <c r="E11" s="5">
        <f>+E9*E10</f>
        <v>1874.7745977510203</v>
      </c>
      <c r="F11" s="15"/>
      <c r="G11" s="15"/>
      <c r="H11" s="15"/>
      <c r="I11" s="18"/>
      <c r="J11" s="15"/>
    </row>
    <row r="12" spans="1:15" x14ac:dyDescent="0.25">
      <c r="A12" s="8" t="s">
        <v>9</v>
      </c>
      <c r="B12" s="12">
        <f>+E13</f>
        <v>24500</v>
      </c>
      <c r="D12" s="13" t="s">
        <v>7</v>
      </c>
      <c r="E12" s="14">
        <f>+E9+E11</f>
        <v>15928.557189587755</v>
      </c>
      <c r="F12" s="15"/>
      <c r="G12" s="15"/>
      <c r="H12" s="15"/>
      <c r="I12" s="18"/>
      <c r="J12" s="15"/>
    </row>
    <row r="13" spans="1:15" ht="15.75" thickBot="1" x14ac:dyDescent="0.3">
      <c r="A13" s="6" t="s">
        <v>2</v>
      </c>
      <c r="B13" s="7">
        <f>+B11/B12</f>
        <v>277.78259183673475</v>
      </c>
      <c r="D13" s="4" t="s">
        <v>9</v>
      </c>
      <c r="E13" s="5">
        <v>24500</v>
      </c>
      <c r="F13" s="15"/>
      <c r="G13" s="15"/>
      <c r="H13" s="15"/>
      <c r="I13" s="15"/>
      <c r="J13" s="15"/>
    </row>
    <row r="14" spans="1:15" ht="16.5" thickTop="1" thickBot="1" x14ac:dyDescent="0.3">
      <c r="D14" s="11" t="s">
        <v>8</v>
      </c>
      <c r="E14" s="17">
        <f>+E13*E11</f>
        <v>45931977.644900002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ht="15.75" thickTop="1" x14ac:dyDescent="0.25"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25">
      <c r="F16" s="15"/>
      <c r="G16" s="15"/>
      <c r="H16" s="15"/>
      <c r="I16" s="15"/>
      <c r="J16" s="15"/>
      <c r="K16" s="15"/>
      <c r="L16" s="15"/>
      <c r="M16" s="15"/>
      <c r="N16" s="15"/>
      <c r="O16" s="15"/>
    </row>
  </sheetData>
  <mergeCells count="3">
    <mergeCell ref="A1:E1"/>
    <mergeCell ref="A3:B3"/>
    <mergeCell ref="D3:E3"/>
  </mergeCells>
  <pageMargins left="0.15625" right="9.375E-2" top="0.20833333333333334" bottom="0.14583333333333334" header="0.3" footer="0.3"/>
  <pageSetup paperSize="9" scale="98" orientation="portrait" horizontalDpi="0" verticalDpi="0" r:id="rId1"/>
  <rowBreaks count="1" manualBreakCount="1">
    <brk id="1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248DC-3DD1-4722-9E5E-B79CCF52A66E}">
  <dimension ref="A1:E15"/>
  <sheetViews>
    <sheetView zoomScale="130" zoomScaleNormal="130" zoomScaleSheetLayoutView="100" workbookViewId="0">
      <selection activeCell="A17" sqref="A17"/>
    </sheetView>
  </sheetViews>
  <sheetFormatPr defaultRowHeight="15" x14ac:dyDescent="0.25"/>
  <cols>
    <col min="1" max="1" width="26.7109375" customWidth="1"/>
    <col min="2" max="2" width="14.7109375" bestFit="1" customWidth="1"/>
    <col min="3" max="3" width="9.7109375" customWidth="1"/>
    <col min="4" max="4" width="26.42578125" customWidth="1"/>
    <col min="5" max="5" width="20.42578125" bestFit="1" customWidth="1"/>
  </cols>
  <sheetData>
    <row r="1" spans="1:5" ht="23.25" x14ac:dyDescent="0.35">
      <c r="A1" s="20" t="s">
        <v>12</v>
      </c>
      <c r="B1" s="20"/>
      <c r="C1" s="20"/>
      <c r="D1" s="20"/>
      <c r="E1" s="20"/>
    </row>
    <row r="2" spans="1:5" ht="15.75" thickBot="1" x14ac:dyDescent="0.3">
      <c r="A2" s="1"/>
      <c r="B2" s="1"/>
      <c r="C2" s="1"/>
      <c r="D2" s="1"/>
      <c r="E2" s="1"/>
    </row>
    <row r="3" spans="1:5" ht="16.5" thickTop="1" thickBot="1" x14ac:dyDescent="0.3">
      <c r="A3" s="21" t="s">
        <v>10</v>
      </c>
      <c r="B3" s="22"/>
      <c r="C3" s="1"/>
      <c r="D3" s="21" t="s">
        <v>6</v>
      </c>
      <c r="E3" s="22"/>
    </row>
    <row r="4" spans="1:5" ht="15.75" thickTop="1" x14ac:dyDescent="0.25">
      <c r="A4" s="2" t="s">
        <v>25</v>
      </c>
      <c r="B4" s="3">
        <f>+Sheet1!$G$27+Sheet1!$D$27+Sheet1!$M$27</f>
        <v>591000.92307692312</v>
      </c>
      <c r="C4" s="1"/>
      <c r="D4" s="2" t="s">
        <v>13</v>
      </c>
      <c r="E4" s="3" t="s">
        <v>15</v>
      </c>
    </row>
    <row r="5" spans="1:5" x14ac:dyDescent="0.25">
      <c r="A5" s="4" t="s">
        <v>0</v>
      </c>
      <c r="B5" s="5">
        <f>+Sheet1!$J$27</f>
        <v>1000000</v>
      </c>
      <c r="C5" s="1"/>
      <c r="D5" s="4" t="s">
        <v>16</v>
      </c>
      <c r="E5" s="16">
        <v>1.17</v>
      </c>
    </row>
    <row r="6" spans="1:5" x14ac:dyDescent="0.25">
      <c r="A6" s="4" t="s">
        <v>26</v>
      </c>
      <c r="B6" s="5">
        <v>2700000</v>
      </c>
      <c r="C6" s="1"/>
      <c r="D6" s="4" t="s">
        <v>1</v>
      </c>
      <c r="E6" s="5">
        <v>16400</v>
      </c>
    </row>
    <row r="7" spans="1:5" x14ac:dyDescent="0.25">
      <c r="A7" s="4" t="s">
        <v>45</v>
      </c>
      <c r="B7" s="5">
        <f>+Sheet1!$F$27</f>
        <v>846527.88461538462</v>
      </c>
      <c r="C7" s="1"/>
      <c r="D7" s="4" t="s">
        <v>5</v>
      </c>
      <c r="E7" s="5">
        <f>+E6*E5</f>
        <v>19188</v>
      </c>
    </row>
    <row r="8" spans="1:5" x14ac:dyDescent="0.25">
      <c r="A8" s="4" t="s">
        <v>46</v>
      </c>
      <c r="B8" s="5">
        <f>+Sheet1!$C$27</f>
        <v>1541221.6153846155</v>
      </c>
      <c r="C8" s="1"/>
      <c r="D8" s="4" t="s">
        <v>4</v>
      </c>
      <c r="E8" s="5">
        <f>+B14</f>
        <v>1237.1825918367347</v>
      </c>
    </row>
    <row r="9" spans="1:5" x14ac:dyDescent="0.25">
      <c r="A9" s="4" t="s">
        <v>24</v>
      </c>
      <c r="B9" s="5">
        <f>Sheet1!$H$27</f>
        <v>126923.07692307692</v>
      </c>
      <c r="C9" s="1"/>
      <c r="D9" s="4" t="s">
        <v>6</v>
      </c>
      <c r="E9" s="5">
        <f>+E7+E8</f>
        <v>20425.182591836736</v>
      </c>
    </row>
    <row r="10" spans="1:5" x14ac:dyDescent="0.25">
      <c r="A10" s="9" t="s">
        <v>47</v>
      </c>
      <c r="B10" s="10">
        <f>$E$7*$E$13*5/100</f>
        <v>23505300</v>
      </c>
      <c r="C10" s="1"/>
      <c r="D10" s="4" t="s">
        <v>11</v>
      </c>
      <c r="E10" s="19">
        <v>0.13339999999999999</v>
      </c>
    </row>
    <row r="11" spans="1:5" x14ac:dyDescent="0.25">
      <c r="A11" s="9" t="s">
        <v>44</v>
      </c>
      <c r="B11" s="10">
        <v>0</v>
      </c>
      <c r="C11" s="1"/>
      <c r="D11" s="4" t="s">
        <v>8</v>
      </c>
      <c r="E11" s="5">
        <f>+E9*E10</f>
        <v>2724.7193577510202</v>
      </c>
    </row>
    <row r="12" spans="1:5" x14ac:dyDescent="0.25">
      <c r="A12" s="9" t="s">
        <v>3</v>
      </c>
      <c r="B12" s="10">
        <f>+SUM(B4:B11)</f>
        <v>30310973.5</v>
      </c>
      <c r="C12" s="1"/>
      <c r="D12" s="13" t="s">
        <v>7</v>
      </c>
      <c r="E12" s="14">
        <f>+E9+E11</f>
        <v>23149.901949587755</v>
      </c>
    </row>
    <row r="13" spans="1:5" x14ac:dyDescent="0.25">
      <c r="A13" s="8" t="s">
        <v>9</v>
      </c>
      <c r="B13" s="12">
        <f>E13</f>
        <v>24500</v>
      </c>
      <c r="C13" s="1"/>
      <c r="D13" s="4" t="s">
        <v>9</v>
      </c>
      <c r="E13" s="5">
        <v>24500</v>
      </c>
    </row>
    <row r="14" spans="1:5" ht="15.75" thickBot="1" x14ac:dyDescent="0.3">
      <c r="A14" s="6" t="s">
        <v>2</v>
      </c>
      <c r="B14" s="7">
        <f>B12/B13</f>
        <v>1237.1825918367347</v>
      </c>
      <c r="C14" s="1"/>
      <c r="D14" s="11" t="s">
        <v>8</v>
      </c>
      <c r="E14" s="17">
        <f>+E13*E11</f>
        <v>66755624.264899991</v>
      </c>
    </row>
    <row r="15" spans="1:5" ht="15.75" thickTop="1" x14ac:dyDescent="0.25">
      <c r="A15" s="1"/>
      <c r="B15" s="1"/>
    </row>
  </sheetData>
  <mergeCells count="3">
    <mergeCell ref="A1:E1"/>
    <mergeCell ref="A3:B3"/>
    <mergeCell ref="D3:E3"/>
  </mergeCells>
  <pageMargins left="0.22916666666666666" right="0.27083333333333331" top="0.125" bottom="0.4062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B1FA-B7FE-4DDC-98C4-FD52ADC10D25}">
  <dimension ref="A1:P46"/>
  <sheetViews>
    <sheetView workbookViewId="0">
      <selection activeCell="O27" sqref="O27"/>
    </sheetView>
  </sheetViews>
  <sheetFormatPr defaultRowHeight="15" x14ac:dyDescent="0.25"/>
  <cols>
    <col min="1" max="1" width="3.5703125" style="34" bestFit="1" customWidth="1"/>
    <col min="2" max="2" width="7.42578125" bestFit="1" customWidth="1"/>
    <col min="3" max="3" width="19.85546875" bestFit="1" customWidth="1"/>
    <col min="4" max="4" width="10.5703125" bestFit="1" customWidth="1"/>
    <col min="5" max="5" width="16.42578125" bestFit="1" customWidth="1"/>
    <col min="6" max="6" width="20.28515625" bestFit="1" customWidth="1"/>
    <col min="7" max="7" width="15.85546875" bestFit="1" customWidth="1"/>
    <col min="8" max="9" width="11.5703125" bestFit="1" customWidth="1"/>
    <col min="10" max="10" width="21.42578125" bestFit="1" customWidth="1"/>
    <col min="11" max="11" width="13.5703125" bestFit="1" customWidth="1"/>
    <col min="12" max="13" width="18.85546875" bestFit="1" customWidth="1"/>
    <col min="14" max="14" width="12.5703125" bestFit="1" customWidth="1"/>
    <col min="15" max="15" width="14.85546875" bestFit="1" customWidth="1"/>
    <col min="16" max="16" width="22.7109375" bestFit="1" customWidth="1"/>
  </cols>
  <sheetData>
    <row r="1" spans="1:16" x14ac:dyDescent="0.25">
      <c r="A1" s="36" t="s">
        <v>42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 ht="15.75" thickBot="1" x14ac:dyDescent="0.3"/>
    <row r="3" spans="1:16" ht="15.75" thickTop="1" x14ac:dyDescent="0.25">
      <c r="A3" s="23" t="s">
        <v>17</v>
      </c>
      <c r="B3" s="24" t="s">
        <v>18</v>
      </c>
      <c r="C3" s="24" t="s">
        <v>19</v>
      </c>
      <c r="D3" s="24" t="s">
        <v>20</v>
      </c>
      <c r="E3" s="24" t="s">
        <v>21</v>
      </c>
      <c r="F3" s="24" t="s">
        <v>22</v>
      </c>
      <c r="G3" s="24" t="s">
        <v>23</v>
      </c>
      <c r="H3" s="24" t="s">
        <v>24</v>
      </c>
      <c r="I3" s="24" t="s">
        <v>26</v>
      </c>
      <c r="J3" s="24" t="s">
        <v>27</v>
      </c>
      <c r="K3" s="24" t="s">
        <v>28</v>
      </c>
      <c r="L3" s="24" t="s">
        <v>29</v>
      </c>
      <c r="M3" s="24" t="s">
        <v>30</v>
      </c>
      <c r="N3" s="24" t="s">
        <v>31</v>
      </c>
      <c r="O3" s="24" t="s">
        <v>32</v>
      </c>
      <c r="P3" s="25" t="s">
        <v>33</v>
      </c>
    </row>
    <row r="4" spans="1:16" x14ac:dyDescent="0.25">
      <c r="A4" s="26">
        <v>1</v>
      </c>
      <c r="B4" s="27">
        <v>44999</v>
      </c>
      <c r="C4" s="28">
        <v>812897</v>
      </c>
      <c r="D4" s="28">
        <v>100000</v>
      </c>
      <c r="E4" s="29">
        <v>0</v>
      </c>
      <c r="F4" s="28">
        <v>888000</v>
      </c>
      <c r="G4" s="28">
        <v>511000</v>
      </c>
      <c r="H4" s="28">
        <v>150000</v>
      </c>
      <c r="I4" s="28">
        <v>2600000</v>
      </c>
      <c r="J4" s="28">
        <v>1000000</v>
      </c>
      <c r="K4" s="29">
        <v>0</v>
      </c>
      <c r="L4" s="29">
        <v>0</v>
      </c>
      <c r="M4" s="29">
        <v>0</v>
      </c>
      <c r="N4" s="28">
        <f>+SUM(C4:M4)</f>
        <v>6061897</v>
      </c>
      <c r="O4" s="29">
        <v>1</v>
      </c>
      <c r="P4" s="30" t="s">
        <v>34</v>
      </c>
    </row>
    <row r="5" spans="1:16" x14ac:dyDescent="0.25">
      <c r="A5" s="26">
        <v>2</v>
      </c>
      <c r="B5" s="27">
        <v>44988</v>
      </c>
      <c r="C5" s="28">
        <v>2735797</v>
      </c>
      <c r="D5" s="28">
        <v>100000</v>
      </c>
      <c r="E5" s="29">
        <v>0</v>
      </c>
      <c r="F5" s="28">
        <v>100000</v>
      </c>
      <c r="G5" s="28">
        <v>1750000</v>
      </c>
      <c r="H5" s="28">
        <v>150000</v>
      </c>
      <c r="I5" s="28">
        <v>5200000</v>
      </c>
      <c r="J5" s="28">
        <v>2000000</v>
      </c>
      <c r="K5" s="29">
        <v>0</v>
      </c>
      <c r="L5" s="29">
        <v>0</v>
      </c>
      <c r="M5" s="29">
        <v>0</v>
      </c>
      <c r="N5" s="28">
        <f>+SUM(C5:M5)</f>
        <v>12035797</v>
      </c>
      <c r="O5" s="29">
        <v>2</v>
      </c>
      <c r="P5" s="30" t="s">
        <v>35</v>
      </c>
    </row>
    <row r="6" spans="1:16" x14ac:dyDescent="0.25">
      <c r="A6" s="26">
        <v>4</v>
      </c>
      <c r="B6" s="27">
        <v>45029</v>
      </c>
      <c r="C6" s="28">
        <v>3001917</v>
      </c>
      <c r="D6" s="28">
        <v>100000</v>
      </c>
      <c r="E6" s="29">
        <v>0</v>
      </c>
      <c r="F6" s="28">
        <f>654900+888000</f>
        <v>1542900</v>
      </c>
      <c r="G6" s="28">
        <v>661000</v>
      </c>
      <c r="H6" s="28">
        <v>150000</v>
      </c>
      <c r="I6" s="28">
        <v>5200000</v>
      </c>
      <c r="J6" s="28">
        <v>2000000</v>
      </c>
      <c r="K6" s="29">
        <v>0</v>
      </c>
      <c r="L6" s="29">
        <v>0</v>
      </c>
      <c r="M6" s="29">
        <v>0</v>
      </c>
      <c r="N6" s="28">
        <f>+SUM(C6:M6)</f>
        <v>12655817</v>
      </c>
      <c r="O6" s="29">
        <v>2</v>
      </c>
      <c r="P6" s="30" t="s">
        <v>34</v>
      </c>
    </row>
    <row r="7" spans="1:16" x14ac:dyDescent="0.25">
      <c r="A7" s="26">
        <v>5</v>
      </c>
      <c r="B7" s="27">
        <v>45029</v>
      </c>
      <c r="C7" s="28">
        <v>2511199</v>
      </c>
      <c r="D7" s="28">
        <v>100000</v>
      </c>
      <c r="E7" s="29">
        <v>0</v>
      </c>
      <c r="F7" s="28">
        <v>1010500</v>
      </c>
      <c r="G7" s="28">
        <v>350000</v>
      </c>
      <c r="H7" s="28">
        <v>150000</v>
      </c>
      <c r="I7" s="28">
        <v>2600000</v>
      </c>
      <c r="J7" s="28">
        <v>1000000</v>
      </c>
      <c r="K7" s="29">
        <v>0</v>
      </c>
      <c r="L7" s="29">
        <v>0</v>
      </c>
      <c r="M7" s="29">
        <v>0</v>
      </c>
      <c r="N7" s="28">
        <f t="shared" ref="N7:N26" si="0">+SUM(C7:M7)</f>
        <v>7721699</v>
      </c>
      <c r="O7" s="29">
        <v>1</v>
      </c>
      <c r="P7" s="30" t="s">
        <v>34</v>
      </c>
    </row>
    <row r="8" spans="1:16" x14ac:dyDescent="0.25">
      <c r="A8" s="26">
        <v>6</v>
      </c>
      <c r="B8" s="27">
        <v>45029</v>
      </c>
      <c r="C8" s="28">
        <v>795971</v>
      </c>
      <c r="D8" s="28">
        <v>100000</v>
      </c>
      <c r="E8" s="29">
        <v>0</v>
      </c>
      <c r="F8" s="28">
        <v>699500</v>
      </c>
      <c r="G8" s="28">
        <v>350000</v>
      </c>
      <c r="H8" s="28">
        <v>150000</v>
      </c>
      <c r="I8" s="28">
        <v>2600000</v>
      </c>
      <c r="J8" s="28">
        <v>1000000</v>
      </c>
      <c r="K8" s="29">
        <v>0</v>
      </c>
      <c r="L8" s="29">
        <v>0</v>
      </c>
      <c r="M8" s="29">
        <v>0</v>
      </c>
      <c r="N8" s="28">
        <f t="shared" si="0"/>
        <v>5695471</v>
      </c>
      <c r="O8" s="29">
        <v>1</v>
      </c>
      <c r="P8" s="30" t="s">
        <v>36</v>
      </c>
    </row>
    <row r="9" spans="1:16" x14ac:dyDescent="0.25">
      <c r="A9" s="26">
        <v>7</v>
      </c>
      <c r="B9" s="27">
        <v>45055</v>
      </c>
      <c r="C9" s="28">
        <v>529848</v>
      </c>
      <c r="D9" s="28">
        <v>100000</v>
      </c>
      <c r="E9" s="29">
        <v>0</v>
      </c>
      <c r="F9" s="28">
        <v>888000</v>
      </c>
      <c r="G9" s="28">
        <v>511000</v>
      </c>
      <c r="H9" s="28">
        <v>150000</v>
      </c>
      <c r="I9" s="28">
        <v>2600000</v>
      </c>
      <c r="J9" s="28">
        <v>1000000</v>
      </c>
      <c r="K9" s="29">
        <v>0</v>
      </c>
      <c r="L9" s="29">
        <v>0</v>
      </c>
      <c r="M9" s="29">
        <v>0</v>
      </c>
      <c r="N9" s="28">
        <f t="shared" si="0"/>
        <v>5778848</v>
      </c>
      <c r="O9" s="29">
        <v>1</v>
      </c>
      <c r="P9" s="30" t="s">
        <v>35</v>
      </c>
    </row>
    <row r="10" spans="1:16" x14ac:dyDescent="0.25">
      <c r="A10" s="26">
        <v>8</v>
      </c>
      <c r="B10" s="27">
        <v>45076</v>
      </c>
      <c r="C10" s="28">
        <v>812898</v>
      </c>
      <c r="D10" s="28">
        <v>100000</v>
      </c>
      <c r="E10" s="29">
        <v>0</v>
      </c>
      <c r="F10" s="28">
        <v>999000</v>
      </c>
      <c r="G10" s="28">
        <f>294440+577700</f>
        <v>872140</v>
      </c>
      <c r="H10" s="28">
        <v>150000</v>
      </c>
      <c r="I10" s="28">
        <v>2600000</v>
      </c>
      <c r="J10" s="28">
        <v>1000000</v>
      </c>
      <c r="K10" s="29">
        <v>0</v>
      </c>
      <c r="L10" s="29">
        <v>0</v>
      </c>
      <c r="M10" s="28">
        <v>100000</v>
      </c>
      <c r="N10" s="28">
        <f t="shared" si="0"/>
        <v>6634038</v>
      </c>
      <c r="O10" s="29">
        <v>1</v>
      </c>
      <c r="P10" s="30" t="s">
        <v>37</v>
      </c>
    </row>
    <row r="11" spans="1:16" x14ac:dyDescent="0.25">
      <c r="A11" s="26">
        <v>9</v>
      </c>
      <c r="B11" s="27">
        <v>45093</v>
      </c>
      <c r="C11" s="28">
        <v>812898</v>
      </c>
      <c r="D11" s="28">
        <v>100000</v>
      </c>
      <c r="E11" s="29">
        <v>0</v>
      </c>
      <c r="F11" s="28">
        <v>926850</v>
      </c>
      <c r="G11" s="28">
        <v>511000</v>
      </c>
      <c r="H11" s="28">
        <v>150000</v>
      </c>
      <c r="I11" s="28">
        <v>2600000</v>
      </c>
      <c r="J11" s="28">
        <v>1000000</v>
      </c>
      <c r="K11" s="29">
        <v>0</v>
      </c>
      <c r="L11" s="29">
        <v>0</v>
      </c>
      <c r="M11" s="29">
        <v>0</v>
      </c>
      <c r="N11" s="28">
        <f t="shared" si="0"/>
        <v>6100748</v>
      </c>
      <c r="O11" s="29">
        <v>1</v>
      </c>
      <c r="P11" s="30" t="s">
        <v>35</v>
      </c>
    </row>
    <row r="12" spans="1:16" x14ac:dyDescent="0.25">
      <c r="A12" s="26">
        <v>10</v>
      </c>
      <c r="B12" s="27">
        <v>45093</v>
      </c>
      <c r="C12" s="28">
        <v>529849</v>
      </c>
      <c r="D12" s="28">
        <v>100000</v>
      </c>
      <c r="E12" s="29">
        <v>0</v>
      </c>
      <c r="F12" s="28">
        <v>1010500</v>
      </c>
      <c r="G12" s="28">
        <v>350000</v>
      </c>
      <c r="H12" s="28">
        <v>150000</v>
      </c>
      <c r="I12" s="28">
        <v>2600000</v>
      </c>
      <c r="J12" s="28">
        <v>1000000</v>
      </c>
      <c r="K12" s="29">
        <v>0</v>
      </c>
      <c r="L12" s="29">
        <v>0</v>
      </c>
      <c r="M12" s="29">
        <v>0</v>
      </c>
      <c r="N12" s="28">
        <f t="shared" si="0"/>
        <v>5740349</v>
      </c>
      <c r="O12" s="29">
        <v>1</v>
      </c>
      <c r="P12" s="30" t="s">
        <v>34</v>
      </c>
    </row>
    <row r="13" spans="1:16" x14ac:dyDescent="0.25">
      <c r="A13" s="26">
        <v>11</v>
      </c>
      <c r="B13" s="27">
        <v>45117</v>
      </c>
      <c r="C13" s="28">
        <v>812899</v>
      </c>
      <c r="D13" s="28">
        <v>100000</v>
      </c>
      <c r="E13" s="29">
        <v>0</v>
      </c>
      <c r="F13" s="28">
        <v>960500</v>
      </c>
      <c r="G13" s="28">
        <v>250000</v>
      </c>
      <c r="H13" s="28">
        <v>150000</v>
      </c>
      <c r="I13" s="28">
        <v>2600000</v>
      </c>
      <c r="J13" s="28">
        <v>1000000</v>
      </c>
      <c r="K13" s="29">
        <v>0</v>
      </c>
      <c r="L13" s="29">
        <v>0</v>
      </c>
      <c r="M13" s="29">
        <v>0</v>
      </c>
      <c r="N13" s="28">
        <f t="shared" si="0"/>
        <v>5873399</v>
      </c>
      <c r="O13" s="29">
        <v>1</v>
      </c>
      <c r="P13" s="30" t="s">
        <v>36</v>
      </c>
    </row>
    <row r="14" spans="1:16" x14ac:dyDescent="0.25">
      <c r="A14" s="26">
        <v>12</v>
      </c>
      <c r="B14" s="27">
        <v>45114</v>
      </c>
      <c r="C14" s="28">
        <v>512921</v>
      </c>
      <c r="D14" s="28">
        <v>100000</v>
      </c>
      <c r="E14" s="29">
        <v>0</v>
      </c>
      <c r="F14" s="28">
        <v>754800</v>
      </c>
      <c r="G14" s="28">
        <v>1287470</v>
      </c>
      <c r="H14" s="28">
        <v>150000</v>
      </c>
      <c r="I14" s="28">
        <v>2500000</v>
      </c>
      <c r="J14" s="28">
        <v>1000000</v>
      </c>
      <c r="K14" s="29">
        <v>0</v>
      </c>
      <c r="L14" s="29">
        <v>0</v>
      </c>
      <c r="M14" s="29">
        <v>0</v>
      </c>
      <c r="N14" s="28">
        <f t="shared" si="0"/>
        <v>6305191</v>
      </c>
      <c r="O14" s="29">
        <v>1</v>
      </c>
      <c r="P14" s="30" t="s">
        <v>38</v>
      </c>
    </row>
    <row r="15" spans="1:16" x14ac:dyDescent="0.25">
      <c r="A15" s="26">
        <v>13</v>
      </c>
      <c r="B15" s="27">
        <v>45169</v>
      </c>
      <c r="C15" s="28">
        <v>812899</v>
      </c>
      <c r="D15" s="28">
        <v>100000</v>
      </c>
      <c r="E15" s="28">
        <v>0</v>
      </c>
      <c r="F15" s="28">
        <v>960500</v>
      </c>
      <c r="G15" s="28">
        <v>475000</v>
      </c>
      <c r="H15" s="28">
        <v>150000</v>
      </c>
      <c r="I15" s="28">
        <v>2600000</v>
      </c>
      <c r="J15" s="28">
        <v>1000000</v>
      </c>
      <c r="K15" s="29">
        <v>0</v>
      </c>
      <c r="L15" s="29">
        <v>0</v>
      </c>
      <c r="M15" s="29">
        <v>0</v>
      </c>
      <c r="N15" s="28">
        <f t="shared" si="0"/>
        <v>6098399</v>
      </c>
      <c r="O15" s="31">
        <v>1</v>
      </c>
      <c r="P15" s="32" t="s">
        <v>39</v>
      </c>
    </row>
    <row r="16" spans="1:16" x14ac:dyDescent="0.25">
      <c r="A16" s="26">
        <v>14</v>
      </c>
      <c r="B16" s="27">
        <v>45216</v>
      </c>
      <c r="C16" s="28">
        <v>512921</v>
      </c>
      <c r="D16" s="28">
        <v>100000</v>
      </c>
      <c r="E16" s="28">
        <v>0</v>
      </c>
      <c r="F16" s="28">
        <v>757575</v>
      </c>
      <c r="G16" s="28">
        <v>1304014</v>
      </c>
      <c r="H16" s="28">
        <v>150000</v>
      </c>
      <c r="I16" s="28">
        <v>2600000</v>
      </c>
      <c r="J16" s="28">
        <v>1000000</v>
      </c>
      <c r="K16" s="29">
        <v>0</v>
      </c>
      <c r="L16" s="28">
        <v>100000</v>
      </c>
      <c r="M16" s="29">
        <v>0</v>
      </c>
      <c r="N16" s="28">
        <f t="shared" si="0"/>
        <v>6524510</v>
      </c>
      <c r="O16" s="31">
        <v>1</v>
      </c>
      <c r="P16" s="32" t="s">
        <v>40</v>
      </c>
    </row>
    <row r="17" spans="1:16" x14ac:dyDescent="0.25">
      <c r="A17" s="26">
        <v>15</v>
      </c>
      <c r="B17" s="27">
        <v>45240</v>
      </c>
      <c r="C17" s="28">
        <v>812897</v>
      </c>
      <c r="D17" s="28">
        <v>100000</v>
      </c>
      <c r="E17" s="28">
        <v>0</v>
      </c>
      <c r="F17" s="28">
        <v>865800</v>
      </c>
      <c r="G17" s="28">
        <v>100000</v>
      </c>
      <c r="H17" s="28">
        <v>150000</v>
      </c>
      <c r="I17" s="28">
        <v>2600000</v>
      </c>
      <c r="J17" s="28">
        <v>1000000</v>
      </c>
      <c r="K17" s="29">
        <v>0</v>
      </c>
      <c r="L17" s="28">
        <v>200000</v>
      </c>
      <c r="M17" s="29">
        <v>0</v>
      </c>
      <c r="N17" s="28">
        <f t="shared" si="0"/>
        <v>5828697</v>
      </c>
      <c r="O17" s="31">
        <v>1</v>
      </c>
      <c r="P17" s="32" t="s">
        <v>41</v>
      </c>
    </row>
    <row r="18" spans="1:16" x14ac:dyDescent="0.25">
      <c r="A18" s="26">
        <v>16</v>
      </c>
      <c r="B18" s="27">
        <v>45246</v>
      </c>
      <c r="C18" s="28">
        <v>3077297</v>
      </c>
      <c r="D18" s="28">
        <v>200000</v>
      </c>
      <c r="E18" s="28">
        <v>0</v>
      </c>
      <c r="F18" s="28">
        <v>910200</v>
      </c>
      <c r="G18" s="28">
        <v>100000</v>
      </c>
      <c r="H18" s="28">
        <v>150000</v>
      </c>
      <c r="I18" s="28">
        <v>2600000</v>
      </c>
      <c r="J18" s="28">
        <v>1000000</v>
      </c>
      <c r="K18" s="29">
        <v>0</v>
      </c>
      <c r="L18" s="29">
        <v>0</v>
      </c>
      <c r="M18" s="29">
        <v>0</v>
      </c>
      <c r="N18" s="28">
        <f t="shared" si="0"/>
        <v>8037497</v>
      </c>
      <c r="O18" s="31">
        <v>1</v>
      </c>
      <c r="P18" s="32" t="s">
        <v>41</v>
      </c>
    </row>
    <row r="19" spans="1:16" x14ac:dyDescent="0.25">
      <c r="A19" s="26">
        <v>17</v>
      </c>
      <c r="B19" s="27">
        <v>45260</v>
      </c>
      <c r="C19" s="28">
        <v>529849</v>
      </c>
      <c r="D19" s="28">
        <v>100000</v>
      </c>
      <c r="E19" s="31">
        <v>0</v>
      </c>
      <c r="F19" s="28">
        <v>1054500</v>
      </c>
      <c r="G19" s="28">
        <v>650000</v>
      </c>
      <c r="H19" s="28">
        <v>150000</v>
      </c>
      <c r="I19" s="28">
        <v>2600000</v>
      </c>
      <c r="J19" s="28">
        <v>1000000</v>
      </c>
      <c r="K19" s="29">
        <v>0</v>
      </c>
      <c r="L19" s="29">
        <v>0</v>
      </c>
      <c r="M19" s="29">
        <v>0</v>
      </c>
      <c r="N19" s="28">
        <f t="shared" si="0"/>
        <v>6084349</v>
      </c>
      <c r="O19" s="31">
        <v>1</v>
      </c>
      <c r="P19" s="30" t="s">
        <v>37</v>
      </c>
    </row>
    <row r="20" spans="1:16" x14ac:dyDescent="0.25">
      <c r="A20" s="26">
        <v>18</v>
      </c>
      <c r="B20" s="27">
        <v>45260</v>
      </c>
      <c r="C20" s="28">
        <v>812897</v>
      </c>
      <c r="D20" s="28">
        <v>100000</v>
      </c>
      <c r="E20" s="31">
        <v>0</v>
      </c>
      <c r="F20" s="28">
        <v>926850</v>
      </c>
      <c r="G20" s="28">
        <v>511000</v>
      </c>
      <c r="H20" s="28">
        <v>150000</v>
      </c>
      <c r="I20" s="28">
        <v>2600000</v>
      </c>
      <c r="J20" s="28">
        <v>1000000</v>
      </c>
      <c r="K20" s="29">
        <v>0</v>
      </c>
      <c r="L20" s="29">
        <v>0</v>
      </c>
      <c r="M20" s="29">
        <v>0</v>
      </c>
      <c r="N20" s="28">
        <f t="shared" si="0"/>
        <v>6100747</v>
      </c>
      <c r="O20" s="31">
        <v>1</v>
      </c>
      <c r="P20" s="30" t="s">
        <v>35</v>
      </c>
    </row>
    <row r="21" spans="1:16" x14ac:dyDescent="0.25">
      <c r="A21" s="26">
        <v>19</v>
      </c>
      <c r="B21" s="27">
        <v>45260</v>
      </c>
      <c r="C21" s="28">
        <v>1945099</v>
      </c>
      <c r="D21" s="28">
        <v>100000</v>
      </c>
      <c r="E21" s="31">
        <v>0</v>
      </c>
      <c r="F21" s="28">
        <v>1010500</v>
      </c>
      <c r="G21" s="28">
        <v>350000</v>
      </c>
      <c r="H21" s="28">
        <v>150000</v>
      </c>
      <c r="I21" s="28">
        <v>2600000</v>
      </c>
      <c r="J21" s="28">
        <v>1000000</v>
      </c>
      <c r="K21" s="29">
        <v>0</v>
      </c>
      <c r="L21" s="28">
        <v>200000</v>
      </c>
      <c r="M21" s="29">
        <v>0</v>
      </c>
      <c r="N21" s="28">
        <f t="shared" si="0"/>
        <v>7355599</v>
      </c>
      <c r="O21" s="31">
        <v>1</v>
      </c>
      <c r="P21" s="30" t="s">
        <v>34</v>
      </c>
    </row>
    <row r="22" spans="1:16" x14ac:dyDescent="0.25">
      <c r="A22" s="26">
        <v>20</v>
      </c>
      <c r="B22" s="27">
        <v>45276</v>
      </c>
      <c r="C22" s="28">
        <v>2511198</v>
      </c>
      <c r="D22" s="28">
        <v>100000</v>
      </c>
      <c r="E22" s="31">
        <v>0</v>
      </c>
      <c r="F22" s="28">
        <v>926850</v>
      </c>
      <c r="G22" s="28">
        <v>511000</v>
      </c>
      <c r="H22" s="28">
        <v>150000</v>
      </c>
      <c r="I22" s="28">
        <v>2600000</v>
      </c>
      <c r="J22" s="28">
        <v>1000000</v>
      </c>
      <c r="K22" s="29">
        <v>0</v>
      </c>
      <c r="L22" s="29">
        <v>0</v>
      </c>
      <c r="M22" s="29">
        <v>0</v>
      </c>
      <c r="N22" s="28">
        <f t="shared" si="0"/>
        <v>7799048</v>
      </c>
      <c r="O22" s="31">
        <v>1</v>
      </c>
      <c r="P22" s="30" t="s">
        <v>35</v>
      </c>
    </row>
    <row r="23" spans="1:16" x14ac:dyDescent="0.25">
      <c r="A23" s="26">
        <v>21</v>
      </c>
      <c r="B23" s="27">
        <v>45282</v>
      </c>
      <c r="C23" s="28">
        <v>812898</v>
      </c>
      <c r="D23" s="28">
        <v>100000</v>
      </c>
      <c r="E23" s="31">
        <v>0</v>
      </c>
      <c r="F23" s="28">
        <v>888000</v>
      </c>
      <c r="G23" s="28">
        <v>511000</v>
      </c>
      <c r="H23" s="28">
        <v>150000</v>
      </c>
      <c r="I23" s="28">
        <v>2600000</v>
      </c>
      <c r="J23" s="28">
        <v>1000000</v>
      </c>
      <c r="K23" s="29">
        <v>0</v>
      </c>
      <c r="L23" s="29">
        <v>0</v>
      </c>
      <c r="M23" s="29">
        <v>0</v>
      </c>
      <c r="N23" s="28">
        <f t="shared" si="0"/>
        <v>6061898</v>
      </c>
      <c r="O23" s="31">
        <v>1</v>
      </c>
      <c r="P23" s="30" t="s">
        <v>35</v>
      </c>
    </row>
    <row r="24" spans="1:16" x14ac:dyDescent="0.25">
      <c r="A24" s="26">
        <v>22</v>
      </c>
      <c r="B24" s="27">
        <v>45287</v>
      </c>
      <c r="C24" s="28">
        <v>1556776</v>
      </c>
      <c r="D24" s="28">
        <v>100000</v>
      </c>
      <c r="E24" s="31">
        <v>0</v>
      </c>
      <c r="F24" s="28">
        <v>2108000</v>
      </c>
      <c r="G24" s="28">
        <v>950400</v>
      </c>
      <c r="H24" s="28">
        <v>150000</v>
      </c>
      <c r="I24" s="28">
        <v>5200000</v>
      </c>
      <c r="J24" s="28">
        <v>2000000</v>
      </c>
      <c r="K24" s="29">
        <v>0</v>
      </c>
      <c r="L24" s="28">
        <v>600000</v>
      </c>
      <c r="M24" s="29">
        <v>0</v>
      </c>
      <c r="N24" s="28">
        <f t="shared" si="0"/>
        <v>12665176</v>
      </c>
      <c r="O24" s="31">
        <v>2</v>
      </c>
      <c r="P24" s="30" t="s">
        <v>37</v>
      </c>
    </row>
    <row r="25" spans="1:16" x14ac:dyDescent="0.25">
      <c r="A25" s="26">
        <v>23</v>
      </c>
      <c r="B25" s="27">
        <v>45287</v>
      </c>
      <c r="C25" s="28">
        <f>12614585+203352</f>
        <v>12817937</v>
      </c>
      <c r="D25" s="28">
        <v>100000</v>
      </c>
      <c r="E25" s="29">
        <v>0</v>
      </c>
      <c r="F25" s="28">
        <v>1820400</v>
      </c>
      <c r="G25" s="28">
        <v>100000</v>
      </c>
      <c r="H25" s="28">
        <v>150000</v>
      </c>
      <c r="I25" s="28">
        <v>5200000</v>
      </c>
      <c r="J25" s="28">
        <v>2000000</v>
      </c>
      <c r="K25" s="29">
        <v>0</v>
      </c>
      <c r="L25" s="28">
        <v>400000</v>
      </c>
      <c r="M25" s="29">
        <v>0</v>
      </c>
      <c r="N25" s="28">
        <f t="shared" si="0"/>
        <v>22588337</v>
      </c>
      <c r="O25" s="31">
        <v>2</v>
      </c>
      <c r="P25" s="30" t="s">
        <v>41</v>
      </c>
    </row>
    <row r="26" spans="1:16" x14ac:dyDescent="0.25">
      <c r="A26" s="38" t="s">
        <v>31</v>
      </c>
      <c r="B26" s="39"/>
      <c r="C26" s="29">
        <f>+SUM(C4:C25)</f>
        <v>40071762</v>
      </c>
      <c r="D26" s="29">
        <f t="shared" ref="D26:O26" si="1">+SUM(D4:D25)</f>
        <v>2300000</v>
      </c>
      <c r="E26" s="29">
        <f t="shared" si="1"/>
        <v>0</v>
      </c>
      <c r="F26" s="29">
        <f t="shared" si="1"/>
        <v>22009725</v>
      </c>
      <c r="G26" s="29">
        <f t="shared" si="1"/>
        <v>12966024</v>
      </c>
      <c r="H26" s="29">
        <f t="shared" si="1"/>
        <v>3300000</v>
      </c>
      <c r="I26" s="29">
        <f t="shared" si="1"/>
        <v>67500000</v>
      </c>
      <c r="J26" s="29">
        <f t="shared" si="1"/>
        <v>26000000</v>
      </c>
      <c r="K26" s="29">
        <f t="shared" ref="K26" si="2">+SUM(K4:K25)</f>
        <v>0</v>
      </c>
      <c r="L26" s="29">
        <f t="shared" ref="L26" si="3">+SUM(L4:L25)</f>
        <v>1500000</v>
      </c>
      <c r="M26" s="29">
        <f t="shared" ref="M26" si="4">+SUM(M4:M25)</f>
        <v>100000</v>
      </c>
      <c r="N26" s="28">
        <f t="shared" si="0"/>
        <v>175747511</v>
      </c>
      <c r="O26" s="29">
        <f t="shared" si="1"/>
        <v>26</v>
      </c>
      <c r="P26" s="30"/>
    </row>
    <row r="27" spans="1:16" ht="15.75" thickBot="1" x14ac:dyDescent="0.3">
      <c r="A27" s="37" t="s">
        <v>43</v>
      </c>
      <c r="B27" s="40"/>
      <c r="C27" s="33">
        <f>IF(C26&gt;0,C26/$O$26,0)</f>
        <v>1541221.6153846155</v>
      </c>
      <c r="D27" s="33">
        <f>IF(D26&gt;0,D26/$O$26,0)</f>
        <v>88461.538461538468</v>
      </c>
      <c r="E27" s="33">
        <f>IF(E26&gt;0,E26/$O$26,0)</f>
        <v>0</v>
      </c>
      <c r="F27" s="33">
        <f>IF(F26&gt;0,F26/$O$26,0)</f>
        <v>846527.88461538462</v>
      </c>
      <c r="G27" s="33">
        <f>IF(G26&gt;0,G26/$O$26,0)</f>
        <v>498693.23076923075</v>
      </c>
      <c r="H27" s="33">
        <f>IF(H26&gt;0,H26/$O$26,0)</f>
        <v>126923.07692307692</v>
      </c>
      <c r="I27" s="33">
        <f>IF(I26&gt;0,I26/$O$26,0)</f>
        <v>2596153.846153846</v>
      </c>
      <c r="J27" s="33">
        <f>IF(J26&gt;0,J26/$O$26,0)</f>
        <v>1000000</v>
      </c>
      <c r="K27" s="33">
        <f t="shared" ref="K27:M27" si="5">IF(K26&gt;0,K26/$O$26,0)</f>
        <v>0</v>
      </c>
      <c r="L27" s="33">
        <f t="shared" si="5"/>
        <v>57692.307692307695</v>
      </c>
      <c r="M27" s="33">
        <f t="shared" si="5"/>
        <v>3846.1538461538462</v>
      </c>
      <c r="N27" s="33">
        <f>IF(N26&gt;0,N26/$O$26,0)</f>
        <v>6759519.653846154</v>
      </c>
      <c r="O27" s="33"/>
      <c r="P27" s="41"/>
    </row>
    <row r="28" spans="1:16" ht="15.75" thickTop="1" x14ac:dyDescent="0.25"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</row>
    <row r="29" spans="1:16" x14ac:dyDescent="0.25"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</row>
    <row r="30" spans="1:16" x14ac:dyDescent="0.25"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</row>
    <row r="31" spans="1:16" x14ac:dyDescent="0.25"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</row>
    <row r="32" spans="1:16" x14ac:dyDescent="0.25"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</row>
    <row r="33" spans="3:15" x14ac:dyDescent="0.25"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</row>
    <row r="34" spans="3:15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</row>
    <row r="35" spans="3:15" x14ac:dyDescent="0.25"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</row>
    <row r="36" spans="3:15" x14ac:dyDescent="0.25"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</row>
    <row r="37" spans="3:15" x14ac:dyDescent="0.25"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</row>
    <row r="38" spans="3:15" x14ac:dyDescent="0.25"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</row>
    <row r="39" spans="3:15" x14ac:dyDescent="0.25"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</row>
    <row r="40" spans="3:15" x14ac:dyDescent="0.25"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</row>
    <row r="41" spans="3:15" x14ac:dyDescent="0.25"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</row>
    <row r="42" spans="3:15" x14ac:dyDescent="0.25"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</row>
    <row r="43" spans="3:15" x14ac:dyDescent="0.25"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</row>
    <row r="44" spans="3:15" x14ac:dyDescent="0.25"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</row>
    <row r="45" spans="3:15" x14ac:dyDescent="0.25"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</row>
    <row r="46" spans="3:15" x14ac:dyDescent="0.25"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</row>
  </sheetData>
  <mergeCells count="3">
    <mergeCell ref="A1:P1"/>
    <mergeCell ref="A26:B26"/>
    <mergeCell ref="A27:B2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BM 0</vt:lpstr>
      <vt:lpstr>BM 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FallenElf</cp:lastModifiedBy>
  <cp:lastPrinted>2024-07-09T09:01:12Z</cp:lastPrinted>
  <dcterms:created xsi:type="dcterms:W3CDTF">2022-05-14T01:15:11Z</dcterms:created>
  <dcterms:modified xsi:type="dcterms:W3CDTF">2024-07-09T09:12:58Z</dcterms:modified>
</cp:coreProperties>
</file>