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filterPrivacy="1" defaultThemeVersion="124226"/>
  <bookViews>
    <workbookView xWindow="0" yWindow="0" windowWidth="17660" windowHeight="7833" activeTab="2"/>
  </bookViews>
  <sheets>
    <sheet name="financial statement -1" sheetId="1" r:id="rId1"/>
    <sheet name="financial statement -2" sheetId="2" r:id="rId2"/>
    <sheet name="financial statement -3" sheetId="3" r:id="rId3"/>
  </sheets>
  <calcPr calcId="171027"/>
</workbook>
</file>

<file path=xl/calcChain.xml><?xml version="1.0" encoding="utf-8"?>
<calcChain xmlns="http://schemas.openxmlformats.org/spreadsheetml/2006/main">
  <c r="F47" i="1" l="1"/>
  <c r="L45" i="1"/>
  <c r="L30" i="1"/>
  <c r="I30" i="1"/>
  <c r="F30" i="1"/>
  <c r="L28" i="1"/>
  <c r="I27" i="1"/>
  <c r="F26" i="1"/>
  <c r="B29" i="3"/>
  <c r="D20" i="2" l="1"/>
  <c r="D21" i="2" s="1"/>
  <c r="B20" i="2"/>
  <c r="B21" i="2" s="1"/>
  <c r="B22" i="2" s="1"/>
  <c r="D26" i="2"/>
  <c r="B26" i="2"/>
  <c r="B33" i="2"/>
  <c r="D34" i="2"/>
  <c r="B34" i="2"/>
  <c r="D35" i="2"/>
  <c r="B35" i="2"/>
  <c r="D36" i="2"/>
  <c r="B36" i="2"/>
  <c r="D39" i="2"/>
  <c r="B39" i="2"/>
  <c r="C39" i="2"/>
  <c r="C36" i="2"/>
  <c r="C35" i="2"/>
  <c r="C34" i="2"/>
  <c r="C33" i="2"/>
  <c r="B23" i="2" l="1"/>
  <c r="B28" i="2" s="1"/>
  <c r="D22" i="2"/>
  <c r="B24" i="2" l="1"/>
  <c r="D23" i="2"/>
  <c r="D28" i="2" s="1"/>
  <c r="D19" i="3"/>
  <c r="D20" i="3" s="1"/>
  <c r="D21" i="3" s="1"/>
  <c r="B19" i="3"/>
  <c r="B20" i="3" s="1"/>
  <c r="B21" i="3" s="1"/>
  <c r="D33" i="3"/>
  <c r="D34" i="3"/>
  <c r="B34" i="3"/>
  <c r="D35" i="3"/>
  <c r="B35" i="3"/>
  <c r="D38" i="3"/>
  <c r="B38" i="3"/>
  <c r="C38" i="3"/>
  <c r="C35" i="3"/>
  <c r="C34" i="3"/>
  <c r="C33" i="3"/>
  <c r="C32" i="3"/>
  <c r="C19" i="3"/>
  <c r="C25" i="3" s="1"/>
  <c r="C20" i="2"/>
  <c r="C26" i="2" s="1"/>
  <c r="C21" i="2" l="1"/>
  <c r="C22" i="2" s="1"/>
  <c r="B25" i="3"/>
  <c r="D25" i="3"/>
  <c r="D24" i="2"/>
  <c r="B25" i="2"/>
  <c r="B30" i="2" s="1"/>
  <c r="B45" i="2" s="1"/>
  <c r="B27" i="2"/>
  <c r="B29" i="2" s="1"/>
  <c r="D22" i="3"/>
  <c r="D27" i="3" s="1"/>
  <c r="B22" i="3"/>
  <c r="B27" i="3" s="1"/>
  <c r="C20" i="3"/>
  <c r="L48" i="1"/>
  <c r="I28" i="1"/>
  <c r="I48" i="1" s="1"/>
  <c r="F28" i="1"/>
  <c r="L47" i="1"/>
  <c r="L46" i="1"/>
  <c r="L39" i="1"/>
  <c r="L41" i="1" s="1"/>
  <c r="L49" i="1" s="1"/>
  <c r="L31" i="1"/>
  <c r="L33" i="1" s="1"/>
  <c r="L34" i="1" s="1"/>
  <c r="L50" i="1" s="1"/>
  <c r="I47" i="1"/>
  <c r="I46" i="1"/>
  <c r="I45" i="1"/>
  <c r="I39" i="1"/>
  <c r="I41" i="1" s="1"/>
  <c r="I49" i="1" s="1"/>
  <c r="I33" i="1"/>
  <c r="I34" i="1" s="1"/>
  <c r="I50" i="1" s="1"/>
  <c r="I31" i="1"/>
  <c r="F48" i="1"/>
  <c r="F46" i="1"/>
  <c r="F45" i="1"/>
  <c r="F39" i="1"/>
  <c r="F41" i="1" s="1"/>
  <c r="F49" i="1" s="1"/>
  <c r="F31" i="1"/>
  <c r="F33" i="1" s="1"/>
  <c r="F34" i="1" s="1"/>
  <c r="F50" i="1" s="1"/>
  <c r="C50" i="1"/>
  <c r="C49" i="1"/>
  <c r="C48" i="1"/>
  <c r="C47" i="1"/>
  <c r="C46" i="1"/>
  <c r="C45" i="1"/>
  <c r="C44" i="1"/>
  <c r="C43" i="1"/>
  <c r="C39" i="1"/>
  <c r="C41" i="1" s="1"/>
  <c r="C28" i="1"/>
  <c r="C31" i="1"/>
  <c r="C12" i="1"/>
  <c r="C15" i="1"/>
  <c r="C14" i="1"/>
  <c r="J14" i="1"/>
  <c r="C23" i="2" l="1"/>
  <c r="C28" i="2" s="1"/>
  <c r="B31" i="2"/>
  <c r="D27" i="2"/>
  <c r="D29" i="2" s="1"/>
  <c r="D25" i="2"/>
  <c r="D30" i="2" s="1"/>
  <c r="D45" i="2" s="1"/>
  <c r="B23" i="3"/>
  <c r="D23" i="3"/>
  <c r="C21" i="3"/>
  <c r="L44" i="1"/>
  <c r="L43" i="1"/>
  <c r="I44" i="1"/>
  <c r="I43" i="1"/>
  <c r="F44" i="1"/>
  <c r="F43" i="1"/>
  <c r="C33" i="1"/>
  <c r="C34" i="1" s="1"/>
  <c r="B10" i="3"/>
  <c r="B33" i="3" s="1"/>
  <c r="D9" i="3"/>
  <c r="B7" i="3"/>
  <c r="B31" i="3" s="1"/>
  <c r="D7" i="3"/>
  <c r="D31" i="3" s="1"/>
  <c r="C7" i="3"/>
  <c r="B8" i="2"/>
  <c r="B32" i="2" s="1"/>
  <c r="B37" i="2" s="1"/>
  <c r="D10" i="2"/>
  <c r="D33" i="2" s="1"/>
  <c r="D8" i="2"/>
  <c r="D32" i="2" s="1"/>
  <c r="C8" i="2"/>
  <c r="C32" i="2" s="1"/>
  <c r="C37" i="2" s="1"/>
  <c r="J16" i="1"/>
  <c r="J8" i="1"/>
  <c r="J10" i="1" s="1"/>
  <c r="D31" i="2" l="1"/>
  <c r="C24" i="2"/>
  <c r="D37" i="2"/>
  <c r="D38" i="2" s="1"/>
  <c r="B38" i="2"/>
  <c r="B40" i="2" s="1"/>
  <c r="C31" i="3"/>
  <c r="C36" i="3" s="1"/>
  <c r="C22" i="3"/>
  <c r="C27" i="3" s="1"/>
  <c r="B9" i="3"/>
  <c r="B32" i="3" s="1"/>
  <c r="B36" i="3" s="1"/>
  <c r="D32" i="3"/>
  <c r="D36" i="3" s="1"/>
  <c r="D24" i="3"/>
  <c r="D29" i="3" s="1"/>
  <c r="D44" i="3" s="1"/>
  <c r="D26" i="3"/>
  <c r="D28" i="3" s="1"/>
  <c r="D30" i="3" s="1"/>
  <c r="B26" i="3"/>
  <c r="B28" i="3" s="1"/>
  <c r="B24" i="3"/>
  <c r="B44" i="3" s="1"/>
  <c r="D40" i="2" l="1"/>
  <c r="D41" i="2" s="1"/>
  <c r="B41" i="2"/>
  <c r="C27" i="2"/>
  <c r="C29" i="2" s="1"/>
  <c r="C31" i="2" s="1"/>
  <c r="C38" i="2" s="1"/>
  <c r="C25" i="2"/>
  <c r="C30" i="2" s="1"/>
  <c r="C45" i="2" s="1"/>
  <c r="D37" i="3"/>
  <c r="C23" i="3"/>
  <c r="C26" i="3" s="1"/>
  <c r="C28" i="3" s="1"/>
  <c r="B43" i="2"/>
  <c r="B44" i="2"/>
  <c r="B30" i="3"/>
  <c r="B37" i="3" s="1"/>
  <c r="D39" i="3"/>
  <c r="D40" i="3" s="1"/>
  <c r="D44" i="2" l="1"/>
  <c r="D43" i="2"/>
  <c r="C40" i="2"/>
  <c r="C41" i="2" s="1"/>
  <c r="C24" i="3"/>
  <c r="C29" i="3" s="1"/>
  <c r="C44" i="3" s="1"/>
  <c r="D42" i="3"/>
  <c r="D43" i="3"/>
  <c r="B39" i="3"/>
  <c r="B40" i="3" s="1"/>
  <c r="C44" i="2" l="1"/>
  <c r="C43" i="2"/>
  <c r="C30" i="3"/>
  <c r="C37" i="3" s="1"/>
  <c r="B43" i="3"/>
  <c r="B42" i="3"/>
  <c r="C39" i="3" l="1"/>
  <c r="C40" i="3"/>
  <c r="C43" i="3" l="1"/>
  <c r="C42" i="3"/>
</calcChain>
</file>

<file path=xl/sharedStrings.xml><?xml version="1.0" encoding="utf-8"?>
<sst xmlns="http://schemas.openxmlformats.org/spreadsheetml/2006/main" count="260" uniqueCount="94">
  <si>
    <t>Sales</t>
  </si>
  <si>
    <t>Costs of goods sold</t>
  </si>
  <si>
    <t>Gross margin</t>
  </si>
  <si>
    <t>Transportation</t>
  </si>
  <si>
    <t>Warehousing</t>
  </si>
  <si>
    <t>Inventory carrying</t>
  </si>
  <si>
    <t>Other operating cost</t>
  </si>
  <si>
    <t>Total operating cost</t>
  </si>
  <si>
    <t>Earnings before interest and taxes</t>
  </si>
  <si>
    <t>Interest</t>
  </si>
  <si>
    <t>Taxes</t>
  </si>
  <si>
    <t>Net income</t>
  </si>
  <si>
    <t>Symbol</t>
  </si>
  <si>
    <t>CGS</t>
  </si>
  <si>
    <t>S</t>
  </si>
  <si>
    <t>GM</t>
  </si>
  <si>
    <t>TC</t>
  </si>
  <si>
    <t>WC</t>
  </si>
  <si>
    <t>IC</t>
  </si>
  <si>
    <t>OOC</t>
  </si>
  <si>
    <t>TOC</t>
  </si>
  <si>
    <t>EBIT</t>
  </si>
  <si>
    <t>INT</t>
  </si>
  <si>
    <t>TX</t>
  </si>
  <si>
    <t>NI</t>
  </si>
  <si>
    <t>(000)</t>
  </si>
  <si>
    <t>Income statement</t>
  </si>
  <si>
    <t>Assets</t>
  </si>
  <si>
    <t>Cash</t>
  </si>
  <si>
    <t>Accounts recievable</t>
  </si>
  <si>
    <t>Inventory</t>
  </si>
  <si>
    <t>Total current assets</t>
  </si>
  <si>
    <t>Net fixed assets</t>
  </si>
  <si>
    <t>Total assets</t>
  </si>
  <si>
    <t>Liability</t>
  </si>
  <si>
    <t>Current liability</t>
  </si>
  <si>
    <t>Long term debt</t>
  </si>
  <si>
    <t>Total liability</t>
  </si>
  <si>
    <t>Stockholders' equity</t>
  </si>
  <si>
    <t>Total liabilities and equity</t>
  </si>
  <si>
    <t>CA</t>
  </si>
  <si>
    <t>AR</t>
  </si>
  <si>
    <t>IN</t>
  </si>
  <si>
    <t>TCA</t>
  </si>
  <si>
    <t>FA</t>
  </si>
  <si>
    <t>TA</t>
  </si>
  <si>
    <t>CL</t>
  </si>
  <si>
    <t>LTD</t>
  </si>
  <si>
    <t>TD</t>
  </si>
  <si>
    <t>SE</t>
  </si>
  <si>
    <t>TLE</t>
  </si>
  <si>
    <t>Balance sheet</t>
  </si>
  <si>
    <t>Financial performance of CLGN</t>
  </si>
  <si>
    <t>Inventory carrying cost</t>
  </si>
  <si>
    <t>Asset deployment</t>
  </si>
  <si>
    <t>Total asset</t>
  </si>
  <si>
    <t>Income</t>
  </si>
  <si>
    <t>Financial performance</t>
  </si>
  <si>
    <t>Profit margin</t>
  </si>
  <si>
    <t>Return on assets</t>
  </si>
  <si>
    <t>Inventory turns/year</t>
  </si>
  <si>
    <t>Transportation as percentage of sales</t>
  </si>
  <si>
    <t>Warehousing as percentage of sales</t>
  </si>
  <si>
    <t>Inventory carrying as percentage of sales</t>
  </si>
  <si>
    <t>10% reduction on transportation</t>
  </si>
  <si>
    <t>10% reduction on warehousing cost</t>
  </si>
  <si>
    <t>Asset turnover</t>
  </si>
  <si>
    <t>Return on equity</t>
  </si>
  <si>
    <t>Annual orders</t>
  </si>
  <si>
    <t>Orders filled correctly</t>
  </si>
  <si>
    <t>Service failure orders</t>
  </si>
  <si>
    <t>Lost sales orders</t>
  </si>
  <si>
    <t>Rectified orders</t>
  </si>
  <si>
    <t>Net orders sold</t>
  </si>
  <si>
    <t>Invoice deduction</t>
  </si>
  <si>
    <t>Lost sales revenue</t>
  </si>
  <si>
    <t>Net sales</t>
  </si>
  <si>
    <t>Rehandling cost</t>
  </si>
  <si>
    <t>Transportation cost</t>
  </si>
  <si>
    <t>Warehousing cost</t>
  </si>
  <si>
    <t>Revenue per order</t>
  </si>
  <si>
    <t>Costs of goods</t>
  </si>
  <si>
    <t>Lost sales rate</t>
  </si>
  <si>
    <t>Rehandling cost/order</t>
  </si>
  <si>
    <t>Invoice deduction/order</t>
  </si>
  <si>
    <t>Inventory value</t>
  </si>
  <si>
    <t>Accounts receivable</t>
  </si>
  <si>
    <t>Fixed assets</t>
  </si>
  <si>
    <t>Service rate=</t>
  </si>
  <si>
    <t>Tax</t>
  </si>
  <si>
    <t>10% reduction on Inventory</t>
  </si>
  <si>
    <t xml:space="preserve">In conclusion as you reduce your service failures proportionately, your costs become reduced proportionately as well as your profit increases. The only cost that increases as you become more efficient is warehousing cost because you need more of a meticulous detailed process to become more effecient and use your inventory to the fullest potential. Thankfully the increase in cost is negligible compared to the increase in profit. </t>
  </si>
  <si>
    <t>In conclusion as you reduce your service failures proportionately, your total operations costs become increased proportionately as well as your profit decreases. Although your service failure cost decreases, the tranportation cost increasing means your routes will possibly be longer and will need more money to satisfy the shipping becuase it is already lower then everyone else. So, because you need more of a meticulous detailed process to become more effecient and use your inventory to the fullest potential. The increase in transportation cost would be important to take into consideration and to figure out a minimum service rate quality that satisfies demand and saves the most money to increase profit.</t>
  </si>
  <si>
    <t>In conclusion Reducing transportation is the best strategy to take because it reduced close half a percent of sales compared to other strategies. Resulting in higher return on equity and higher 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</si>
</sst>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6" formatCode="&quot;$&quot;#,##0_);[Red]\(&quot;$&quot;#,##0\)"/>
    <numFmt numFmtId="8" formatCode="&quot;$&quot;#,##0.00_);[Red]\(&quot;$&quot;#,##0.00\)"/>
    <numFmt numFmtId="44" formatCode="_(&quot;$&quot;* #,##0.00_);_(&quot;$&quot;* \(#,##0.00\);_(&quot;$&quot;* &quot;-&quot;??_);_(@_)"/>
    <numFmt numFmtId="164" formatCode="&quot;$&quot;#,##0"/>
    <numFmt numFmtId="165" formatCode="_(&quot;$&quot;* #,##0_);_(&quot;$&quot;* \(#,##0\);_(&quot;$&quot;* &quot;-&quot;??_);_(@_)"/>
  </numFmts>
  <fonts count="6" x14ac:knownFonts="1">
    <font>
      <sz val="11"/>
      <color theme="1"/>
      <name val="Calibri"/>
      <family val="2"/>
      <scheme val="minor"/>
    </font>
    <font>
      <b/>
      <sz val="11"/>
      <color theme="1"/>
      <name val="Calibri"/>
      <family val="2"/>
      <scheme val="minor"/>
    </font>
    <font>
      <b/>
      <u/>
      <sz val="11"/>
      <color theme="1"/>
      <name val="Calibri"/>
      <family val="2"/>
      <scheme val="minor"/>
    </font>
    <font>
      <sz val="11"/>
      <color rgb="FFFF0000"/>
      <name val="Calibri"/>
      <family val="2"/>
      <scheme val="minor"/>
    </font>
    <font>
      <b/>
      <sz val="11"/>
      <color rgb="FFFF0000"/>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s>
  <cellStyleXfs count="3">
    <xf numFmtId="0" fontId="0" fillId="0" borderId="0"/>
    <xf numFmtId="44" fontId="5" fillId="0" borderId="0" applyFont="0" applyFill="0" applyBorder="0" applyAlignment="0" applyProtection="0"/>
    <xf numFmtId="9" fontId="5" fillId="0" borderId="0" applyFont="0" applyFill="0" applyBorder="0" applyAlignment="0" applyProtection="0"/>
  </cellStyleXfs>
  <cellXfs count="32">
    <xf numFmtId="0" fontId="0" fillId="0" borderId="0" xfId="0"/>
    <xf numFmtId="0" fontId="0" fillId="0" borderId="1" xfId="0" applyBorder="1"/>
    <xf numFmtId="49" fontId="0" fillId="0" borderId="1" xfId="0" applyNumberFormat="1" applyBorder="1"/>
    <xf numFmtId="6" fontId="0" fillId="0" borderId="1" xfId="0" applyNumberFormat="1" applyBorder="1"/>
    <xf numFmtId="0" fontId="1" fillId="0" borderId="1" xfId="0" applyFont="1" applyBorder="1"/>
    <xf numFmtId="3" fontId="0" fillId="0" borderId="1" xfId="0" applyNumberFormat="1" applyBorder="1"/>
    <xf numFmtId="0" fontId="0" fillId="0" borderId="1" xfId="0" applyFill="1" applyBorder="1"/>
    <xf numFmtId="0" fontId="2" fillId="0" borderId="1" xfId="0" applyFont="1" applyBorder="1"/>
    <xf numFmtId="0" fontId="2" fillId="0" borderId="1" xfId="0" applyFont="1" applyFill="1" applyBorder="1"/>
    <xf numFmtId="10" fontId="0" fillId="0" borderId="1" xfId="0" applyNumberFormat="1" applyBorder="1"/>
    <xf numFmtId="8" fontId="0" fillId="0" borderId="0" xfId="0" applyNumberFormat="1"/>
    <xf numFmtId="164" fontId="0" fillId="0" borderId="1" xfId="0" applyNumberFormat="1" applyBorder="1"/>
    <xf numFmtId="9" fontId="0" fillId="0" borderId="1" xfId="0" applyNumberFormat="1" applyBorder="1"/>
    <xf numFmtId="0" fontId="0" fillId="0" borderId="0" xfId="0" applyBorder="1"/>
    <xf numFmtId="0" fontId="4" fillId="0" borderId="1" xfId="0" applyFont="1" applyBorder="1"/>
    <xf numFmtId="164" fontId="3" fillId="0" borderId="1" xfId="0" applyNumberFormat="1" applyFont="1" applyBorder="1"/>
    <xf numFmtId="9" fontId="3" fillId="0" borderId="0" xfId="0" applyNumberFormat="1" applyFont="1"/>
    <xf numFmtId="165" fontId="0" fillId="0" borderId="1" xfId="1" applyNumberFormat="1" applyFont="1" applyBorder="1"/>
    <xf numFmtId="2" fontId="0" fillId="0" borderId="1" xfId="0" applyNumberFormat="1" applyBorder="1"/>
    <xf numFmtId="0" fontId="0" fillId="2" borderId="0" xfId="0" applyFill="1"/>
    <xf numFmtId="0" fontId="3" fillId="0" borderId="1" xfId="0" applyFont="1" applyBorder="1"/>
    <xf numFmtId="10" fontId="3" fillId="0" borderId="1" xfId="0" applyNumberFormat="1" applyFont="1" applyBorder="1"/>
    <xf numFmtId="44" fontId="0" fillId="0" borderId="1" xfId="1" applyFont="1" applyBorder="1"/>
    <xf numFmtId="10" fontId="0" fillId="0" borderId="1" xfId="2" applyNumberFormat="1" applyFont="1" applyBorder="1"/>
    <xf numFmtId="0" fontId="1" fillId="0" borderId="6" xfId="0" applyFont="1" applyFill="1" applyBorder="1"/>
    <xf numFmtId="0" fontId="1" fillId="0" borderId="2" xfId="0" applyFont="1" applyBorder="1" applyAlignment="1">
      <alignment horizontal="center" vertical="center" wrapText="1"/>
    </xf>
    <xf numFmtId="0" fontId="4" fillId="0" borderId="3"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0" xfId="0" applyFont="1" applyFill="1" applyBorder="1" applyAlignment="1">
      <alignment horizontal="left" vertical="top" wrapText="1"/>
    </xf>
  </cellXfs>
  <cellStyles count="3">
    <cellStyle name="Currency" xfId="1" builtinId="4"/>
    <cellStyle name="Normal" xfId="0" builtinId="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51"/>
  <sheetViews>
    <sheetView topLeftCell="A10" zoomScale="85" zoomScaleNormal="85" workbookViewId="0">
      <selection activeCell="C37" sqref="C37"/>
    </sheetView>
  </sheetViews>
  <sheetFormatPr defaultRowHeight="14.35" x14ac:dyDescent="0.5"/>
  <cols>
    <col min="1" max="1" width="39.41015625" customWidth="1"/>
    <col min="3" max="3" width="9.64453125" bestFit="1" customWidth="1"/>
    <col min="4" max="4" width="9.3515625" bestFit="1" customWidth="1"/>
    <col min="6" max="6" width="10.87890625" bestFit="1" customWidth="1"/>
    <col min="8" max="8" width="24.41015625" bestFit="1" customWidth="1"/>
    <col min="9" max="9" width="9.41015625" bestFit="1" customWidth="1"/>
    <col min="10" max="10" width="9.3515625" bestFit="1" customWidth="1"/>
    <col min="11" max="11" width="13.41015625" customWidth="1"/>
    <col min="12" max="12" width="9.41015625" bestFit="1" customWidth="1"/>
  </cols>
  <sheetData>
    <row r="2" spans="1:10" x14ac:dyDescent="0.5">
      <c r="A2" s="14"/>
      <c r="B2" s="29" t="s">
        <v>26</v>
      </c>
      <c r="C2" s="29"/>
      <c r="D2" s="29"/>
      <c r="H2" s="14"/>
      <c r="I2" s="29" t="s">
        <v>51</v>
      </c>
      <c r="J2" s="29"/>
    </row>
    <row r="3" spans="1:10" x14ac:dyDescent="0.5">
      <c r="A3" s="1"/>
      <c r="B3" s="1" t="s">
        <v>12</v>
      </c>
      <c r="C3" s="2" t="s">
        <v>25</v>
      </c>
      <c r="D3" s="2"/>
      <c r="H3" s="1"/>
      <c r="I3" s="1" t="s">
        <v>12</v>
      </c>
      <c r="J3" s="2" t="s">
        <v>25</v>
      </c>
    </row>
    <row r="4" spans="1:10" x14ac:dyDescent="0.5">
      <c r="A4" s="1" t="s">
        <v>0</v>
      </c>
      <c r="B4" s="1" t="s">
        <v>14</v>
      </c>
      <c r="C4" s="17">
        <v>150000</v>
      </c>
      <c r="D4" s="3"/>
      <c r="H4" s="4" t="s">
        <v>27</v>
      </c>
      <c r="I4" s="1"/>
      <c r="J4" s="1"/>
    </row>
    <row r="5" spans="1:10" x14ac:dyDescent="0.5">
      <c r="A5" s="1" t="s">
        <v>1</v>
      </c>
      <c r="B5" s="1" t="s">
        <v>13</v>
      </c>
      <c r="C5" s="17">
        <v>80000</v>
      </c>
      <c r="D5" s="3"/>
      <c r="F5" s="10"/>
      <c r="H5" s="1" t="s">
        <v>28</v>
      </c>
      <c r="I5" s="1" t="s">
        <v>40</v>
      </c>
      <c r="J5" s="3">
        <v>15000</v>
      </c>
    </row>
    <row r="6" spans="1:10" x14ac:dyDescent="0.5">
      <c r="A6" s="1" t="s">
        <v>2</v>
      </c>
      <c r="B6" s="1" t="s">
        <v>15</v>
      </c>
      <c r="C6" s="17">
        <v>70000</v>
      </c>
      <c r="D6" s="3"/>
      <c r="H6" s="1" t="s">
        <v>29</v>
      </c>
      <c r="I6" s="1" t="s">
        <v>41</v>
      </c>
      <c r="J6" s="3">
        <v>30000</v>
      </c>
    </row>
    <row r="7" spans="1:10" x14ac:dyDescent="0.5">
      <c r="A7" s="1" t="s">
        <v>3</v>
      </c>
      <c r="B7" s="1" t="s">
        <v>16</v>
      </c>
      <c r="C7" s="17">
        <v>6000</v>
      </c>
      <c r="D7" s="1"/>
      <c r="H7" s="1" t="s">
        <v>30</v>
      </c>
      <c r="I7" s="1" t="s">
        <v>42</v>
      </c>
      <c r="J7" s="3">
        <v>10000</v>
      </c>
    </row>
    <row r="8" spans="1:10" x14ac:dyDescent="0.5">
      <c r="A8" s="1" t="s">
        <v>4</v>
      </c>
      <c r="B8" s="1" t="s">
        <v>17</v>
      </c>
      <c r="C8" s="17">
        <v>1500</v>
      </c>
      <c r="D8" s="1"/>
      <c r="H8" s="1" t="s">
        <v>31</v>
      </c>
      <c r="I8" s="1" t="s">
        <v>43</v>
      </c>
      <c r="J8" s="3">
        <f>SUM(J5:J7)</f>
        <v>55000</v>
      </c>
    </row>
    <row r="9" spans="1:10" x14ac:dyDescent="0.5">
      <c r="A9" s="1" t="s">
        <v>5</v>
      </c>
      <c r="B9" s="1" t="s">
        <v>18</v>
      </c>
      <c r="C9" s="17">
        <v>3000</v>
      </c>
      <c r="D9" s="19"/>
      <c r="H9" s="1" t="s">
        <v>32</v>
      </c>
      <c r="I9" s="1" t="s">
        <v>44</v>
      </c>
      <c r="J9" s="3">
        <v>90000</v>
      </c>
    </row>
    <row r="10" spans="1:10" x14ac:dyDescent="0.5">
      <c r="A10" s="1" t="s">
        <v>6</v>
      </c>
      <c r="B10" s="1" t="s">
        <v>19</v>
      </c>
      <c r="C10" s="17">
        <v>30000</v>
      </c>
      <c r="D10" s="1"/>
      <c r="H10" s="1" t="s">
        <v>33</v>
      </c>
      <c r="I10" s="1" t="s">
        <v>45</v>
      </c>
      <c r="J10" s="3">
        <f>SUM(J8:J9)</f>
        <v>145000</v>
      </c>
    </row>
    <row r="11" spans="1:10" x14ac:dyDescent="0.5">
      <c r="A11" s="1" t="s">
        <v>7</v>
      </c>
      <c r="B11" s="1" t="s">
        <v>20</v>
      </c>
      <c r="C11" s="17">
        <v>40500</v>
      </c>
      <c r="D11" s="3"/>
      <c r="H11" s="4" t="s">
        <v>34</v>
      </c>
      <c r="I11" s="1"/>
      <c r="J11" s="1"/>
    </row>
    <row r="12" spans="1:10" x14ac:dyDescent="0.5">
      <c r="A12" s="1" t="s">
        <v>8</v>
      </c>
      <c r="B12" s="1" t="s">
        <v>21</v>
      </c>
      <c r="C12" s="17">
        <f>C6-C11</f>
        <v>29500</v>
      </c>
      <c r="D12" s="3"/>
      <c r="H12" s="1" t="s">
        <v>35</v>
      </c>
      <c r="I12" s="1" t="s">
        <v>46</v>
      </c>
      <c r="J12" s="3">
        <v>65000</v>
      </c>
    </row>
    <row r="13" spans="1:10" x14ac:dyDescent="0.5">
      <c r="A13" s="1" t="s">
        <v>9</v>
      </c>
      <c r="B13" s="1" t="s">
        <v>22</v>
      </c>
      <c r="C13" s="17">
        <v>12000</v>
      </c>
      <c r="D13" s="3"/>
      <c r="H13" s="1" t="s">
        <v>36</v>
      </c>
      <c r="I13" s="1" t="s">
        <v>47</v>
      </c>
      <c r="J13" s="3">
        <v>35000</v>
      </c>
    </row>
    <row r="14" spans="1:10" x14ac:dyDescent="0.5">
      <c r="A14" s="1" t="s">
        <v>10</v>
      </c>
      <c r="B14" s="1" t="s">
        <v>23</v>
      </c>
      <c r="C14" s="17">
        <f>(C12-C13)*0.4</f>
        <v>7000</v>
      </c>
      <c r="D14" s="3"/>
      <c r="H14" s="1" t="s">
        <v>37</v>
      </c>
      <c r="I14" s="1" t="s">
        <v>48</v>
      </c>
      <c r="J14" s="3">
        <f>J12+J13</f>
        <v>100000</v>
      </c>
    </row>
    <row r="15" spans="1:10" x14ac:dyDescent="0.5">
      <c r="A15" s="1" t="s">
        <v>11</v>
      </c>
      <c r="B15" s="1" t="s">
        <v>24</v>
      </c>
      <c r="C15" s="17">
        <f>C12-C13-C14</f>
        <v>10500</v>
      </c>
      <c r="D15" s="3"/>
      <c r="H15" s="1" t="s">
        <v>38</v>
      </c>
      <c r="I15" s="1" t="s">
        <v>49</v>
      </c>
      <c r="J15" s="3">
        <v>45000</v>
      </c>
    </row>
    <row r="16" spans="1:10" x14ac:dyDescent="0.5">
      <c r="H16" s="1" t="s">
        <v>39</v>
      </c>
      <c r="I16" s="1" t="s">
        <v>50</v>
      </c>
      <c r="J16" s="3">
        <f>SUM(J14:J15)</f>
        <v>145000</v>
      </c>
    </row>
    <row r="18" spans="1:12" ht="14.7" thickBot="1" x14ac:dyDescent="0.55000000000000004"/>
    <row r="19" spans="1:12" ht="14.7" thickBot="1" x14ac:dyDescent="0.55000000000000004">
      <c r="A19" s="26"/>
      <c r="B19" s="27"/>
      <c r="C19" s="27"/>
      <c r="D19" s="27"/>
      <c r="E19" s="27"/>
      <c r="F19" s="28"/>
      <c r="H19" s="26"/>
      <c r="I19" s="28"/>
      <c r="K19" s="26"/>
      <c r="L19" s="28"/>
    </row>
    <row r="20" spans="1:12" ht="35.25" customHeight="1" x14ac:dyDescent="0.5">
      <c r="A20" s="30" t="s">
        <v>52</v>
      </c>
      <c r="B20" s="30"/>
      <c r="C20" s="30"/>
      <c r="E20" s="25" t="s">
        <v>64</v>
      </c>
      <c r="F20" s="25"/>
      <c r="H20" s="25" t="s">
        <v>65</v>
      </c>
      <c r="I20" s="25"/>
      <c r="K20" s="25" t="s">
        <v>90</v>
      </c>
      <c r="L20" s="25"/>
    </row>
    <row r="21" spans="1:12" x14ac:dyDescent="0.5">
      <c r="A21" s="1"/>
      <c r="B21" s="1" t="s">
        <v>12</v>
      </c>
      <c r="C21" s="2" t="s">
        <v>25</v>
      </c>
      <c r="E21" s="1" t="s">
        <v>12</v>
      </c>
      <c r="F21" s="2" t="s">
        <v>25</v>
      </c>
      <c r="H21" s="1" t="s">
        <v>12</v>
      </c>
      <c r="I21" s="2" t="s">
        <v>25</v>
      </c>
      <c r="K21" s="1" t="s">
        <v>12</v>
      </c>
      <c r="L21" s="2" t="s">
        <v>25</v>
      </c>
    </row>
    <row r="22" spans="1:12" x14ac:dyDescent="0.5">
      <c r="A22" s="7" t="s">
        <v>56</v>
      </c>
      <c r="B22" s="1"/>
      <c r="E22" s="1"/>
      <c r="F22" s="1"/>
      <c r="H22" s="1"/>
      <c r="I22" s="1"/>
      <c r="K22" s="1"/>
      <c r="L22" s="1"/>
    </row>
    <row r="23" spans="1:12" x14ac:dyDescent="0.5">
      <c r="A23" s="1" t="s">
        <v>0</v>
      </c>
      <c r="B23" s="1" t="s">
        <v>14</v>
      </c>
      <c r="C23" s="17">
        <v>150000</v>
      </c>
      <c r="E23" s="1" t="s">
        <v>14</v>
      </c>
      <c r="F23" s="17">
        <v>150000</v>
      </c>
      <c r="H23" s="1" t="s">
        <v>14</v>
      </c>
      <c r="I23" s="17">
        <v>150000</v>
      </c>
      <c r="K23" s="1" t="s">
        <v>14</v>
      </c>
      <c r="L23" s="17">
        <v>150000</v>
      </c>
    </row>
    <row r="24" spans="1:12" x14ac:dyDescent="0.5">
      <c r="A24" s="1" t="s">
        <v>1</v>
      </c>
      <c r="B24" s="1" t="s">
        <v>13</v>
      </c>
      <c r="C24" s="17">
        <v>80000</v>
      </c>
      <c r="E24" s="1" t="s">
        <v>13</v>
      </c>
      <c r="F24" s="17">
        <v>80000</v>
      </c>
      <c r="H24" s="1" t="s">
        <v>13</v>
      </c>
      <c r="I24" s="17">
        <v>80000</v>
      </c>
      <c r="K24" s="1" t="s">
        <v>13</v>
      </c>
      <c r="L24" s="17">
        <v>80000</v>
      </c>
    </row>
    <row r="25" spans="1:12" x14ac:dyDescent="0.5">
      <c r="A25" s="1" t="s">
        <v>2</v>
      </c>
      <c r="B25" s="1" t="s">
        <v>15</v>
      </c>
      <c r="C25" s="17">
        <v>70000</v>
      </c>
      <c r="E25" s="1" t="s">
        <v>15</v>
      </c>
      <c r="F25" s="17">
        <v>70000</v>
      </c>
      <c r="H25" s="1" t="s">
        <v>15</v>
      </c>
      <c r="I25" s="17">
        <v>70000</v>
      </c>
      <c r="K25" s="1" t="s">
        <v>15</v>
      </c>
      <c r="L25" s="17">
        <v>70000</v>
      </c>
    </row>
    <row r="26" spans="1:12" x14ac:dyDescent="0.5">
      <c r="A26" s="1" t="s">
        <v>3</v>
      </c>
      <c r="B26" s="1" t="s">
        <v>16</v>
      </c>
      <c r="C26" s="17">
        <v>6000</v>
      </c>
      <c r="E26" s="1" t="s">
        <v>16</v>
      </c>
      <c r="F26" s="17">
        <f>6000*0.9</f>
        <v>5400</v>
      </c>
      <c r="H26" s="1" t="s">
        <v>16</v>
      </c>
      <c r="I26" s="17">
        <v>6000</v>
      </c>
      <c r="K26" s="1" t="s">
        <v>16</v>
      </c>
      <c r="L26" s="17">
        <v>6000</v>
      </c>
    </row>
    <row r="27" spans="1:12" x14ac:dyDescent="0.5">
      <c r="A27" s="1" t="s">
        <v>4</v>
      </c>
      <c r="B27" s="1" t="s">
        <v>17</v>
      </c>
      <c r="C27" s="17">
        <v>1500</v>
      </c>
      <c r="E27" s="1" t="s">
        <v>17</v>
      </c>
      <c r="F27" s="17">
        <v>1500</v>
      </c>
      <c r="H27" s="1" t="s">
        <v>17</v>
      </c>
      <c r="I27" s="17">
        <f>1500*0.9</f>
        <v>1350</v>
      </c>
      <c r="K27" s="1" t="s">
        <v>17</v>
      </c>
      <c r="L27" s="17">
        <v>1500</v>
      </c>
    </row>
    <row r="28" spans="1:12" x14ac:dyDescent="0.5">
      <c r="A28" s="1" t="s">
        <v>5</v>
      </c>
      <c r="B28" s="1" t="s">
        <v>18</v>
      </c>
      <c r="C28" s="17">
        <f>0.3*J7</f>
        <v>3000</v>
      </c>
      <c r="D28" s="19"/>
      <c r="E28" s="1" t="s">
        <v>18</v>
      </c>
      <c r="F28" s="17">
        <f>0.3*J7</f>
        <v>3000</v>
      </c>
      <c r="H28" s="1" t="s">
        <v>18</v>
      </c>
      <c r="I28" s="17">
        <f>0.3*J7</f>
        <v>3000</v>
      </c>
      <c r="K28" s="1" t="s">
        <v>18</v>
      </c>
      <c r="L28" s="17">
        <f>3000*0.9</f>
        <v>2700</v>
      </c>
    </row>
    <row r="29" spans="1:12" x14ac:dyDescent="0.5">
      <c r="A29" s="1" t="s">
        <v>6</v>
      </c>
      <c r="B29" s="1" t="s">
        <v>19</v>
      </c>
      <c r="C29" s="17">
        <v>30000</v>
      </c>
      <c r="E29" s="1" t="s">
        <v>19</v>
      </c>
      <c r="F29" s="17">
        <v>30000</v>
      </c>
      <c r="H29" s="1" t="s">
        <v>19</v>
      </c>
      <c r="I29" s="17">
        <v>30000</v>
      </c>
      <c r="K29" s="1" t="s">
        <v>19</v>
      </c>
      <c r="L29" s="17">
        <v>30000</v>
      </c>
    </row>
    <row r="30" spans="1:12" x14ac:dyDescent="0.5">
      <c r="A30" s="1" t="s">
        <v>7</v>
      </c>
      <c r="B30" s="1" t="s">
        <v>20</v>
      </c>
      <c r="C30" s="17">
        <v>40500</v>
      </c>
      <c r="E30" s="1" t="s">
        <v>20</v>
      </c>
      <c r="F30" s="17">
        <f>SUM(F26:F29)</f>
        <v>39900</v>
      </c>
      <c r="H30" s="1" t="s">
        <v>20</v>
      </c>
      <c r="I30" s="17">
        <f>SUM(I26:I29)</f>
        <v>40350</v>
      </c>
      <c r="K30" s="1" t="s">
        <v>20</v>
      </c>
      <c r="L30" s="17">
        <f>SUM(L26:L29)</f>
        <v>40200</v>
      </c>
    </row>
    <row r="31" spans="1:12" x14ac:dyDescent="0.5">
      <c r="A31" s="1" t="s">
        <v>8</v>
      </c>
      <c r="B31" s="1" t="s">
        <v>21</v>
      </c>
      <c r="C31" s="17">
        <f>C25-C30</f>
        <v>29500</v>
      </c>
      <c r="E31" s="1" t="s">
        <v>21</v>
      </c>
      <c r="F31" s="17">
        <f>F25-F30</f>
        <v>30100</v>
      </c>
      <c r="H31" s="1" t="s">
        <v>21</v>
      </c>
      <c r="I31" s="17">
        <f>I25-I30</f>
        <v>29650</v>
      </c>
      <c r="K31" s="1" t="s">
        <v>21</v>
      </c>
      <c r="L31" s="17">
        <f>L25-L30</f>
        <v>29800</v>
      </c>
    </row>
    <row r="32" spans="1:12" x14ac:dyDescent="0.5">
      <c r="A32" s="1" t="s">
        <v>9</v>
      </c>
      <c r="B32" s="1" t="s">
        <v>22</v>
      </c>
      <c r="C32" s="17">
        <v>12000</v>
      </c>
      <c r="E32" s="1" t="s">
        <v>22</v>
      </c>
      <c r="F32" s="17">
        <v>12000</v>
      </c>
      <c r="H32" s="1" t="s">
        <v>22</v>
      </c>
      <c r="I32" s="17">
        <v>12000</v>
      </c>
      <c r="K32" s="1" t="s">
        <v>22</v>
      </c>
      <c r="L32" s="17">
        <v>12000</v>
      </c>
    </row>
    <row r="33" spans="1:12" x14ac:dyDescent="0.5">
      <c r="A33" s="1" t="s">
        <v>10</v>
      </c>
      <c r="B33" s="1" t="s">
        <v>23</v>
      </c>
      <c r="C33" s="17">
        <f>(C31-C32)*0.4</f>
        <v>7000</v>
      </c>
      <c r="E33" s="1" t="s">
        <v>23</v>
      </c>
      <c r="F33" s="17">
        <f>(F31-F32)*0.4</f>
        <v>7240</v>
      </c>
      <c r="H33" s="1" t="s">
        <v>23</v>
      </c>
      <c r="I33" s="17">
        <f>(I31-I32)*0.4</f>
        <v>7060</v>
      </c>
      <c r="K33" s="1" t="s">
        <v>23</v>
      </c>
      <c r="L33" s="17">
        <f>(L31-L32)*0.4</f>
        <v>7120</v>
      </c>
    </row>
    <row r="34" spans="1:12" x14ac:dyDescent="0.5">
      <c r="A34" s="1" t="s">
        <v>11</v>
      </c>
      <c r="B34" s="1" t="s">
        <v>24</v>
      </c>
      <c r="C34" s="17">
        <f>C31-C32-C33</f>
        <v>10500</v>
      </c>
      <c r="E34" s="1" t="s">
        <v>24</v>
      </c>
      <c r="F34" s="17">
        <f>F31-F32-F33</f>
        <v>10860</v>
      </c>
      <c r="H34" s="1" t="s">
        <v>24</v>
      </c>
      <c r="I34" s="17">
        <f>I31-I32-I33</f>
        <v>10590</v>
      </c>
      <c r="K34" s="1" t="s">
        <v>24</v>
      </c>
      <c r="L34" s="17">
        <f>L31-L32-L33</f>
        <v>10680</v>
      </c>
    </row>
    <row r="35" spans="1:12" x14ac:dyDescent="0.5">
      <c r="A35" s="8" t="s">
        <v>54</v>
      </c>
      <c r="B35" s="1"/>
      <c r="C35" s="17"/>
      <c r="E35" s="1"/>
      <c r="F35" s="17"/>
      <c r="H35" s="1"/>
      <c r="I35" s="17"/>
      <c r="K35" s="1"/>
      <c r="L35" s="17"/>
    </row>
    <row r="36" spans="1:12" x14ac:dyDescent="0.5">
      <c r="A36" s="1" t="s">
        <v>28</v>
      </c>
      <c r="B36" s="1" t="s">
        <v>40</v>
      </c>
      <c r="C36" s="3">
        <v>15000</v>
      </c>
      <c r="E36" s="1" t="s">
        <v>40</v>
      </c>
      <c r="F36" s="3">
        <v>15000</v>
      </c>
      <c r="H36" s="1" t="s">
        <v>40</v>
      </c>
      <c r="I36" s="3">
        <v>15000</v>
      </c>
      <c r="K36" s="1" t="s">
        <v>40</v>
      </c>
      <c r="L36" s="3">
        <v>15000</v>
      </c>
    </row>
    <row r="37" spans="1:12" x14ac:dyDescent="0.5">
      <c r="A37" s="1" t="s">
        <v>29</v>
      </c>
      <c r="B37" s="1" t="s">
        <v>41</v>
      </c>
      <c r="C37" s="3">
        <v>30000</v>
      </c>
      <c r="E37" s="1" t="s">
        <v>41</v>
      </c>
      <c r="F37" s="3">
        <v>30000</v>
      </c>
      <c r="H37" s="1" t="s">
        <v>41</v>
      </c>
      <c r="I37" s="3">
        <v>30000</v>
      </c>
      <c r="K37" s="1" t="s">
        <v>41</v>
      </c>
      <c r="L37" s="3">
        <v>30000</v>
      </c>
    </row>
    <row r="38" spans="1:12" x14ac:dyDescent="0.5">
      <c r="A38" s="1" t="s">
        <v>30</v>
      </c>
      <c r="B38" s="1" t="s">
        <v>42</v>
      </c>
      <c r="C38" s="3">
        <v>10000</v>
      </c>
      <c r="E38" s="1" t="s">
        <v>42</v>
      </c>
      <c r="F38" s="3">
        <v>10000</v>
      </c>
      <c r="H38" s="1" t="s">
        <v>42</v>
      </c>
      <c r="I38" s="3">
        <v>10000</v>
      </c>
      <c r="K38" s="1" t="s">
        <v>42</v>
      </c>
      <c r="L38" s="3">
        <v>10000</v>
      </c>
    </row>
    <row r="39" spans="1:12" x14ac:dyDescent="0.5">
      <c r="A39" s="1" t="s">
        <v>31</v>
      </c>
      <c r="B39" s="1" t="s">
        <v>43</v>
      </c>
      <c r="C39" s="3">
        <f>SUM(C36:C38)</f>
        <v>55000</v>
      </c>
      <c r="E39" s="1" t="s">
        <v>43</v>
      </c>
      <c r="F39" s="3">
        <f>SUM(F36:F38)</f>
        <v>55000</v>
      </c>
      <c r="H39" s="1" t="s">
        <v>43</v>
      </c>
      <c r="I39" s="3">
        <f>SUM(I36:I38)</f>
        <v>55000</v>
      </c>
      <c r="K39" s="1" t="s">
        <v>43</v>
      </c>
      <c r="L39" s="3">
        <f>SUM(L36:L38)</f>
        <v>55000</v>
      </c>
    </row>
    <row r="40" spans="1:12" x14ac:dyDescent="0.5">
      <c r="A40" s="1" t="s">
        <v>32</v>
      </c>
      <c r="B40" s="1" t="s">
        <v>44</v>
      </c>
      <c r="C40" s="3">
        <v>90000</v>
      </c>
      <c r="E40" s="1" t="s">
        <v>44</v>
      </c>
      <c r="F40" s="3">
        <v>90000</v>
      </c>
      <c r="H40" s="1" t="s">
        <v>44</v>
      </c>
      <c r="I40" s="3">
        <v>90000</v>
      </c>
      <c r="K40" s="1" t="s">
        <v>44</v>
      </c>
      <c r="L40" s="3">
        <v>90000</v>
      </c>
    </row>
    <row r="41" spans="1:12" x14ac:dyDescent="0.5">
      <c r="A41" s="6" t="s">
        <v>55</v>
      </c>
      <c r="B41" s="6" t="s">
        <v>45</v>
      </c>
      <c r="C41" s="3">
        <f>SUM(C39:C40)</f>
        <v>145000</v>
      </c>
      <c r="E41" s="6" t="s">
        <v>45</v>
      </c>
      <c r="F41" s="3">
        <f>SUM(F39:F40)</f>
        <v>145000</v>
      </c>
      <c r="H41" s="6" t="s">
        <v>45</v>
      </c>
      <c r="I41" s="3">
        <f>SUM(I39:I40)</f>
        <v>145000</v>
      </c>
      <c r="K41" s="6" t="s">
        <v>45</v>
      </c>
      <c r="L41" s="3">
        <f>SUM(L39:L40)</f>
        <v>145000</v>
      </c>
    </row>
    <row r="42" spans="1:12" x14ac:dyDescent="0.5">
      <c r="A42" s="8" t="s">
        <v>57</v>
      </c>
      <c r="B42" s="1"/>
      <c r="C42" s="1"/>
      <c r="E42" s="1"/>
      <c r="F42" s="1"/>
      <c r="H42" s="1"/>
      <c r="I42" s="1"/>
      <c r="K42" s="1"/>
      <c r="L42" s="1"/>
    </row>
    <row r="43" spans="1:12" x14ac:dyDescent="0.5">
      <c r="A43" s="6" t="s">
        <v>58</v>
      </c>
      <c r="B43" s="1"/>
      <c r="C43" s="9">
        <f>C34/C23</f>
        <v>7.0000000000000007E-2</v>
      </c>
      <c r="E43" s="1"/>
      <c r="F43" s="9">
        <f>F34/F23</f>
        <v>7.2400000000000006E-2</v>
      </c>
      <c r="H43" s="6" t="s">
        <v>58</v>
      </c>
      <c r="I43" s="9">
        <f>I34/I23</f>
        <v>7.0599999999999996E-2</v>
      </c>
      <c r="K43" s="1"/>
      <c r="L43" s="9">
        <f>L34/L23</f>
        <v>7.1199999999999999E-2</v>
      </c>
    </row>
    <row r="44" spans="1:12" x14ac:dyDescent="0.5">
      <c r="A44" s="6" t="s">
        <v>59</v>
      </c>
      <c r="B44" s="1"/>
      <c r="C44" s="9">
        <f>C34/C41</f>
        <v>7.2413793103448282E-2</v>
      </c>
      <c r="E44" s="1"/>
      <c r="F44" s="9">
        <f>F34/F41</f>
        <v>7.4896551724137936E-2</v>
      </c>
      <c r="H44" s="6" t="s">
        <v>59</v>
      </c>
      <c r="I44" s="9">
        <f>I34/I41</f>
        <v>7.3034482758620692E-2</v>
      </c>
      <c r="K44" s="1"/>
      <c r="L44" s="9">
        <f>L34/L41</f>
        <v>7.3655172413793102E-2</v>
      </c>
    </row>
    <row r="45" spans="1:12" x14ac:dyDescent="0.5">
      <c r="A45" s="6" t="s">
        <v>60</v>
      </c>
      <c r="B45" s="1"/>
      <c r="C45" s="20">
        <f>C24/C38</f>
        <v>8</v>
      </c>
      <c r="D45" s="19"/>
      <c r="E45" s="1"/>
      <c r="F45" s="20">
        <f>F24/F38</f>
        <v>8</v>
      </c>
      <c r="H45" s="6" t="s">
        <v>60</v>
      </c>
      <c r="I45" s="20">
        <f>I24/I38</f>
        <v>8</v>
      </c>
      <c r="K45" s="1"/>
      <c r="L45" s="20">
        <f>L24/L38</f>
        <v>8</v>
      </c>
    </row>
    <row r="46" spans="1:12" x14ac:dyDescent="0.5">
      <c r="A46" s="6" t="s">
        <v>61</v>
      </c>
      <c r="B46" s="1"/>
      <c r="C46" s="21">
        <f>C26/C23</f>
        <v>0.04</v>
      </c>
      <c r="D46" s="19"/>
      <c r="E46" s="1"/>
      <c r="F46" s="21">
        <f>F26/F23</f>
        <v>3.5999999999999997E-2</v>
      </c>
      <c r="H46" s="6" t="s">
        <v>61</v>
      </c>
      <c r="I46" s="21">
        <f>I26/I23</f>
        <v>0.04</v>
      </c>
      <c r="K46" s="1"/>
      <c r="L46" s="21">
        <f>L26/L23</f>
        <v>0.04</v>
      </c>
    </row>
    <row r="47" spans="1:12" x14ac:dyDescent="0.5">
      <c r="A47" s="6" t="s">
        <v>62</v>
      </c>
      <c r="B47" s="1"/>
      <c r="C47" s="21">
        <f>C27/C23</f>
        <v>0.01</v>
      </c>
      <c r="D47" s="19"/>
      <c r="E47" s="1"/>
      <c r="F47" s="21">
        <f>F27/F23</f>
        <v>0.01</v>
      </c>
      <c r="H47" s="6" t="s">
        <v>62</v>
      </c>
      <c r="I47" s="21">
        <f>I27/I23</f>
        <v>8.9999999999999993E-3</v>
      </c>
      <c r="K47" s="1"/>
      <c r="L47" s="21">
        <f>L27/L23</f>
        <v>0.01</v>
      </c>
    </row>
    <row r="48" spans="1:12" x14ac:dyDescent="0.5">
      <c r="A48" s="6" t="s">
        <v>63</v>
      </c>
      <c r="B48" s="1"/>
      <c r="C48" s="21">
        <f>C28/C23</f>
        <v>0.02</v>
      </c>
      <c r="D48" s="19"/>
      <c r="E48" s="1"/>
      <c r="F48" s="21">
        <f>F28/F23</f>
        <v>0.02</v>
      </c>
      <c r="H48" s="6" t="s">
        <v>63</v>
      </c>
      <c r="I48" s="21">
        <f>I28/I23</f>
        <v>0.02</v>
      </c>
      <c r="K48" s="1"/>
      <c r="L48" s="21">
        <f>L28/L23</f>
        <v>1.7999999999999999E-2</v>
      </c>
    </row>
    <row r="49" spans="1:12" x14ac:dyDescent="0.5">
      <c r="A49" s="6" t="s">
        <v>66</v>
      </c>
      <c r="B49" s="9"/>
      <c r="C49" s="21">
        <f>C23/C41</f>
        <v>1.0344827586206897</v>
      </c>
      <c r="D49" s="19"/>
      <c r="E49" s="1"/>
      <c r="F49" s="21">
        <f>F23/F41</f>
        <v>1.0344827586206897</v>
      </c>
      <c r="H49" s="6" t="s">
        <v>66</v>
      </c>
      <c r="I49" s="21">
        <f>I23/I41</f>
        <v>1.0344827586206897</v>
      </c>
      <c r="K49" s="1"/>
      <c r="L49" s="21">
        <f>L23/L41</f>
        <v>1.0344827586206897</v>
      </c>
    </row>
    <row r="50" spans="1:12" x14ac:dyDescent="0.5">
      <c r="A50" s="6" t="s">
        <v>67</v>
      </c>
      <c r="B50" s="9"/>
      <c r="C50" s="9">
        <f>C34/J15</f>
        <v>0.23333333333333334</v>
      </c>
      <c r="E50" s="1"/>
      <c r="F50" s="9">
        <f>F34/J15</f>
        <v>0.24133333333333334</v>
      </c>
      <c r="H50" s="6" t="s">
        <v>67</v>
      </c>
      <c r="I50" s="9">
        <f>I34/J15</f>
        <v>0.23533333333333334</v>
      </c>
      <c r="K50" s="1"/>
      <c r="L50" s="9">
        <f>L34/J15</f>
        <v>0.23733333333333334</v>
      </c>
    </row>
    <row r="51" spans="1:12" x14ac:dyDescent="0.5">
      <c r="A51" s="24" t="s">
        <v>93</v>
      </c>
    </row>
  </sheetData>
  <mergeCells count="9">
    <mergeCell ref="K20:L20"/>
    <mergeCell ref="A19:F19"/>
    <mergeCell ref="H19:I19"/>
    <mergeCell ref="K19:L19"/>
    <mergeCell ref="B2:D2"/>
    <mergeCell ref="I2:J2"/>
    <mergeCell ref="A20:C20"/>
    <mergeCell ref="E20:F20"/>
    <mergeCell ref="H20:I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opLeftCell="A31" zoomScaleNormal="100" workbookViewId="0">
      <selection activeCell="B38" sqref="B38"/>
    </sheetView>
  </sheetViews>
  <sheetFormatPr defaultRowHeight="14.35" x14ac:dyDescent="0.5"/>
  <cols>
    <col min="1" max="1" width="25.3515625" customWidth="1"/>
    <col min="2" max="4" width="14.41015625" bestFit="1" customWidth="1"/>
  </cols>
  <sheetData>
    <row r="1" spans="1:4" ht="14.7" thickBot="1" x14ac:dyDescent="0.55000000000000004"/>
    <row r="2" spans="1:4" ht="14.7" thickBot="1" x14ac:dyDescent="0.55000000000000004">
      <c r="A2" s="26"/>
      <c r="B2" s="27"/>
      <c r="C2" s="27"/>
      <c r="D2" s="28"/>
    </row>
    <row r="3" spans="1:4" x14ac:dyDescent="0.5">
      <c r="B3" s="16">
        <v>0.94</v>
      </c>
      <c r="C3" s="16">
        <v>0.95</v>
      </c>
      <c r="D3" s="16">
        <v>0.96</v>
      </c>
    </row>
    <row r="4" spans="1:4" x14ac:dyDescent="0.5">
      <c r="A4" s="1" t="s">
        <v>68</v>
      </c>
      <c r="B4" s="5">
        <v>1500000</v>
      </c>
      <c r="C4" s="5">
        <v>1500000</v>
      </c>
      <c r="D4" s="5">
        <v>1500000</v>
      </c>
    </row>
    <row r="5" spans="1:4" x14ac:dyDescent="0.5">
      <c r="A5" s="1" t="s">
        <v>80</v>
      </c>
      <c r="B5" s="11">
        <v>100</v>
      </c>
      <c r="C5" s="11">
        <v>100</v>
      </c>
      <c r="D5" s="11">
        <v>100</v>
      </c>
    </row>
    <row r="6" spans="1:4" x14ac:dyDescent="0.5">
      <c r="A6" s="1" t="s">
        <v>81</v>
      </c>
      <c r="B6" s="5">
        <v>53.33</v>
      </c>
      <c r="C6" s="5">
        <v>53.3333333333333</v>
      </c>
      <c r="D6" s="5">
        <v>53.33</v>
      </c>
    </row>
    <row r="7" spans="1:4" x14ac:dyDescent="0.5">
      <c r="A7" s="1" t="s">
        <v>82</v>
      </c>
      <c r="B7" s="12">
        <v>0.1</v>
      </c>
      <c r="C7" s="12">
        <v>0.1</v>
      </c>
      <c r="D7" s="12">
        <v>0.1</v>
      </c>
    </row>
    <row r="8" spans="1:4" x14ac:dyDescent="0.5">
      <c r="A8" s="1" t="s">
        <v>83</v>
      </c>
      <c r="B8" s="11">
        <f>20</f>
        <v>20</v>
      </c>
      <c r="C8" s="11">
        <f>20</f>
        <v>20</v>
      </c>
      <c r="D8" s="11">
        <f>20</f>
        <v>20</v>
      </c>
    </row>
    <row r="9" spans="1:4" x14ac:dyDescent="0.5">
      <c r="A9" s="1" t="s">
        <v>84</v>
      </c>
      <c r="B9" s="5">
        <v>10</v>
      </c>
      <c r="C9" s="5">
        <v>10</v>
      </c>
      <c r="D9" s="5">
        <v>10</v>
      </c>
    </row>
    <row r="10" spans="1:4" x14ac:dyDescent="0.5">
      <c r="A10" s="1" t="s">
        <v>78</v>
      </c>
      <c r="B10" s="15">
        <v>5400000</v>
      </c>
      <c r="C10" s="15">
        <v>6000000</v>
      </c>
      <c r="D10" s="15">
        <f>C10*(1+(D3-C3)*10)</f>
        <v>6600000.0000000009</v>
      </c>
    </row>
    <row r="11" spans="1:4" x14ac:dyDescent="0.5">
      <c r="A11" s="1" t="s">
        <v>79</v>
      </c>
      <c r="B11" s="11">
        <v>1500000</v>
      </c>
      <c r="C11" s="11">
        <v>1500000</v>
      </c>
      <c r="D11" s="11">
        <v>1500000</v>
      </c>
    </row>
    <row r="12" spans="1:4" x14ac:dyDescent="0.5">
      <c r="A12" s="1" t="s">
        <v>9</v>
      </c>
      <c r="B12" s="11">
        <v>3000000</v>
      </c>
      <c r="C12" s="11">
        <v>3000000</v>
      </c>
      <c r="D12" s="11">
        <v>3000000</v>
      </c>
    </row>
    <row r="13" spans="1:4" x14ac:dyDescent="0.5">
      <c r="A13" s="1" t="s">
        <v>6</v>
      </c>
      <c r="B13" s="11">
        <v>30000000</v>
      </c>
      <c r="C13" s="11">
        <v>30000000</v>
      </c>
      <c r="D13" s="11">
        <v>30000000</v>
      </c>
    </row>
    <row r="14" spans="1:4" x14ac:dyDescent="0.5">
      <c r="A14" s="1" t="s">
        <v>85</v>
      </c>
      <c r="B14" s="11">
        <v>10000000</v>
      </c>
      <c r="C14" s="11">
        <v>10000000</v>
      </c>
      <c r="D14" s="11">
        <v>10000000</v>
      </c>
    </row>
    <row r="15" spans="1:4" x14ac:dyDescent="0.5">
      <c r="A15" s="1" t="s">
        <v>28</v>
      </c>
      <c r="B15" s="11">
        <v>15000000</v>
      </c>
      <c r="C15" s="11">
        <v>15000000</v>
      </c>
      <c r="D15" s="11">
        <v>15000000</v>
      </c>
    </row>
    <row r="16" spans="1:4" x14ac:dyDescent="0.5">
      <c r="A16" s="1" t="s">
        <v>86</v>
      </c>
      <c r="B16" s="11">
        <v>30000000</v>
      </c>
      <c r="C16" s="11">
        <v>30000000</v>
      </c>
      <c r="D16" s="11">
        <v>30000000</v>
      </c>
    </row>
    <row r="17" spans="1:4" x14ac:dyDescent="0.5">
      <c r="A17" s="1" t="s">
        <v>87</v>
      </c>
      <c r="B17" s="11">
        <v>90000000</v>
      </c>
      <c r="C17" s="11">
        <v>90000000</v>
      </c>
      <c r="D17" s="11">
        <v>90000000</v>
      </c>
    </row>
    <row r="18" spans="1:4" x14ac:dyDescent="0.5">
      <c r="A18" s="13"/>
      <c r="C18" s="13"/>
    </row>
    <row r="19" spans="1:4" x14ac:dyDescent="0.5">
      <c r="A19" s="6" t="s">
        <v>88</v>
      </c>
      <c r="B19" s="12">
        <v>0.94</v>
      </c>
      <c r="C19" s="12">
        <v>0.95</v>
      </c>
      <c r="D19" s="12">
        <v>0.96</v>
      </c>
    </row>
    <row r="20" spans="1:4" x14ac:dyDescent="0.5">
      <c r="A20" s="1" t="s">
        <v>68</v>
      </c>
      <c r="B20" s="5">
        <f t="shared" ref="B20" si="0">B4</f>
        <v>1500000</v>
      </c>
      <c r="C20" s="5">
        <f>C4</f>
        <v>1500000</v>
      </c>
      <c r="D20" s="5">
        <f>D4</f>
        <v>1500000</v>
      </c>
    </row>
    <row r="21" spans="1:4" x14ac:dyDescent="0.5">
      <c r="A21" s="1" t="s">
        <v>69</v>
      </c>
      <c r="B21" s="1">
        <f t="shared" ref="B21" si="1">B20*B19</f>
        <v>1410000</v>
      </c>
      <c r="C21" s="1">
        <f>C20*C19</f>
        <v>1425000</v>
      </c>
      <c r="D21" s="1">
        <f>D20*D19</f>
        <v>1440000</v>
      </c>
    </row>
    <row r="22" spans="1:4" x14ac:dyDescent="0.5">
      <c r="A22" s="1" t="s">
        <v>70</v>
      </c>
      <c r="B22" s="5">
        <f t="shared" ref="B22" si="2">B20-B21</f>
        <v>90000</v>
      </c>
      <c r="C22" s="5">
        <f>C20-C21</f>
        <v>75000</v>
      </c>
      <c r="D22" s="5">
        <f>D20-D21</f>
        <v>60000</v>
      </c>
    </row>
    <row r="23" spans="1:4" x14ac:dyDescent="0.5">
      <c r="A23" s="1" t="s">
        <v>71</v>
      </c>
      <c r="B23" s="1">
        <f t="shared" ref="B23" si="3">B22*0.1</f>
        <v>9000</v>
      </c>
      <c r="C23" s="1">
        <f>C22*0.1</f>
        <v>7500</v>
      </c>
      <c r="D23" s="1">
        <f>D22*0.1</f>
        <v>6000</v>
      </c>
    </row>
    <row r="24" spans="1:4" x14ac:dyDescent="0.5">
      <c r="A24" s="1" t="s">
        <v>72</v>
      </c>
      <c r="B24" s="5">
        <f t="shared" ref="B24" si="4">B22-B23</f>
        <v>81000</v>
      </c>
      <c r="C24" s="5">
        <f>C22-C23</f>
        <v>67500</v>
      </c>
      <c r="D24" s="5">
        <f>D22-D23</f>
        <v>54000</v>
      </c>
    </row>
    <row r="25" spans="1:4" x14ac:dyDescent="0.5">
      <c r="A25" s="1" t="s">
        <v>73</v>
      </c>
      <c r="B25" s="5">
        <f t="shared" ref="B25" si="5">B21+B24</f>
        <v>1491000</v>
      </c>
      <c r="C25" s="5">
        <f>C21+C24</f>
        <v>1492500</v>
      </c>
      <c r="D25" s="5">
        <f>D21+D24</f>
        <v>1494000</v>
      </c>
    </row>
    <row r="26" spans="1:4" x14ac:dyDescent="0.5">
      <c r="A26" s="1" t="s">
        <v>0</v>
      </c>
      <c r="B26" s="11">
        <f t="shared" ref="B26" si="6">B20*B5</f>
        <v>150000000</v>
      </c>
      <c r="C26" s="11">
        <f>C20*C5</f>
        <v>150000000</v>
      </c>
      <c r="D26" s="11">
        <f>D20*D5</f>
        <v>150000000</v>
      </c>
    </row>
    <row r="27" spans="1:4" x14ac:dyDescent="0.5">
      <c r="A27" s="1" t="s">
        <v>74</v>
      </c>
      <c r="B27" s="22">
        <f t="shared" ref="B27" si="7">B24*B9</f>
        <v>810000</v>
      </c>
      <c r="C27" s="22">
        <f>C24*C9</f>
        <v>675000</v>
      </c>
      <c r="D27" s="22">
        <f>D24*D9</f>
        <v>540000</v>
      </c>
    </row>
    <row r="28" spans="1:4" x14ac:dyDescent="0.5">
      <c r="A28" s="1" t="s">
        <v>75</v>
      </c>
      <c r="B28" s="11">
        <f t="shared" ref="B28" si="8">B23*B5</f>
        <v>900000</v>
      </c>
      <c r="C28" s="11">
        <f>C23*C5</f>
        <v>750000</v>
      </c>
      <c r="D28" s="11">
        <f>D23*D5</f>
        <v>600000</v>
      </c>
    </row>
    <row r="29" spans="1:4" x14ac:dyDescent="0.5">
      <c r="A29" s="1" t="s">
        <v>76</v>
      </c>
      <c r="B29" s="11">
        <f t="shared" ref="B29" si="9">B26-B27-B28</f>
        <v>148290000</v>
      </c>
      <c r="C29" s="11">
        <f>C26-C27-C28</f>
        <v>148575000</v>
      </c>
      <c r="D29" s="11">
        <f>D26-D27-D28</f>
        <v>148860000</v>
      </c>
    </row>
    <row r="30" spans="1:4" x14ac:dyDescent="0.5">
      <c r="A30" s="1" t="s">
        <v>1</v>
      </c>
      <c r="B30" s="22">
        <f t="shared" ref="B30" si="10">B6*B25</f>
        <v>79515030</v>
      </c>
      <c r="C30" s="22">
        <f>C6*C25</f>
        <v>79599999.999999955</v>
      </c>
      <c r="D30" s="22">
        <f>D6*D25</f>
        <v>79675020</v>
      </c>
    </row>
    <row r="31" spans="1:4" x14ac:dyDescent="0.5">
      <c r="A31" s="1" t="s">
        <v>2</v>
      </c>
      <c r="B31" s="11">
        <f t="shared" ref="B31" si="11">B29-B30</f>
        <v>68774970</v>
      </c>
      <c r="C31" s="11">
        <f>C29-C30</f>
        <v>68975000.000000045</v>
      </c>
      <c r="D31" s="11">
        <f>D29-D30</f>
        <v>69184980</v>
      </c>
    </row>
    <row r="32" spans="1:4" x14ac:dyDescent="0.5">
      <c r="A32" s="1" t="s">
        <v>77</v>
      </c>
      <c r="B32" s="11">
        <f t="shared" ref="B32" si="12">B22*B8</f>
        <v>1800000</v>
      </c>
      <c r="C32" s="11">
        <f>C22*C8</f>
        <v>1500000</v>
      </c>
      <c r="D32" s="11">
        <f>D22*D8</f>
        <v>1200000</v>
      </c>
    </row>
    <row r="33" spans="1:5" x14ac:dyDescent="0.5">
      <c r="A33" s="1" t="s">
        <v>78</v>
      </c>
      <c r="B33" s="11">
        <f t="shared" ref="B33" si="13">B10</f>
        <v>5400000</v>
      </c>
      <c r="C33" s="11">
        <f>C10</f>
        <v>6000000</v>
      </c>
      <c r="D33" s="11">
        <f>D10</f>
        <v>6600000.0000000009</v>
      </c>
    </row>
    <row r="34" spans="1:5" x14ac:dyDescent="0.5">
      <c r="A34" s="1" t="s">
        <v>79</v>
      </c>
      <c r="B34" s="11">
        <f t="shared" ref="B34" si="14">B11</f>
        <v>1500000</v>
      </c>
      <c r="C34" s="11">
        <f>C11</f>
        <v>1500000</v>
      </c>
      <c r="D34" s="11">
        <f>D11</f>
        <v>1500000</v>
      </c>
    </row>
    <row r="35" spans="1:5" x14ac:dyDescent="0.5">
      <c r="A35" s="1" t="s">
        <v>53</v>
      </c>
      <c r="B35" s="11">
        <f t="shared" ref="B35" si="15">B14*0.3</f>
        <v>3000000</v>
      </c>
      <c r="C35" s="11">
        <f>C14*0.3</f>
        <v>3000000</v>
      </c>
      <c r="D35" s="11">
        <f>D14*0.3</f>
        <v>3000000</v>
      </c>
    </row>
    <row r="36" spans="1:5" x14ac:dyDescent="0.5">
      <c r="A36" s="6" t="s">
        <v>6</v>
      </c>
      <c r="B36" s="11">
        <f t="shared" ref="B36" si="16">B13</f>
        <v>30000000</v>
      </c>
      <c r="C36" s="11">
        <f>C13</f>
        <v>30000000</v>
      </c>
      <c r="D36" s="11">
        <f>D13</f>
        <v>30000000</v>
      </c>
    </row>
    <row r="37" spans="1:5" x14ac:dyDescent="0.5">
      <c r="A37" s="6" t="s">
        <v>7</v>
      </c>
      <c r="B37" s="11">
        <f t="shared" ref="B37" si="17">SUM(B32:B36)</f>
        <v>41700000</v>
      </c>
      <c r="C37" s="11">
        <f>SUM(C32:C36)</f>
        <v>42000000</v>
      </c>
      <c r="D37" s="11">
        <f>SUM(D32:D36)</f>
        <v>42300000</v>
      </c>
    </row>
    <row r="38" spans="1:5" x14ac:dyDescent="0.5">
      <c r="A38" s="6" t="s">
        <v>21</v>
      </c>
      <c r="B38" s="11">
        <f t="shared" ref="B38" si="18">B31-B37</f>
        <v>27074970</v>
      </c>
      <c r="C38" s="11">
        <f>C31-C37</f>
        <v>26975000.000000045</v>
      </c>
      <c r="D38" s="11">
        <f>D31-D37</f>
        <v>26884980</v>
      </c>
    </row>
    <row r="39" spans="1:5" x14ac:dyDescent="0.5">
      <c r="A39" s="6" t="s">
        <v>42</v>
      </c>
      <c r="B39" s="11">
        <f t="shared" ref="B39" si="19">B12</f>
        <v>3000000</v>
      </c>
      <c r="C39" s="11">
        <f>C12</f>
        <v>3000000</v>
      </c>
      <c r="D39" s="11">
        <f>D12</f>
        <v>3000000</v>
      </c>
    </row>
    <row r="40" spans="1:5" x14ac:dyDescent="0.5">
      <c r="A40" s="6" t="s">
        <v>89</v>
      </c>
      <c r="B40" s="11">
        <f t="shared" ref="B40" si="20">(B38-B39)*0.4</f>
        <v>9629988</v>
      </c>
      <c r="C40" s="11">
        <f>(C38-C39)*0.4</f>
        <v>9590000.0000000186</v>
      </c>
      <c r="D40" s="11">
        <f>(D38-D39)*0.4</f>
        <v>9553992</v>
      </c>
    </row>
    <row r="41" spans="1:5" x14ac:dyDescent="0.5">
      <c r="A41" s="6" t="s">
        <v>11</v>
      </c>
      <c r="B41" s="11">
        <f t="shared" ref="B41" si="21">B38-B39-B40</f>
        <v>14444982</v>
      </c>
      <c r="C41" s="11">
        <f>C38-C39-C40</f>
        <v>14385000.000000026</v>
      </c>
      <c r="D41" s="11">
        <f>D38-D39-D40</f>
        <v>14330988</v>
      </c>
    </row>
    <row r="42" spans="1:5" x14ac:dyDescent="0.5">
      <c r="A42" s="8" t="s">
        <v>57</v>
      </c>
      <c r="B42" s="1"/>
      <c r="C42" s="1"/>
      <c r="D42" s="1"/>
    </row>
    <row r="43" spans="1:5" x14ac:dyDescent="0.5">
      <c r="A43" s="6" t="s">
        <v>58</v>
      </c>
      <c r="B43" s="23">
        <f t="shared" ref="B43" si="22">B41/B29</f>
        <v>9.7410358082136356E-2</v>
      </c>
      <c r="C43" s="23">
        <f>C41/C29</f>
        <v>9.6819787985865893E-2</v>
      </c>
      <c r="D43" s="23">
        <f>D41/D29</f>
        <v>9.6271584038694069E-2</v>
      </c>
    </row>
    <row r="44" spans="1:5" x14ac:dyDescent="0.5">
      <c r="A44" s="6" t="s">
        <v>59</v>
      </c>
      <c r="B44" s="23">
        <f t="shared" ref="B44" si="23">B41/SUM(B14:B17)</f>
        <v>9.9620565517241383E-2</v>
      </c>
      <c r="C44" s="23">
        <f>C41/SUM(C14:C17)</f>
        <v>9.9206896551724322E-2</v>
      </c>
      <c r="D44" s="23">
        <f>D41/SUM(D14:D17)</f>
        <v>9.8834400000000003E-2</v>
      </c>
    </row>
    <row r="45" spans="1:5" x14ac:dyDescent="0.5">
      <c r="A45" s="6" t="s">
        <v>60</v>
      </c>
      <c r="B45" s="18">
        <f t="shared" ref="B45" si="24">B30/B14</f>
        <v>7.9515029999999998</v>
      </c>
      <c r="C45" s="18">
        <f>C30/C14</f>
        <v>7.9599999999999955</v>
      </c>
      <c r="D45" s="18">
        <f>D30/D14</f>
        <v>7.9675019999999996</v>
      </c>
    </row>
    <row r="46" spans="1:5" ht="14.35" customHeight="1" x14ac:dyDescent="0.5">
      <c r="A46" s="31" t="s">
        <v>92</v>
      </c>
      <c r="B46" s="31"/>
      <c r="C46" s="31"/>
      <c r="D46" s="31"/>
      <c r="E46" s="31"/>
    </row>
    <row r="47" spans="1:5" x14ac:dyDescent="0.5">
      <c r="A47" s="31"/>
      <c r="B47" s="31"/>
      <c r="C47" s="31"/>
      <c r="D47" s="31"/>
      <c r="E47" s="31"/>
    </row>
    <row r="48" spans="1:5" x14ac:dyDescent="0.5">
      <c r="A48" s="31"/>
      <c r="B48" s="31"/>
      <c r="C48" s="31"/>
      <c r="D48" s="31"/>
      <c r="E48" s="31"/>
    </row>
    <row r="49" spans="1:5" x14ac:dyDescent="0.5">
      <c r="A49" s="31"/>
      <c r="B49" s="31"/>
      <c r="C49" s="31"/>
      <c r="D49" s="31"/>
      <c r="E49" s="31"/>
    </row>
    <row r="50" spans="1:5" x14ac:dyDescent="0.5">
      <c r="A50" s="31"/>
      <c r="B50" s="31"/>
      <c r="C50" s="31"/>
      <c r="D50" s="31"/>
      <c r="E50" s="31"/>
    </row>
    <row r="51" spans="1:5" x14ac:dyDescent="0.5">
      <c r="A51" s="31"/>
      <c r="B51" s="31"/>
      <c r="C51" s="31"/>
      <c r="D51" s="31"/>
      <c r="E51" s="31"/>
    </row>
    <row r="52" spans="1:5" x14ac:dyDescent="0.5">
      <c r="A52" s="31"/>
      <c r="B52" s="31"/>
      <c r="C52" s="31"/>
      <c r="D52" s="31"/>
      <c r="E52" s="31"/>
    </row>
    <row r="53" spans="1:5" x14ac:dyDescent="0.5">
      <c r="A53" s="31"/>
      <c r="B53" s="31"/>
      <c r="C53" s="31"/>
      <c r="D53" s="31"/>
      <c r="E53" s="31"/>
    </row>
  </sheetData>
  <mergeCells count="2">
    <mergeCell ref="A2:D2"/>
    <mergeCell ref="A46:E53"/>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abSelected="1" zoomScaleNormal="100" workbookViewId="0">
      <selection activeCell="A45" sqref="A45:E49"/>
    </sheetView>
  </sheetViews>
  <sheetFormatPr defaultRowHeight="14.35" x14ac:dyDescent="0.5"/>
  <cols>
    <col min="1" max="1" width="24.5859375" customWidth="1"/>
    <col min="2" max="2" width="14.41015625" bestFit="1" customWidth="1"/>
    <col min="3" max="3" width="14.703125" customWidth="1"/>
    <col min="4" max="4" width="14.41015625" bestFit="1" customWidth="1"/>
  </cols>
  <sheetData>
    <row r="1" spans="1:4" ht="14.7" thickBot="1" x14ac:dyDescent="0.55000000000000004">
      <c r="A1" s="26"/>
      <c r="B1" s="27"/>
      <c r="C1" s="27"/>
      <c r="D1" s="28"/>
    </row>
    <row r="2" spans="1:4" x14ac:dyDescent="0.5">
      <c r="B2" s="16">
        <v>0.96</v>
      </c>
      <c r="C2" s="16">
        <v>0.97</v>
      </c>
      <c r="D2" s="16">
        <v>0.98</v>
      </c>
    </row>
    <row r="3" spans="1:4" x14ac:dyDescent="0.5">
      <c r="A3" s="1" t="s">
        <v>68</v>
      </c>
      <c r="B3" s="5">
        <v>1500000</v>
      </c>
      <c r="C3" s="5">
        <v>1500000</v>
      </c>
      <c r="D3" s="5">
        <v>1500000</v>
      </c>
    </row>
    <row r="4" spans="1:4" x14ac:dyDescent="0.5">
      <c r="A4" s="1" t="s">
        <v>80</v>
      </c>
      <c r="B4" s="11">
        <v>100</v>
      </c>
      <c r="C4" s="11">
        <v>100</v>
      </c>
      <c r="D4" s="11">
        <v>100</v>
      </c>
    </row>
    <row r="5" spans="1:4" x14ac:dyDescent="0.5">
      <c r="A5" s="1" t="s">
        <v>81</v>
      </c>
      <c r="B5" s="5">
        <v>53.33</v>
      </c>
      <c r="C5" s="5">
        <v>53.33</v>
      </c>
      <c r="D5" s="5">
        <v>53.33</v>
      </c>
    </row>
    <row r="6" spans="1:4" x14ac:dyDescent="0.5">
      <c r="A6" s="1" t="s">
        <v>82</v>
      </c>
      <c r="B6" s="12">
        <v>0.2</v>
      </c>
      <c r="C6" s="12">
        <v>0.2</v>
      </c>
      <c r="D6" s="12">
        <v>0.2</v>
      </c>
    </row>
    <row r="7" spans="1:4" x14ac:dyDescent="0.5">
      <c r="A7" s="1" t="s">
        <v>83</v>
      </c>
      <c r="B7" s="11">
        <f>20</f>
        <v>20</v>
      </c>
      <c r="C7" s="11">
        <f>20</f>
        <v>20</v>
      </c>
      <c r="D7" s="11">
        <f>20</f>
        <v>20</v>
      </c>
    </row>
    <row r="8" spans="1:4" x14ac:dyDescent="0.5">
      <c r="A8" s="1" t="s">
        <v>84</v>
      </c>
      <c r="B8" s="5">
        <v>10</v>
      </c>
      <c r="C8" s="5">
        <v>10</v>
      </c>
      <c r="D8" s="5">
        <v>10</v>
      </c>
    </row>
    <row r="9" spans="1:4" x14ac:dyDescent="0.5">
      <c r="A9" s="1" t="s">
        <v>78</v>
      </c>
      <c r="B9" s="11">
        <f>D9</f>
        <v>6000000</v>
      </c>
      <c r="C9" s="11">
        <v>6000000</v>
      </c>
      <c r="D9" s="11">
        <f>C9</f>
        <v>6000000</v>
      </c>
    </row>
    <row r="10" spans="1:4" x14ac:dyDescent="0.5">
      <c r="A10" s="1" t="s">
        <v>79</v>
      </c>
      <c r="B10" s="15">
        <f>C10-80000</f>
        <v>1420000</v>
      </c>
      <c r="C10" s="15">
        <v>1500000</v>
      </c>
      <c r="D10" s="15">
        <v>1600000</v>
      </c>
    </row>
    <row r="11" spans="1:4" x14ac:dyDescent="0.5">
      <c r="A11" s="1" t="s">
        <v>9</v>
      </c>
      <c r="B11" s="11">
        <v>3000000</v>
      </c>
      <c r="C11" s="11">
        <v>3000000</v>
      </c>
      <c r="D11" s="11">
        <v>3000000</v>
      </c>
    </row>
    <row r="12" spans="1:4" x14ac:dyDescent="0.5">
      <c r="A12" s="1" t="s">
        <v>6</v>
      </c>
      <c r="B12" s="11">
        <v>30000000</v>
      </c>
      <c r="C12" s="11">
        <v>30000000</v>
      </c>
      <c r="D12" s="11">
        <v>30000000</v>
      </c>
    </row>
    <row r="13" spans="1:4" x14ac:dyDescent="0.5">
      <c r="A13" s="1" t="s">
        <v>85</v>
      </c>
      <c r="B13" s="11">
        <v>10000000</v>
      </c>
      <c r="C13" s="11">
        <v>10000000</v>
      </c>
      <c r="D13" s="11">
        <v>10000000</v>
      </c>
    </row>
    <row r="14" spans="1:4" x14ac:dyDescent="0.5">
      <c r="A14" s="1" t="s">
        <v>28</v>
      </c>
      <c r="B14" s="11">
        <v>15000000</v>
      </c>
      <c r="C14" s="11">
        <v>15000000</v>
      </c>
      <c r="D14" s="11">
        <v>15000000</v>
      </c>
    </row>
    <row r="15" spans="1:4" x14ac:dyDescent="0.5">
      <c r="A15" s="1" t="s">
        <v>86</v>
      </c>
      <c r="B15" s="11">
        <v>30000000</v>
      </c>
      <c r="C15" s="11">
        <v>30000000</v>
      </c>
      <c r="D15" s="11">
        <v>30000000</v>
      </c>
    </row>
    <row r="16" spans="1:4" x14ac:dyDescent="0.5">
      <c r="A16" s="1" t="s">
        <v>87</v>
      </c>
      <c r="B16" s="11">
        <v>90000000</v>
      </c>
      <c r="C16" s="11">
        <v>90000000</v>
      </c>
      <c r="D16" s="11">
        <v>90000000</v>
      </c>
    </row>
    <row r="17" spans="1:4" x14ac:dyDescent="0.5">
      <c r="A17" s="13"/>
      <c r="C17" s="13"/>
    </row>
    <row r="18" spans="1:4" x14ac:dyDescent="0.5">
      <c r="A18" s="6" t="s">
        <v>88</v>
      </c>
      <c r="B18" s="12">
        <v>0.96</v>
      </c>
      <c r="C18" s="12">
        <v>0.97</v>
      </c>
      <c r="D18" s="12">
        <v>0.98</v>
      </c>
    </row>
    <row r="19" spans="1:4" x14ac:dyDescent="0.5">
      <c r="A19" s="1" t="s">
        <v>68</v>
      </c>
      <c r="B19" s="5">
        <f>B3</f>
        <v>1500000</v>
      </c>
      <c r="C19" s="5">
        <f>C3</f>
        <v>1500000</v>
      </c>
      <c r="D19" s="5">
        <f>D3</f>
        <v>1500000</v>
      </c>
    </row>
    <row r="20" spans="1:4" x14ac:dyDescent="0.5">
      <c r="A20" s="1" t="s">
        <v>69</v>
      </c>
      <c r="B20" s="1">
        <f>B19*B18</f>
        <v>1440000</v>
      </c>
      <c r="C20" s="1">
        <f>C19*C18</f>
        <v>1455000</v>
      </c>
      <c r="D20" s="1">
        <f>D19*D18</f>
        <v>1470000</v>
      </c>
    </row>
    <row r="21" spans="1:4" x14ac:dyDescent="0.5">
      <c r="A21" s="1" t="s">
        <v>70</v>
      </c>
      <c r="B21" s="5">
        <f>B19-B20</f>
        <v>60000</v>
      </c>
      <c r="C21" s="5">
        <f>C19-C20</f>
        <v>45000</v>
      </c>
      <c r="D21" s="5">
        <f>D19-D20</f>
        <v>30000</v>
      </c>
    </row>
    <row r="22" spans="1:4" x14ac:dyDescent="0.5">
      <c r="A22" s="1" t="s">
        <v>71</v>
      </c>
      <c r="B22" s="1">
        <f>B21*0.2</f>
        <v>12000</v>
      </c>
      <c r="C22" s="1">
        <f>C21*0.2</f>
        <v>9000</v>
      </c>
      <c r="D22" s="1">
        <f>D21*0.2</f>
        <v>6000</v>
      </c>
    </row>
    <row r="23" spans="1:4" x14ac:dyDescent="0.5">
      <c r="A23" s="1" t="s">
        <v>72</v>
      </c>
      <c r="B23" s="5">
        <f>B21-B22</f>
        <v>48000</v>
      </c>
      <c r="C23" s="5">
        <f>C21-C22</f>
        <v>36000</v>
      </c>
      <c r="D23" s="5">
        <f>D21-D22</f>
        <v>24000</v>
      </c>
    </row>
    <row r="24" spans="1:4" x14ac:dyDescent="0.5">
      <c r="A24" s="1" t="s">
        <v>73</v>
      </c>
      <c r="B24" s="5">
        <f>B20+B23</f>
        <v>1488000</v>
      </c>
      <c r="C24" s="5">
        <f>C20+C23</f>
        <v>1491000</v>
      </c>
      <c r="D24" s="5">
        <f>D20+D23</f>
        <v>1494000</v>
      </c>
    </row>
    <row r="25" spans="1:4" x14ac:dyDescent="0.5">
      <c r="A25" s="1" t="s">
        <v>0</v>
      </c>
      <c r="B25" s="11">
        <f>B19*B4</f>
        <v>150000000</v>
      </c>
      <c r="C25" s="11">
        <f>C19*C4</f>
        <v>150000000</v>
      </c>
      <c r="D25" s="11">
        <f>D19*D4</f>
        <v>150000000</v>
      </c>
    </row>
    <row r="26" spans="1:4" x14ac:dyDescent="0.5">
      <c r="A26" s="1" t="s">
        <v>74</v>
      </c>
      <c r="B26" s="22">
        <f>B23*B8</f>
        <v>480000</v>
      </c>
      <c r="C26" s="22">
        <f>C23*C8</f>
        <v>360000</v>
      </c>
      <c r="D26" s="22">
        <f>D23*D8</f>
        <v>240000</v>
      </c>
    </row>
    <row r="27" spans="1:4" x14ac:dyDescent="0.5">
      <c r="A27" s="1" t="s">
        <v>75</v>
      </c>
      <c r="B27" s="11">
        <f>B22*B4</f>
        <v>1200000</v>
      </c>
      <c r="C27" s="11">
        <f>C22*C4</f>
        <v>900000</v>
      </c>
      <c r="D27" s="11">
        <f>D22*D4</f>
        <v>600000</v>
      </c>
    </row>
    <row r="28" spans="1:4" x14ac:dyDescent="0.5">
      <c r="A28" s="1" t="s">
        <v>76</v>
      </c>
      <c r="B28" s="11">
        <f>B25-B26-B27</f>
        <v>148320000</v>
      </c>
      <c r="C28" s="11">
        <f>C25-C26-C27</f>
        <v>148740000</v>
      </c>
      <c r="D28" s="11">
        <f>D25-D26-D27</f>
        <v>149160000</v>
      </c>
    </row>
    <row r="29" spans="1:4" x14ac:dyDescent="0.5">
      <c r="A29" s="1" t="s">
        <v>1</v>
      </c>
      <c r="B29" s="22">
        <f>B24*B5</f>
        <v>79355040</v>
      </c>
      <c r="C29" s="22">
        <f>C24*C5</f>
        <v>79515030</v>
      </c>
      <c r="D29" s="22">
        <f>D24*D5</f>
        <v>79675020</v>
      </c>
    </row>
    <row r="30" spans="1:4" x14ac:dyDescent="0.5">
      <c r="A30" s="1" t="s">
        <v>2</v>
      </c>
      <c r="B30" s="11">
        <f>B28-B29</f>
        <v>68964960</v>
      </c>
      <c r="C30" s="11">
        <f>C28-C29</f>
        <v>69224970</v>
      </c>
      <c r="D30" s="11">
        <f>D28-D29</f>
        <v>69484980</v>
      </c>
    </row>
    <row r="31" spans="1:4" x14ac:dyDescent="0.5">
      <c r="A31" s="1" t="s">
        <v>77</v>
      </c>
      <c r="B31" s="11">
        <f>B21*B7</f>
        <v>1200000</v>
      </c>
      <c r="C31" s="11">
        <f>C21*C7</f>
        <v>900000</v>
      </c>
      <c r="D31" s="11">
        <f>D21*D7</f>
        <v>600000</v>
      </c>
    </row>
    <row r="32" spans="1:4" x14ac:dyDescent="0.5">
      <c r="A32" s="1" t="s">
        <v>78</v>
      </c>
      <c r="B32" s="11">
        <f>B9</f>
        <v>6000000</v>
      </c>
      <c r="C32" s="11">
        <f t="shared" ref="C32:C33" si="0">C9</f>
        <v>6000000</v>
      </c>
      <c r="D32" s="11">
        <f>D9</f>
        <v>6000000</v>
      </c>
    </row>
    <row r="33" spans="1:5" x14ac:dyDescent="0.5">
      <c r="A33" s="1" t="s">
        <v>79</v>
      </c>
      <c r="B33" s="11">
        <f>B10</f>
        <v>1420000</v>
      </c>
      <c r="C33" s="11">
        <f t="shared" si="0"/>
        <v>1500000</v>
      </c>
      <c r="D33" s="11">
        <f>D10</f>
        <v>1600000</v>
      </c>
    </row>
    <row r="34" spans="1:5" x14ac:dyDescent="0.5">
      <c r="A34" s="1" t="s">
        <v>53</v>
      </c>
      <c r="B34" s="11">
        <f>B13*0.3</f>
        <v>3000000</v>
      </c>
      <c r="C34" s="11">
        <f>C13*0.3</f>
        <v>3000000</v>
      </c>
      <c r="D34" s="11">
        <f>D13*0.3</f>
        <v>3000000</v>
      </c>
    </row>
    <row r="35" spans="1:5" x14ac:dyDescent="0.5">
      <c r="A35" s="6" t="s">
        <v>6</v>
      </c>
      <c r="B35" s="11">
        <f>B12</f>
        <v>30000000</v>
      </c>
      <c r="C35" s="11">
        <f>C12</f>
        <v>30000000</v>
      </c>
      <c r="D35" s="11">
        <f>D12</f>
        <v>30000000</v>
      </c>
    </row>
    <row r="36" spans="1:5" x14ac:dyDescent="0.5">
      <c r="A36" s="6" t="s">
        <v>7</v>
      </c>
      <c r="B36" s="11">
        <f>SUM(B31:B35)</f>
        <v>41620000</v>
      </c>
      <c r="C36" s="11">
        <f>SUM(C31:C35)</f>
        <v>41400000</v>
      </c>
      <c r="D36" s="11">
        <f>SUM(D31:D35)</f>
        <v>41200000</v>
      </c>
    </row>
    <row r="37" spans="1:5" x14ac:dyDescent="0.5">
      <c r="A37" s="6" t="s">
        <v>21</v>
      </c>
      <c r="B37" s="11">
        <f>B30-B36</f>
        <v>27344960</v>
      </c>
      <c r="C37" s="11">
        <f>C30-C36</f>
        <v>27824970</v>
      </c>
      <c r="D37" s="11">
        <f>D30-D36</f>
        <v>28284980</v>
      </c>
    </row>
    <row r="38" spans="1:5" x14ac:dyDescent="0.5">
      <c r="A38" s="6" t="s">
        <v>42</v>
      </c>
      <c r="B38" s="11">
        <f>B11</f>
        <v>3000000</v>
      </c>
      <c r="C38" s="11">
        <f>C11</f>
        <v>3000000</v>
      </c>
      <c r="D38" s="11">
        <f>D11</f>
        <v>3000000</v>
      </c>
    </row>
    <row r="39" spans="1:5" x14ac:dyDescent="0.5">
      <c r="A39" s="6" t="s">
        <v>89</v>
      </c>
      <c r="B39" s="11">
        <f>(B37-B38)*0.4</f>
        <v>9737984</v>
      </c>
      <c r="C39" s="11">
        <f>(C37-C38)*0.4</f>
        <v>9929988</v>
      </c>
      <c r="D39" s="11">
        <f>(D37-D38)*0.4</f>
        <v>10113992</v>
      </c>
    </row>
    <row r="40" spans="1:5" x14ac:dyDescent="0.5">
      <c r="A40" s="6" t="s">
        <v>11</v>
      </c>
      <c r="B40" s="11">
        <f>B37-B38-B39</f>
        <v>14606976</v>
      </c>
      <c r="C40" s="11">
        <f>C37-C38-C39</f>
        <v>14894982</v>
      </c>
      <c r="D40" s="11">
        <f>D37-D38-D39</f>
        <v>15170988</v>
      </c>
    </row>
    <row r="41" spans="1:5" x14ac:dyDescent="0.5">
      <c r="A41" s="8" t="s">
        <v>57</v>
      </c>
      <c r="B41" s="1"/>
      <c r="C41" s="1"/>
      <c r="D41" s="1"/>
    </row>
    <row r="42" spans="1:5" x14ac:dyDescent="0.5">
      <c r="A42" s="6" t="s">
        <v>58</v>
      </c>
      <c r="B42" s="23">
        <f>B40/B25</f>
        <v>9.7379839999999995E-2</v>
      </c>
      <c r="C42" s="23">
        <f>C40/C25</f>
        <v>9.9299879999999993E-2</v>
      </c>
      <c r="D42" s="23">
        <f>D40/D25</f>
        <v>0.10113991999999999</v>
      </c>
    </row>
    <row r="43" spans="1:5" x14ac:dyDescent="0.5">
      <c r="A43" s="6" t="s">
        <v>59</v>
      </c>
      <c r="B43" s="23">
        <f>B40/SUM(B13:B16)</f>
        <v>0.10073776551724138</v>
      </c>
      <c r="C43" s="23">
        <f>C40/SUM(C13:C16)</f>
        <v>0.10272401379310345</v>
      </c>
      <c r="D43" s="23">
        <f>D40/SUM(D13:D16)</f>
        <v>0.10462750344827586</v>
      </c>
    </row>
    <row r="44" spans="1:5" x14ac:dyDescent="0.5">
      <c r="A44" s="6" t="s">
        <v>60</v>
      </c>
      <c r="B44" s="18">
        <f>B29/B13</f>
        <v>7.9355039999999999</v>
      </c>
      <c r="C44" s="18">
        <f>C29/C13</f>
        <v>7.9515029999999998</v>
      </c>
      <c r="D44" s="18">
        <f>D29/D13</f>
        <v>7.9675019999999996</v>
      </c>
    </row>
    <row r="45" spans="1:5" ht="14.35" customHeight="1" x14ac:dyDescent="0.5">
      <c r="A45" s="31" t="s">
        <v>91</v>
      </c>
      <c r="B45" s="31"/>
      <c r="C45" s="31"/>
      <c r="D45" s="31"/>
      <c r="E45" s="31"/>
    </row>
    <row r="46" spans="1:5" x14ac:dyDescent="0.5">
      <c r="A46" s="31"/>
      <c r="B46" s="31"/>
      <c r="C46" s="31"/>
      <c r="D46" s="31"/>
      <c r="E46" s="31"/>
    </row>
    <row r="47" spans="1:5" x14ac:dyDescent="0.5">
      <c r="A47" s="31"/>
      <c r="B47" s="31"/>
      <c r="C47" s="31"/>
      <c r="D47" s="31"/>
      <c r="E47" s="31"/>
    </row>
    <row r="48" spans="1:5" x14ac:dyDescent="0.5">
      <c r="A48" s="31"/>
      <c r="B48" s="31"/>
      <c r="C48" s="31"/>
      <c r="D48" s="31"/>
      <c r="E48" s="31"/>
    </row>
    <row r="49" spans="1:5" x14ac:dyDescent="0.5">
      <c r="A49" s="31"/>
      <c r="B49" s="31"/>
      <c r="C49" s="31"/>
      <c r="D49" s="31"/>
      <c r="E49" s="31"/>
    </row>
  </sheetData>
  <mergeCells count="2">
    <mergeCell ref="A1:D1"/>
    <mergeCell ref="A45:E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financial statement -1</vt:lpstr>
      <vt:lpstr>financial statement -2</vt:lpstr>
      <vt:lpstr>financial statement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2018-03-13T22:46:18Z</dcterms:modified>
</cp:coreProperties>
</file>