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Tran/Google_Drive/Misc/Literature_Figures/volcanos/"/>
    </mc:Choice>
  </mc:AlternateContent>
  <bookViews>
    <workbookView xWindow="0" yWindow="440" windowWidth="25600" windowHeight="15480" activeTab="2"/>
  </bookViews>
  <sheets>
    <sheet name="OER" sheetId="1" r:id="rId1"/>
    <sheet name="ORR" sheetId="2" r:id="rId2"/>
    <sheet name="HER" sheetId="3" r:id="rId3"/>
    <sheet name="CO2RR" sheetId="4" r:id="rId4"/>
  </sheets>
  <definedNames>
    <definedName name="OERx">OER!$C$8</definedName>
    <definedName name="OERy">OER!$B$8</definedName>
    <definedName name="ORRx">ORR!$C$12</definedName>
    <definedName name="ORRy">ORR!$B$12</definedName>
    <definedName name="Vertex_x">OER!$C$8</definedName>
    <definedName name="Vertex_y">OER!$B$8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3" l="1" a="1"/>
  <c r="K2" i="3"/>
  <c r="L2" i="3"/>
  <c r="K3" i="3"/>
  <c r="L3" i="3"/>
  <c r="K4" i="3"/>
  <c r="L4" i="3"/>
  <c r="K5" i="3"/>
  <c r="L5" i="3"/>
  <c r="K6" i="3"/>
  <c r="L6" i="3"/>
  <c r="G2" i="3" a="1"/>
  <c r="G2" i="3"/>
  <c r="H2" i="3"/>
  <c r="G3" i="3"/>
  <c r="H3" i="3"/>
  <c r="G4" i="3"/>
  <c r="H4" i="3"/>
  <c r="G5" i="3"/>
  <c r="H5" i="3"/>
  <c r="G6" i="3"/>
  <c r="H6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16" i="4"/>
  <c r="C2" i="4"/>
  <c r="O16" i="4"/>
  <c r="C3" i="4"/>
  <c r="C4" i="4"/>
  <c r="C5" i="4"/>
  <c r="C6" i="4"/>
  <c r="O2" i="4"/>
  <c r="O3" i="4"/>
  <c r="O4" i="4"/>
  <c r="O5" i="4"/>
  <c r="O6" i="4"/>
  <c r="O7" i="4"/>
  <c r="C7" i="4"/>
  <c r="G2" i="4" a="1"/>
  <c r="G2" i="4"/>
  <c r="H2" i="4"/>
  <c r="M18" i="4"/>
  <c r="M19" i="4"/>
  <c r="M20" i="4"/>
  <c r="M21" i="4"/>
  <c r="M22" i="4"/>
  <c r="M23" i="4"/>
  <c r="C8" i="4"/>
  <c r="C9" i="4"/>
  <c r="O8" i="4"/>
  <c r="O9" i="4"/>
  <c r="K2" i="4" a="1"/>
  <c r="K2" i="4"/>
  <c r="L2" i="4"/>
  <c r="N23" i="4"/>
  <c r="N24" i="4"/>
  <c r="N25" i="4"/>
  <c r="K3" i="4"/>
  <c r="L3" i="4"/>
  <c r="K4" i="4"/>
  <c r="L4" i="4"/>
  <c r="K5" i="4"/>
  <c r="L5" i="4"/>
  <c r="K6" i="4"/>
  <c r="L6" i="4"/>
  <c r="G3" i="4"/>
  <c r="H3" i="4"/>
  <c r="G4" i="4"/>
  <c r="H4" i="4"/>
  <c r="G5" i="4"/>
  <c r="H5" i="4"/>
  <c r="G6" i="4"/>
  <c r="H6" i="4"/>
  <c r="E7" i="4"/>
  <c r="N15" i="4"/>
  <c r="O15" i="4"/>
  <c r="K2" i="2" a="1"/>
  <c r="K2" i="2"/>
  <c r="L2" i="2"/>
  <c r="K3" i="2"/>
  <c r="L3" i="2"/>
  <c r="K4" i="2"/>
  <c r="L4" i="2"/>
  <c r="K5" i="2"/>
  <c r="L5" i="2"/>
  <c r="K6" i="2"/>
  <c r="L6" i="2"/>
  <c r="G2" i="2" a="1"/>
  <c r="G2" i="2"/>
  <c r="H2" i="2"/>
  <c r="G3" i="2"/>
  <c r="H3" i="2"/>
  <c r="G4" i="2"/>
  <c r="H4" i="2"/>
  <c r="G5" i="2"/>
  <c r="H5" i="2"/>
  <c r="G6" i="2"/>
  <c r="H6" i="2"/>
  <c r="E12" i="2"/>
  <c r="K2" i="1" a="1"/>
  <c r="L2" i="1"/>
  <c r="G2" i="1" a="1"/>
  <c r="H2" i="1"/>
  <c r="G2" i="1"/>
  <c r="K2" i="1"/>
  <c r="E8" i="1"/>
  <c r="K3" i="1"/>
  <c r="L3" i="1"/>
  <c r="K4" i="1"/>
  <c r="L4" i="1"/>
  <c r="K5" i="1"/>
  <c r="L5" i="1"/>
  <c r="K6" i="1"/>
  <c r="L6" i="1"/>
  <c r="G3" i="1"/>
  <c r="H3" i="1"/>
  <c r="G4" i="1"/>
  <c r="H4" i="1"/>
  <c r="G5" i="1"/>
  <c r="H5" i="1"/>
  <c r="G6" i="1"/>
  <c r="H6" i="1"/>
</calcChain>
</file>

<file path=xl/comments1.xml><?xml version="1.0" encoding="utf-8"?>
<comments xmlns="http://schemas.openxmlformats.org/spreadsheetml/2006/main">
  <authors>
    <author>Colin Forest Dickens</author>
  </authors>
  <commentList>
    <comment ref="C16" authorId="0">
      <text>
        <r>
          <rPr>
            <b/>
            <sz val="9"/>
            <color indexed="81"/>
            <rFont val="Tahoma"/>
            <family val="2"/>
          </rPr>
          <t>Colin Forest Dickens:</t>
        </r>
        <r>
          <rPr>
            <sz val="9"/>
            <color indexed="81"/>
            <rFont val="Tahoma"/>
            <family val="2"/>
          </rPr>
          <t xml:space="preserve">
1.99 = ferromagnetic, 2.11 = anti-ferromagnetic</t>
        </r>
      </text>
    </comment>
  </commentList>
</comments>
</file>

<file path=xl/sharedStrings.xml><?xml version="1.0" encoding="utf-8"?>
<sst xmlns="http://schemas.openxmlformats.org/spreadsheetml/2006/main" count="306" uniqueCount="139">
  <si>
    <t>CoOx-(a)</t>
  </si>
  <si>
    <t>NiCoOx</t>
  </si>
  <si>
    <t>CoFeOx</t>
  </si>
  <si>
    <t>NiOx</t>
  </si>
  <si>
    <t>NiFeOx</t>
  </si>
  <si>
    <t>LaFeO3 FM</t>
  </si>
  <si>
    <t>LaFeO3 GAFM</t>
  </si>
  <si>
    <t>LaMnO3</t>
  </si>
  <si>
    <t>LaCrO3</t>
  </si>
  <si>
    <t>LaCoO3</t>
  </si>
  <si>
    <t>LaNiO3</t>
  </si>
  <si>
    <t>IrO2 110</t>
  </si>
  <si>
    <t>IrO2 100</t>
  </si>
  <si>
    <t>PtO2</t>
  </si>
  <si>
    <t>TiO2</t>
  </si>
  <si>
    <t>IrOx/SrIrO3</t>
  </si>
  <si>
    <t>FeCoW</t>
  </si>
  <si>
    <t>Overpotential at 1 mA/cm2 catalyst</t>
  </si>
  <si>
    <t>G_O - G_OH</t>
  </si>
  <si>
    <t>m</t>
  </si>
  <si>
    <t>r2</t>
  </si>
  <si>
    <t>F</t>
  </si>
  <si>
    <t>ssreg</t>
  </si>
  <si>
    <t>ssresid</t>
  </si>
  <si>
    <t>df</t>
  </si>
  <si>
    <t>b</t>
  </si>
  <si>
    <t>std(y)</t>
  </si>
  <si>
    <t>se(m)</t>
  </si>
  <si>
    <t>se(b)</t>
  </si>
  <si>
    <t>LHS</t>
  </si>
  <si>
    <t>RHS</t>
  </si>
  <si>
    <t>E_O</t>
  </si>
  <si>
    <t>Activity</t>
  </si>
  <si>
    <t>W</t>
  </si>
  <si>
    <t>Mo</t>
  </si>
  <si>
    <t>Fe</t>
  </si>
  <si>
    <t>Co</t>
  </si>
  <si>
    <t>Ru</t>
  </si>
  <si>
    <t>Ni</t>
  </si>
  <si>
    <t>Rh</t>
  </si>
  <si>
    <t>Ir</t>
  </si>
  <si>
    <t>Cu</t>
  </si>
  <si>
    <t>Pd</t>
  </si>
  <si>
    <t>Pt</t>
  </si>
  <si>
    <t>Ag</t>
  </si>
  <si>
    <t>Au</t>
  </si>
  <si>
    <t>Nb</t>
  </si>
  <si>
    <t>Re</t>
  </si>
  <si>
    <t>MoS2</t>
  </si>
  <si>
    <t>Pt(111)</t>
  </si>
  <si>
    <t>Au(111)</t>
  </si>
  <si>
    <t>Current density [A/cm^2]</t>
  </si>
  <si>
    <t>Si6W3 (111)</t>
  </si>
  <si>
    <t>W4N8 (211)</t>
  </si>
  <si>
    <t>Al1Rh1 (221)</t>
  </si>
  <si>
    <t>V2Sb4 (211)</t>
  </si>
  <si>
    <t>Fe4Si4 (111)</t>
  </si>
  <si>
    <t>Sn6Pt4 (100)</t>
  </si>
  <si>
    <t>Fe1Pt1 (211)</t>
  </si>
  <si>
    <t>Fe1Si2 (110)</t>
  </si>
  <si>
    <t>Al2Sb2 (211)</t>
  </si>
  <si>
    <t>Ga1Cu1Pt2 (112)</t>
  </si>
  <si>
    <t>Al18Co4 (001)</t>
  </si>
  <si>
    <t>V1Ga1 Ni2 (111)</t>
  </si>
  <si>
    <t>Fe1Pt1 (100)</t>
  </si>
  <si>
    <t>Ga4Os2 (111)</t>
  </si>
  <si>
    <t>Ir3Rh1 (111)</t>
  </si>
  <si>
    <t>Co2Re6 (100)</t>
  </si>
  <si>
    <t>V2Pt2 (102)</t>
  </si>
  <si>
    <t>Co2Sb2 (110)</t>
  </si>
  <si>
    <t>Al1Fe2W1 (111)</t>
  </si>
  <si>
    <t>Al3V1 (112)</t>
  </si>
  <si>
    <t>Al2Os1 (110)</t>
  </si>
  <si>
    <t>V2N2 (111)</t>
  </si>
  <si>
    <t>Ni6Sb2 (100)</t>
  </si>
  <si>
    <t>V2Ir2 (010)</t>
  </si>
  <si>
    <t>Si2Pt6 (20-1)</t>
  </si>
  <si>
    <t>Sn4Rh4 (111)</t>
  </si>
  <si>
    <t>Fe3Rh1N1 (110)</t>
  </si>
  <si>
    <t>Fe1Pt1 (102)</t>
  </si>
  <si>
    <t>In12Co4 (100)</t>
  </si>
  <si>
    <t>Al2V6 (111)</t>
  </si>
  <si>
    <t>V1Ir3 (211)</t>
  </si>
  <si>
    <t>Ga1Cu1Pt2 (110)</t>
  </si>
  <si>
    <t>Al3V1 (211)</t>
  </si>
  <si>
    <t>GaCuPt2</t>
  </si>
  <si>
    <t>VGaNi2</t>
  </si>
  <si>
    <t>Si6W3</t>
  </si>
  <si>
    <t>W4N8</t>
  </si>
  <si>
    <t>AlRh</t>
  </si>
  <si>
    <t>V2Sb4</t>
  </si>
  <si>
    <t>Fe4Si4</t>
  </si>
  <si>
    <t>Sn6Pt4</t>
  </si>
  <si>
    <t>FePt</t>
  </si>
  <si>
    <t>FeSi2</t>
  </si>
  <si>
    <t>Al2Sb2</t>
  </si>
  <si>
    <t>Al8Co4</t>
  </si>
  <si>
    <t>Ga4Os2</t>
  </si>
  <si>
    <t>Ir3Rh</t>
  </si>
  <si>
    <t>Co2Re6</t>
  </si>
  <si>
    <t>V2Pt2</t>
  </si>
  <si>
    <t>Co2Sb2</t>
  </si>
  <si>
    <t>AlFe2W</t>
  </si>
  <si>
    <t>Al3V</t>
  </si>
  <si>
    <t>Al2Os</t>
  </si>
  <si>
    <t>V2N2</t>
  </si>
  <si>
    <t>Ni6Sb2</t>
  </si>
  <si>
    <t>V2Ir2</t>
  </si>
  <si>
    <t>Si2Pt6</t>
  </si>
  <si>
    <t>Sn4Rh4</t>
  </si>
  <si>
    <t>Fe3RhN</t>
  </si>
  <si>
    <t>In2Co4</t>
  </si>
  <si>
    <t>Al2V6</t>
  </si>
  <si>
    <t>VIr3</t>
  </si>
  <si>
    <t>(20-1)</t>
  </si>
  <si>
    <t>(111)</t>
  </si>
  <si>
    <t>(211)</t>
  </si>
  <si>
    <t>(221)</t>
  </si>
  <si>
    <t>(100)</t>
  </si>
  <si>
    <t>(110)</t>
  </si>
  <si>
    <t>(112)</t>
  </si>
  <si>
    <t>(001)</t>
  </si>
  <si>
    <t>(102)</t>
  </si>
  <si>
    <t>(010)</t>
  </si>
  <si>
    <t>Zenith?</t>
  </si>
  <si>
    <t>Zenith</t>
  </si>
  <si>
    <t>Current density [mA/cm^2]</t>
  </si>
  <si>
    <t>log(Current density [mA/cm^2])</t>
  </si>
  <si>
    <t>dE_CO [eV]</t>
  </si>
  <si>
    <t>Material</t>
  </si>
  <si>
    <t>dG, Xinyan</t>
  </si>
  <si>
    <t>dE, GASpy</t>
  </si>
  <si>
    <t>dG, GASpy</t>
  </si>
  <si>
    <t>Offset</t>
  </si>
  <si>
    <t>dG_CO, Xinyan [eV]</t>
  </si>
  <si>
    <t>Vertex Location</t>
  </si>
  <si>
    <t>log(Current density [A/cm^2])</t>
  </si>
  <si>
    <t>Experimental dG_H [eV]</t>
  </si>
  <si>
    <t>dE_H [eV]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</si>
</sst>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"/>
    <numFmt numFmtId="165" formatCode="0.0000000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outline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165" fontId="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OER!$C$2:$C$8</c:f>
              <c:numCache>
                <c:formatCode>0.00</c:formatCode>
                <c:ptCount val="7"/>
                <c:pt idx="0">
                  <c:v>0.98</c:v>
                </c:pt>
                <c:pt idx="1">
                  <c:v>1.07</c:v>
                </c:pt>
                <c:pt idx="2">
                  <c:v>1.38</c:v>
                </c:pt>
                <c:pt idx="3">
                  <c:v>1.42</c:v>
                </c:pt>
                <c:pt idx="4">
                  <c:v>1.48</c:v>
                </c:pt>
                <c:pt idx="5">
                  <c:v>1.49</c:v>
                </c:pt>
                <c:pt idx="6">
                  <c:v>1.5</c:v>
                </c:pt>
              </c:numCache>
            </c:numRef>
          </c:xVal>
          <c:yVal>
            <c:numRef>
              <c:f>OER!$B$2:$B$8</c:f>
              <c:numCache>
                <c:formatCode>0.00</c:formatCode>
                <c:ptCount val="7"/>
                <c:pt idx="0">
                  <c:v>0.72</c:v>
                </c:pt>
                <c:pt idx="1">
                  <c:v>0.6</c:v>
                </c:pt>
                <c:pt idx="2">
                  <c:v>0.55</c:v>
                </c:pt>
                <c:pt idx="3">
                  <c:v>0.48</c:v>
                </c:pt>
                <c:pt idx="4">
                  <c:v>0.38</c:v>
                </c:pt>
                <c:pt idx="5">
                  <c:v>0.4</c:v>
                </c:pt>
                <c:pt idx="6">
                  <c:v>0.23</c:v>
                </c:pt>
              </c:numCache>
            </c:numRef>
          </c:yVal>
          <c:smooth val="0"/>
        </c:ser>
        <c:ser>
          <c:idx val="1"/>
          <c:order val="1"/>
          <c:tx>
            <c:v>RHS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OER!$C$8:$C$18</c:f>
              <c:numCache>
                <c:formatCode>0.00</c:formatCode>
                <c:ptCount val="11"/>
                <c:pt idx="0">
                  <c:v>1.5</c:v>
                </c:pt>
                <c:pt idx="1">
                  <c:v>1.56</c:v>
                </c:pt>
                <c:pt idx="2">
                  <c:v>1.59</c:v>
                </c:pt>
                <c:pt idx="3">
                  <c:v>1.6</c:v>
                </c:pt>
                <c:pt idx="4">
                  <c:v>1.62</c:v>
                </c:pt>
                <c:pt idx="5">
                  <c:v>1.63</c:v>
                </c:pt>
                <c:pt idx="6">
                  <c:v>1.84</c:v>
                </c:pt>
                <c:pt idx="7">
                  <c:v>1.98</c:v>
                </c:pt>
                <c:pt idx="8">
                  <c:v>1.99</c:v>
                </c:pt>
                <c:pt idx="9">
                  <c:v>2.11</c:v>
                </c:pt>
                <c:pt idx="10">
                  <c:v>2.48</c:v>
                </c:pt>
              </c:numCache>
            </c:numRef>
          </c:xVal>
          <c:yVal>
            <c:numRef>
              <c:f>OER!$B$8:$B$18</c:f>
              <c:numCache>
                <c:formatCode>0.00</c:formatCode>
                <c:ptCount val="11"/>
                <c:pt idx="0">
                  <c:v>0.23</c:v>
                </c:pt>
                <c:pt idx="1">
                  <c:v>0.43</c:v>
                </c:pt>
                <c:pt idx="2">
                  <c:v>0.43</c:v>
                </c:pt>
                <c:pt idx="3">
                  <c:v>0.4</c:v>
                </c:pt>
                <c:pt idx="4">
                  <c:v>0.35</c:v>
                </c:pt>
                <c:pt idx="5">
                  <c:v>0.35</c:v>
                </c:pt>
                <c:pt idx="6">
                  <c:v>0.43</c:v>
                </c:pt>
                <c:pt idx="7">
                  <c:v>0.56</c:v>
                </c:pt>
                <c:pt idx="8">
                  <c:v>0.49</c:v>
                </c:pt>
                <c:pt idx="9">
                  <c:v>0.49</c:v>
                </c:pt>
                <c:pt idx="10">
                  <c:v>0.84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1165872"/>
        <c:axId val="-894012448"/>
      </c:scatterChart>
      <c:valAx>
        <c:axId val="-891165872"/>
        <c:scaling>
          <c:orientation val="minMax"/>
          <c:max val="2.4"/>
          <c:min val="0.8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ΔG_O –</a:t>
                </a:r>
                <a:r>
                  <a:rPr lang="en-US" baseline="0"/>
                  <a:t> </a:t>
                </a:r>
                <a:r>
                  <a:rPr lang="en-US" sz="1000" b="0" i="0" u="none" strike="noStrike" baseline="0">
                    <a:effectLst/>
                  </a:rPr>
                  <a:t>ΔG_OH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4012448"/>
        <c:crossesAt val="0.0"/>
        <c:crossBetween val="midCat"/>
        <c:majorUnit val="0.4"/>
      </c:valAx>
      <c:valAx>
        <c:axId val="-894012448"/>
        <c:scaling>
          <c:orientation val="maxMin"/>
          <c:max val="0.85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Overpotential at 1 mA/cm2 catalyst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16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9383146255654"/>
          <c:y val="0.0548523206751055"/>
          <c:w val="0.725595577148601"/>
          <c:h val="0.729817269676733"/>
        </c:manualLayout>
      </c:layout>
      <c:scatterChart>
        <c:scatterStyle val="lineMarker"/>
        <c:varyColors val="0"/>
        <c:ser>
          <c:idx val="1"/>
          <c:order val="0"/>
          <c:tx>
            <c:v>LHS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ORR!$C$2:$C$12</c:f>
              <c:numCache>
                <c:formatCode>General</c:formatCode>
                <c:ptCount val="11"/>
                <c:pt idx="0">
                  <c:v>-2.05709</c:v>
                </c:pt>
                <c:pt idx="1">
                  <c:v>-1.61425</c:v>
                </c:pt>
                <c:pt idx="2">
                  <c:v>-0.893852</c:v>
                </c:pt>
                <c:pt idx="3">
                  <c:v>-0.218557</c:v>
                </c:pt>
                <c:pt idx="4">
                  <c:v>-0.0452692</c:v>
                </c:pt>
                <c:pt idx="5">
                  <c:v>0.339715</c:v>
                </c:pt>
                <c:pt idx="6">
                  <c:v>0.446079</c:v>
                </c:pt>
                <c:pt idx="7">
                  <c:v>1.20577</c:v>
                </c:pt>
                <c:pt idx="8">
                  <c:v>1.00458</c:v>
                </c:pt>
                <c:pt idx="9">
                  <c:v>1.53423</c:v>
                </c:pt>
                <c:pt idx="10">
                  <c:v>1.58261</c:v>
                </c:pt>
              </c:numCache>
            </c:numRef>
          </c:xVal>
          <c:yVal>
            <c:numRef>
              <c:f>ORR!$B$2:$B$12</c:f>
              <c:numCache>
                <c:formatCode>General</c:formatCode>
                <c:ptCount val="11"/>
                <c:pt idx="0">
                  <c:v>-2.28159</c:v>
                </c:pt>
                <c:pt idx="1">
                  <c:v>-2.09142</c:v>
                </c:pt>
                <c:pt idx="2">
                  <c:v>-2.36334</c:v>
                </c:pt>
                <c:pt idx="3">
                  <c:v>-1.5638</c:v>
                </c:pt>
                <c:pt idx="4">
                  <c:v>-1.48772</c:v>
                </c:pt>
                <c:pt idx="5">
                  <c:v>-1.35465</c:v>
                </c:pt>
                <c:pt idx="6">
                  <c:v>-1.14044</c:v>
                </c:pt>
                <c:pt idx="7">
                  <c:v>-1.11238</c:v>
                </c:pt>
                <c:pt idx="8">
                  <c:v>-0.85034</c:v>
                </c:pt>
                <c:pt idx="9">
                  <c:v>-0.560224</c:v>
                </c:pt>
                <c:pt idx="10">
                  <c:v>-0.450733</c:v>
                </c:pt>
              </c:numCache>
            </c:numRef>
          </c:yVal>
          <c:smooth val="0"/>
        </c:ser>
        <c:ser>
          <c:idx val="0"/>
          <c:order val="1"/>
          <c:tx>
            <c:v>RHS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ORR!$C$12:$C$14</c:f>
              <c:numCache>
                <c:formatCode>General</c:formatCode>
                <c:ptCount val="3"/>
                <c:pt idx="0">
                  <c:v>1.58261</c:v>
                </c:pt>
                <c:pt idx="1">
                  <c:v>2.12971</c:v>
                </c:pt>
                <c:pt idx="2">
                  <c:v>2.75157</c:v>
                </c:pt>
              </c:numCache>
            </c:numRef>
          </c:xVal>
          <c:yVal>
            <c:numRef>
              <c:f>ORR!$B$12:$B$14</c:f>
              <c:numCache>
                <c:formatCode>General</c:formatCode>
                <c:ptCount val="3"/>
                <c:pt idx="0">
                  <c:v>-0.450733</c:v>
                </c:pt>
                <c:pt idx="1">
                  <c:v>-0.803486</c:v>
                </c:pt>
                <c:pt idx="2">
                  <c:v>-1.93248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1145872"/>
        <c:axId val="-891142480"/>
      </c:scatterChart>
      <c:valAx>
        <c:axId val="-8911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ΔE_O</a:t>
                </a:r>
                <a:r>
                  <a:rPr lang="en-US" sz="1000" b="0" i="0" u="none" strike="noStrike" baseline="0">
                    <a:effectLst/>
                  </a:rPr>
                  <a:t>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142480"/>
        <c:crossesAt val="-2.5"/>
        <c:crossBetween val="midCat"/>
      </c:valAx>
      <c:valAx>
        <c:axId val="-891142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Activity</a:t>
                </a:r>
              </a:p>
            </c:rich>
          </c:tx>
          <c:layout>
            <c:manualLayout>
              <c:xMode val="edge"/>
              <c:yMode val="edge"/>
              <c:x val="0.0170212765957447"/>
              <c:y val="0.1057314196484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145872"/>
        <c:crossesAt val="-4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Experimental Volcano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6954041459103"/>
          <c:y val="0.130801687763713"/>
          <c:w val="0.726486037071453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HER!$O$2:$O$11</c:f>
              <c:numCache>
                <c:formatCode>General</c:formatCode>
                <c:ptCount val="10"/>
                <c:pt idx="0">
                  <c:v>-0.565386197191657</c:v>
                </c:pt>
                <c:pt idx="1">
                  <c:v>-0.325446487125772</c:v>
                </c:pt>
                <c:pt idx="2">
                  <c:v>-0.273324445952845</c:v>
                </c:pt>
                <c:pt idx="3">
                  <c:v>-0.200382517993981</c:v>
                </c:pt>
                <c:pt idx="4">
                  <c:v>-0.230854722452146</c:v>
                </c:pt>
                <c:pt idx="5">
                  <c:v>-0.0912915280637933</c:v>
                </c:pt>
                <c:pt idx="6">
                  <c:v>-0.109530270571087</c:v>
                </c:pt>
                <c:pt idx="7">
                  <c:v>-0.0280232593467553</c:v>
                </c:pt>
                <c:pt idx="8">
                  <c:v>-0.0303577899322629</c:v>
                </c:pt>
                <c:pt idx="9">
                  <c:v>-0.030315106793066</c:v>
                </c:pt>
              </c:numCache>
            </c:numRef>
          </c:xVal>
          <c:yVal>
            <c:numRef>
              <c:f>HER!$B$2:$B$11</c:f>
              <c:numCache>
                <c:formatCode>0.00E+00</c:formatCode>
                <c:ptCount val="10"/>
                <c:pt idx="0">
                  <c:v>1.75900570326255E-7</c:v>
                </c:pt>
                <c:pt idx="1">
                  <c:v>8.75680941901776E-8</c:v>
                </c:pt>
                <c:pt idx="2" formatCode="General">
                  <c:v>1.29118365092215E-6</c:v>
                </c:pt>
                <c:pt idx="3" formatCode="General">
                  <c:v>4.89370742451432E-6</c:v>
                </c:pt>
                <c:pt idx="4" formatCode="General">
                  <c:v>6.94105472727538E-6</c:v>
                </c:pt>
                <c:pt idx="5" formatCode="General">
                  <c:v>0.00139246766815199</c:v>
                </c:pt>
                <c:pt idx="6" formatCode="General">
                  <c:v>0.00103559232881604</c:v>
                </c:pt>
                <c:pt idx="7" formatCode="General">
                  <c:v>0.00245126924770454</c:v>
                </c:pt>
                <c:pt idx="8" formatCode="General">
                  <c:v>0.000781250803324243</c:v>
                </c:pt>
                <c:pt idx="9" formatCode="General">
                  <c:v>0.00048135923527038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HER!$O$11:$O$19</c:f>
              <c:numCache>
                <c:formatCode>General</c:formatCode>
                <c:ptCount val="9"/>
                <c:pt idx="0">
                  <c:v>-0.030315106793066</c:v>
                </c:pt>
                <c:pt idx="1">
                  <c:v>-0.030315106793066</c:v>
                </c:pt>
                <c:pt idx="2">
                  <c:v>-0.0290429121164537</c:v>
                </c:pt>
                <c:pt idx="3">
                  <c:v>0.0220725183570844</c:v>
                </c:pt>
                <c:pt idx="4">
                  <c:v>0.0796342884920773</c:v>
                </c:pt>
                <c:pt idx="5">
                  <c:v>0.147943910205345</c:v>
                </c:pt>
                <c:pt idx="6">
                  <c:v>0.35147490253646</c:v>
                </c:pt>
                <c:pt idx="7">
                  <c:v>0.35029874492304</c:v>
                </c:pt>
                <c:pt idx="8">
                  <c:v>0.463755271478844</c:v>
                </c:pt>
              </c:numCache>
            </c:numRef>
          </c:xVal>
          <c:yVal>
            <c:numRef>
              <c:f>HER!$B$11:$B$19</c:f>
              <c:numCache>
                <c:formatCode>General</c:formatCode>
                <c:ptCount val="9"/>
                <c:pt idx="0">
                  <c:v>0.00048135923527038</c:v>
                </c:pt>
                <c:pt idx="1">
                  <c:v>0.00048135923527038</c:v>
                </c:pt>
                <c:pt idx="2">
                  <c:v>0.000259256730320707</c:v>
                </c:pt>
                <c:pt idx="3">
                  <c:v>0.000348695530849413</c:v>
                </c:pt>
                <c:pt idx="4">
                  <c:v>8.06908036656551E-6</c:v>
                </c:pt>
                <c:pt idx="5">
                  <c:v>2.04721308556154E-6</c:v>
                </c:pt>
                <c:pt idx="6" formatCode="0.00E+00">
                  <c:v>2.58343974842545E-7</c:v>
                </c:pt>
                <c:pt idx="7" formatCode="0.00E+00">
                  <c:v>1.61329941902728E-7</c:v>
                </c:pt>
                <c:pt idx="8" formatCode="0.00E+00">
                  <c:v>1.41475218609214E-8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1097280"/>
        <c:axId val="-891093520"/>
      </c:scatterChart>
      <c:valAx>
        <c:axId val="-891097280"/>
        <c:scaling>
          <c:orientation val="minMax"/>
          <c:max val="0.8"/>
          <c:min val="-0.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</a:t>
                </a:r>
                <a:r>
                  <a:rPr lang="en-US" sz="1000" b="0" i="0" u="none" strike="noStrike" baseline="0">
                    <a:effectLst/>
                  </a:rPr>
                  <a:t>H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093520"/>
        <c:crossesAt val="1.0E-8"/>
        <c:crossBetween val="midCat"/>
        <c:majorUnit val="0.4"/>
      </c:valAx>
      <c:valAx>
        <c:axId val="-891093520"/>
        <c:scaling>
          <c:logBase val="10.0"/>
          <c:orientation val="minMax"/>
          <c:max val="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097280"/>
        <c:crossesAt val="-1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GASpy Volcano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552680914886"/>
          <c:y val="0.139240506329114"/>
          <c:w val="0.726486037071453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HER!$C$2:$C$11</c:f>
              <c:numCache>
                <c:formatCode>General</c:formatCode>
                <c:ptCount val="10"/>
                <c:pt idx="0">
                  <c:v>-0.805386197191657</c:v>
                </c:pt>
                <c:pt idx="1">
                  <c:v>-0.565446487125772</c:v>
                </c:pt>
                <c:pt idx="2">
                  <c:v>-0.513324445952845</c:v>
                </c:pt>
                <c:pt idx="3">
                  <c:v>-0.440382517993981</c:v>
                </c:pt>
                <c:pt idx="4">
                  <c:v>-0.470854722452146</c:v>
                </c:pt>
                <c:pt idx="5">
                  <c:v>-0.331291528063793</c:v>
                </c:pt>
                <c:pt idx="6">
                  <c:v>-0.349530270571087</c:v>
                </c:pt>
                <c:pt idx="7">
                  <c:v>-0.268023259346755</c:v>
                </c:pt>
                <c:pt idx="8">
                  <c:v>-0.270357789932263</c:v>
                </c:pt>
                <c:pt idx="9">
                  <c:v>-0.270315106793066</c:v>
                </c:pt>
              </c:numCache>
            </c:numRef>
          </c:xVal>
          <c:yVal>
            <c:numRef>
              <c:f>HER!$B$2:$B$11</c:f>
              <c:numCache>
                <c:formatCode>0.00E+00</c:formatCode>
                <c:ptCount val="10"/>
                <c:pt idx="0">
                  <c:v>1.75900570326255E-7</c:v>
                </c:pt>
                <c:pt idx="1">
                  <c:v>8.75680941901776E-8</c:v>
                </c:pt>
                <c:pt idx="2" formatCode="General">
                  <c:v>1.29118365092215E-6</c:v>
                </c:pt>
                <c:pt idx="3" formatCode="General">
                  <c:v>4.89370742451432E-6</c:v>
                </c:pt>
                <c:pt idx="4" formatCode="General">
                  <c:v>6.94105472727538E-6</c:v>
                </c:pt>
                <c:pt idx="5" formatCode="General">
                  <c:v>0.00139246766815199</c:v>
                </c:pt>
                <c:pt idx="6" formatCode="General">
                  <c:v>0.00103559232881604</c:v>
                </c:pt>
                <c:pt idx="7" formatCode="General">
                  <c:v>0.00245126924770454</c:v>
                </c:pt>
                <c:pt idx="8" formatCode="General">
                  <c:v>0.000781250803324243</c:v>
                </c:pt>
                <c:pt idx="9" formatCode="General">
                  <c:v>0.00048135923527038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HER!$C$11:$C$19</c:f>
              <c:numCache>
                <c:formatCode>General</c:formatCode>
                <c:ptCount val="9"/>
                <c:pt idx="0">
                  <c:v>-0.270315106793066</c:v>
                </c:pt>
                <c:pt idx="1">
                  <c:v>-0.270315106793066</c:v>
                </c:pt>
                <c:pt idx="2">
                  <c:v>-0.269042912116454</c:v>
                </c:pt>
                <c:pt idx="3">
                  <c:v>-0.217927481642916</c:v>
                </c:pt>
                <c:pt idx="4">
                  <c:v>-0.160365711507923</c:v>
                </c:pt>
                <c:pt idx="5">
                  <c:v>-0.092056089794655</c:v>
                </c:pt>
                <c:pt idx="6">
                  <c:v>0.11147490253646</c:v>
                </c:pt>
                <c:pt idx="7">
                  <c:v>0.11029874492304</c:v>
                </c:pt>
                <c:pt idx="8">
                  <c:v>0.223755271478844</c:v>
                </c:pt>
              </c:numCache>
            </c:numRef>
          </c:xVal>
          <c:yVal>
            <c:numRef>
              <c:f>HER!$B$11:$B$19</c:f>
              <c:numCache>
                <c:formatCode>General</c:formatCode>
                <c:ptCount val="9"/>
                <c:pt idx="0">
                  <c:v>0.00048135923527038</c:v>
                </c:pt>
                <c:pt idx="1">
                  <c:v>0.00048135923527038</c:v>
                </c:pt>
                <c:pt idx="2">
                  <c:v>0.000259256730320707</c:v>
                </c:pt>
                <c:pt idx="3">
                  <c:v>0.000348695530849413</c:v>
                </c:pt>
                <c:pt idx="4">
                  <c:v>8.06908036656551E-6</c:v>
                </c:pt>
                <c:pt idx="5">
                  <c:v>2.04721308556154E-6</c:v>
                </c:pt>
                <c:pt idx="6" formatCode="0.00E+00">
                  <c:v>2.58343974842545E-7</c:v>
                </c:pt>
                <c:pt idx="7" formatCode="0.00E+00">
                  <c:v>1.61329941902728E-7</c:v>
                </c:pt>
                <c:pt idx="8" formatCode="0.00E+00">
                  <c:v>1.41475218609214E-8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73687040"/>
        <c:axId val="-973683280"/>
      </c:scatterChart>
      <c:valAx>
        <c:axId val="-973687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ΔE_</a:t>
                </a:r>
                <a:r>
                  <a:rPr lang="en-US" sz="1000" b="0" i="0" u="none" strike="noStrike" baseline="0">
                    <a:effectLst/>
                  </a:rPr>
                  <a:t>H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73683280"/>
        <c:crossesAt val="1.0E-8"/>
        <c:crossBetween val="midCat"/>
        <c:majorUnit val="0.4"/>
      </c:valAx>
      <c:valAx>
        <c:axId val="-973683280"/>
        <c:scaling>
          <c:logBase val="10.0"/>
          <c:orientation val="minMax"/>
          <c:max val="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73687040"/>
        <c:crossesAt val="-1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Xinyan's Volcano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723841220878"/>
          <c:y val="0.135021097046413"/>
          <c:w val="0.767723232405228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CO2RR!$P$2:$P$7</c:f>
              <c:numCache>
                <c:formatCode>General</c:formatCode>
                <c:ptCount val="6"/>
                <c:pt idx="0">
                  <c:v>-1.38444444444444</c:v>
                </c:pt>
                <c:pt idx="1">
                  <c:v>-1.32222222222222</c:v>
                </c:pt>
                <c:pt idx="2">
                  <c:v>-1.2837037037037</c:v>
                </c:pt>
                <c:pt idx="3">
                  <c:v>-1.19185185185185</c:v>
                </c:pt>
                <c:pt idx="4">
                  <c:v>-0.273333333333333</c:v>
                </c:pt>
                <c:pt idx="5">
                  <c:v>-0.169629629629629</c:v>
                </c:pt>
              </c:numCache>
            </c:numRef>
          </c:xVal>
          <c:yVal>
            <c:numRef>
              <c:f>CO2RR!$B$2:$B$7</c:f>
              <c:numCache>
                <c:formatCode>General</c:formatCode>
                <c:ptCount val="6"/>
                <c:pt idx="0">
                  <c:v>0.23444718233818</c:v>
                </c:pt>
                <c:pt idx="1">
                  <c:v>0.310159478947238</c:v>
                </c:pt>
                <c:pt idx="2">
                  <c:v>0.332367437688797</c:v>
                </c:pt>
                <c:pt idx="3">
                  <c:v>0.471333190868087</c:v>
                </c:pt>
                <c:pt idx="4">
                  <c:v>9.46370587148506</c:v>
                </c:pt>
                <c:pt idx="5">
                  <c:v>13.4149580158602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06125784909798"/>
                  <c:y val="-0.3768680022592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CO2RR!$P$7:$P$9</c:f>
              <c:numCache>
                <c:formatCode>General</c:formatCode>
                <c:ptCount val="3"/>
                <c:pt idx="0">
                  <c:v>-0.169629629629629</c:v>
                </c:pt>
                <c:pt idx="1">
                  <c:v>0.177037037037036</c:v>
                </c:pt>
                <c:pt idx="2">
                  <c:v>0.26</c:v>
                </c:pt>
              </c:numCache>
            </c:numRef>
          </c:xVal>
          <c:yVal>
            <c:numRef>
              <c:f>CO2RR!$B$7:$B$9</c:f>
              <c:numCache>
                <c:formatCode>General</c:formatCode>
                <c:ptCount val="3"/>
                <c:pt idx="0">
                  <c:v>13.4149580158602</c:v>
                </c:pt>
                <c:pt idx="1">
                  <c:v>0.554929385051965</c:v>
                </c:pt>
                <c:pt idx="2">
                  <c:v>0.273360349795935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3963008"/>
        <c:axId val="-893959248"/>
      </c:scatterChart>
      <c:valAx>
        <c:axId val="-89396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</a:t>
                </a:r>
                <a:r>
                  <a:rPr lang="en-US" sz="1000" b="0" i="0" u="none" strike="noStrike" baseline="0">
                    <a:effectLst/>
                  </a:rPr>
                  <a:t>CO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3959248"/>
        <c:crossesAt val="1.0E-8"/>
        <c:crossBetween val="midCat"/>
      </c:valAx>
      <c:valAx>
        <c:axId val="-893959248"/>
        <c:scaling>
          <c:logBase val="10.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mA/cm2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3963008"/>
        <c:crossesAt val="-1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GASpy Volcano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723841220878"/>
          <c:y val="0.135021097046413"/>
          <c:w val="0.767723232405228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CO2RR!$C$2:$C$7</c:f>
              <c:numCache>
                <c:formatCode>General</c:formatCode>
                <c:ptCount val="6"/>
                <c:pt idx="0">
                  <c:v>-1.81444444444444</c:v>
                </c:pt>
                <c:pt idx="1">
                  <c:v>-1.75222222222222</c:v>
                </c:pt>
                <c:pt idx="2">
                  <c:v>-1.7137037037037</c:v>
                </c:pt>
                <c:pt idx="3">
                  <c:v>-1.62185185185185</c:v>
                </c:pt>
                <c:pt idx="4">
                  <c:v>-0.703333333333333</c:v>
                </c:pt>
                <c:pt idx="5">
                  <c:v>-0.599629629629629</c:v>
                </c:pt>
              </c:numCache>
            </c:numRef>
          </c:xVal>
          <c:yVal>
            <c:numRef>
              <c:f>CO2RR!$B$2:$B$7</c:f>
              <c:numCache>
                <c:formatCode>General</c:formatCode>
                <c:ptCount val="6"/>
                <c:pt idx="0">
                  <c:v>0.23444718233818</c:v>
                </c:pt>
                <c:pt idx="1">
                  <c:v>0.310159478947238</c:v>
                </c:pt>
                <c:pt idx="2">
                  <c:v>0.332367437688797</c:v>
                </c:pt>
                <c:pt idx="3">
                  <c:v>0.471333190868087</c:v>
                </c:pt>
                <c:pt idx="4">
                  <c:v>9.46370587148506</c:v>
                </c:pt>
                <c:pt idx="5">
                  <c:v>13.4149580158602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CO2RR!$C$7:$C$9</c:f>
              <c:numCache>
                <c:formatCode>General</c:formatCode>
                <c:ptCount val="3"/>
                <c:pt idx="0">
                  <c:v>-0.599629629629629</c:v>
                </c:pt>
                <c:pt idx="1">
                  <c:v>-0.252962962962964</c:v>
                </c:pt>
                <c:pt idx="2">
                  <c:v>-0.17</c:v>
                </c:pt>
              </c:numCache>
            </c:numRef>
          </c:xVal>
          <c:yVal>
            <c:numRef>
              <c:f>CO2RR!$B$7:$B$9</c:f>
              <c:numCache>
                <c:formatCode>General</c:formatCode>
                <c:ptCount val="3"/>
                <c:pt idx="0">
                  <c:v>13.4149580158602</c:v>
                </c:pt>
                <c:pt idx="1">
                  <c:v>0.554929385051965</c:v>
                </c:pt>
                <c:pt idx="2">
                  <c:v>0.273360349795935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3934000"/>
        <c:axId val="-893930240"/>
      </c:scatterChart>
      <c:valAx>
        <c:axId val="-8939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ΔE_</a:t>
                </a:r>
                <a:r>
                  <a:rPr lang="en-US" sz="1000" b="0" i="0" u="none" strike="noStrike" baseline="0">
                    <a:effectLst/>
                  </a:rPr>
                  <a:t>CO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3930240"/>
        <c:crossesAt val="1.0E-8"/>
        <c:crossBetween val="midCat"/>
      </c:valAx>
      <c:valAx>
        <c:axId val="-893930240"/>
        <c:scaling>
          <c:logBase val="10.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mA/cm2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3934000"/>
        <c:crossesAt val="-2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18</xdr:row>
      <xdr:rowOff>127000</xdr:rowOff>
    </xdr:from>
    <xdr:to>
      <xdr:col>3</xdr:col>
      <xdr:colOff>228600</xdr:colOff>
      <xdr:row>34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18</xdr:row>
      <xdr:rowOff>127000</xdr:rowOff>
    </xdr:from>
    <xdr:to>
      <xdr:col>3</xdr:col>
      <xdr:colOff>228600</xdr:colOff>
      <xdr:row>34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19</xdr:row>
      <xdr:rowOff>88900</xdr:rowOff>
    </xdr:from>
    <xdr:to>
      <xdr:col>9</xdr:col>
      <xdr:colOff>254000</xdr:colOff>
      <xdr:row>35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254000</xdr:colOff>
      <xdr:row>19</xdr:row>
      <xdr:rowOff>127000</xdr:rowOff>
    </xdr:from>
    <xdr:to>
      <xdr:col>4</xdr:col>
      <xdr:colOff>393700</xdr:colOff>
      <xdr:row>35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9</xdr:row>
      <xdr:rowOff>127000</xdr:rowOff>
    </xdr:from>
    <xdr:to>
      <xdr:col>11</xdr:col>
      <xdr:colOff>876300</xdr:colOff>
      <xdr:row>26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330200</xdr:colOff>
      <xdr:row>9</xdr:row>
      <xdr:rowOff>139700</xdr:rowOff>
    </xdr:from>
    <xdr:to>
      <xdr:col>6</xdr:col>
      <xdr:colOff>50800</xdr:colOff>
      <xdr:row>26</xdr:row>
      <xdr:rowOff>50800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1.66406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16384" width="8.83203125" style="4"/>
  </cols>
  <sheetData>
    <row r="1" spans="1:13" ht="30" x14ac:dyDescent="0.2">
      <c r="A1" s="3"/>
      <c r="B1" s="1" t="s">
        <v>17</v>
      </c>
      <c r="C1" s="2" t="s">
        <v>18</v>
      </c>
      <c r="D1" s="2" t="s">
        <v>124</v>
      </c>
      <c r="E1" s="3" t="s">
        <v>135</v>
      </c>
      <c r="F1" s="16" t="s">
        <v>29</v>
      </c>
      <c r="G1" s="16"/>
      <c r="H1" s="16"/>
      <c r="I1" s="16"/>
      <c r="J1" s="16" t="s">
        <v>30</v>
      </c>
      <c r="K1" s="16"/>
      <c r="L1" s="16"/>
      <c r="M1" s="16"/>
    </row>
    <row r="2" spans="1:13" x14ac:dyDescent="0.2">
      <c r="A2" s="3" t="s">
        <v>8</v>
      </c>
      <c r="B2" s="5">
        <v>0.72</v>
      </c>
      <c r="C2" s="5">
        <v>0.98</v>
      </c>
      <c r="D2" s="5"/>
      <c r="E2" s="3"/>
      <c r="F2" s="4" t="s">
        <v>19</v>
      </c>
      <c r="G2" s="4">
        <f t="array" ref="G2:H6">LINEST(B2:Vertex_y,C2:Vertex_x,TRUE,TRUE)</f>
        <v>-0.65541722399423819</v>
      </c>
      <c r="H2" s="4">
        <v>1.3526412182323284</v>
      </c>
      <c r="I2" s="4" t="s">
        <v>25</v>
      </c>
      <c r="J2" s="4" t="s">
        <v>19</v>
      </c>
      <c r="K2" s="4">
        <f t="array" ref="K2:L6">LINEST(Vertex_y:B18,Vertex_x:C18,TRUE,TRUE)</f>
        <v>0.46024724515186216</v>
      </c>
      <c r="L2" s="4">
        <v>-0.37808365259291427</v>
      </c>
      <c r="M2" s="4" t="s">
        <v>25</v>
      </c>
    </row>
    <row r="3" spans="1:13" x14ac:dyDescent="0.2">
      <c r="A3" s="3" t="s">
        <v>13</v>
      </c>
      <c r="B3" s="5">
        <v>0.6</v>
      </c>
      <c r="C3" s="5">
        <v>1.07</v>
      </c>
      <c r="D3" s="5"/>
      <c r="E3" s="3"/>
      <c r="F3" s="4" t="s">
        <v>27</v>
      </c>
      <c r="G3" s="4">
        <v>0.16216918065961972</v>
      </c>
      <c r="H3" s="4">
        <v>0.21831919736952959</v>
      </c>
      <c r="I3" s="4" t="s">
        <v>28</v>
      </c>
      <c r="J3" s="4" t="s">
        <v>27</v>
      </c>
      <c r="K3" s="4">
        <v>7.3072532459204712E-2</v>
      </c>
      <c r="L3" s="4">
        <v>0.13387456501993891</v>
      </c>
      <c r="M3" s="4" t="s">
        <v>28</v>
      </c>
    </row>
    <row r="4" spans="1:13" x14ac:dyDescent="0.2">
      <c r="A4" s="3" t="s">
        <v>11</v>
      </c>
      <c r="B4" s="5">
        <v>0.55000000000000004</v>
      </c>
      <c r="C4" s="5">
        <v>1.38</v>
      </c>
      <c r="D4" s="5"/>
      <c r="E4" s="3"/>
      <c r="F4" s="4" t="s">
        <v>20</v>
      </c>
      <c r="G4" s="4">
        <v>0.76563501134115119</v>
      </c>
      <c r="H4" s="4">
        <v>8.5456497977682955E-2</v>
      </c>
      <c r="I4" s="4" t="s">
        <v>26</v>
      </c>
      <c r="J4" s="4" t="s">
        <v>20</v>
      </c>
      <c r="K4" s="4">
        <v>0.81508528081377685</v>
      </c>
      <c r="L4" s="4">
        <v>7.0115023887385788E-2</v>
      </c>
      <c r="M4" s="4" t="s">
        <v>26</v>
      </c>
    </row>
    <row r="5" spans="1:13" x14ac:dyDescent="0.2">
      <c r="A5" s="3" t="s">
        <v>12</v>
      </c>
      <c r="B5" s="5">
        <v>0.48</v>
      </c>
      <c r="C5" s="5">
        <v>1.42</v>
      </c>
      <c r="D5" s="5"/>
      <c r="E5" s="3"/>
      <c r="F5" s="4" t="s">
        <v>21</v>
      </c>
      <c r="G5" s="4">
        <v>16.334244626778286</v>
      </c>
      <c r="H5" s="4">
        <v>5</v>
      </c>
      <c r="I5" s="4" t="s">
        <v>24</v>
      </c>
      <c r="J5" s="4" t="s">
        <v>21</v>
      </c>
      <c r="K5" s="4">
        <v>39.671084917454934</v>
      </c>
      <c r="L5" s="4">
        <v>9</v>
      </c>
      <c r="M5" s="4" t="s">
        <v>24</v>
      </c>
    </row>
    <row r="6" spans="1:13" x14ac:dyDescent="0.2">
      <c r="A6" s="3" t="s">
        <v>1</v>
      </c>
      <c r="B6" s="5">
        <v>0.38</v>
      </c>
      <c r="C6" s="5">
        <v>1.48</v>
      </c>
      <c r="D6" s="5"/>
      <c r="E6" s="3"/>
      <c r="F6" s="4" t="s">
        <v>22</v>
      </c>
      <c r="G6" s="4">
        <v>0.11928593476695135</v>
      </c>
      <c r="H6" s="4">
        <v>3.6514065233048648E-2</v>
      </c>
      <c r="I6" s="4" t="s">
        <v>23</v>
      </c>
      <c r="J6" s="4" t="s">
        <v>22</v>
      </c>
      <c r="K6" s="4">
        <v>0.19502767810016913</v>
      </c>
      <c r="L6" s="4">
        <v>4.4245049172558115E-2</v>
      </c>
      <c r="M6" s="4" t="s">
        <v>23</v>
      </c>
    </row>
    <row r="7" spans="1:13" x14ac:dyDescent="0.2">
      <c r="A7" s="3" t="s">
        <v>0</v>
      </c>
      <c r="B7" s="5">
        <v>0.4</v>
      </c>
      <c r="C7" s="5">
        <v>1.49</v>
      </c>
      <c r="D7" s="5"/>
      <c r="E7" s="3"/>
    </row>
    <row r="8" spans="1:13" x14ac:dyDescent="0.2">
      <c r="A8" s="3" t="s">
        <v>15</v>
      </c>
      <c r="B8" s="5">
        <v>0.23</v>
      </c>
      <c r="C8" s="5">
        <v>1.5</v>
      </c>
      <c r="D8" s="5" t="s">
        <v>125</v>
      </c>
      <c r="E8" s="3">
        <f>(L2-H2)/(G2-K2)</f>
        <v>1.5512951417641658</v>
      </c>
    </row>
    <row r="9" spans="1:13" x14ac:dyDescent="0.2">
      <c r="A9" s="3" t="s">
        <v>3</v>
      </c>
      <c r="B9" s="5">
        <v>0.43</v>
      </c>
      <c r="C9" s="5">
        <v>1.56</v>
      </c>
      <c r="D9" s="5"/>
      <c r="E9" s="3"/>
      <c r="G9" s="6"/>
      <c r="H9" s="6"/>
      <c r="K9" s="6"/>
      <c r="L9" s="6"/>
    </row>
    <row r="10" spans="1:13" x14ac:dyDescent="0.2">
      <c r="A10" s="3" t="s">
        <v>9</v>
      </c>
      <c r="B10" s="5">
        <v>0.43</v>
      </c>
      <c r="C10" s="5">
        <v>1.59</v>
      </c>
      <c r="D10" s="5"/>
      <c r="E10" s="3"/>
      <c r="G10" s="6"/>
      <c r="H10" s="6"/>
      <c r="K10" s="6"/>
      <c r="L10" s="6"/>
    </row>
    <row r="11" spans="1:13" x14ac:dyDescent="0.2">
      <c r="A11" s="3" t="s">
        <v>2</v>
      </c>
      <c r="B11" s="5">
        <v>0.4</v>
      </c>
      <c r="C11" s="5">
        <v>1.6</v>
      </c>
      <c r="D11" s="5"/>
      <c r="E11" s="3"/>
      <c r="G11" s="6"/>
      <c r="H11" s="6"/>
      <c r="K11" s="6"/>
      <c r="L11" s="6"/>
    </row>
    <row r="12" spans="1:13" x14ac:dyDescent="0.2">
      <c r="A12" s="3" t="s">
        <v>4</v>
      </c>
      <c r="B12" s="5">
        <v>0.35</v>
      </c>
      <c r="C12" s="5">
        <v>1.62</v>
      </c>
      <c r="D12" s="5"/>
      <c r="E12" s="3"/>
      <c r="G12" s="6"/>
      <c r="H12" s="6"/>
      <c r="K12" s="6"/>
      <c r="L12" s="6"/>
    </row>
    <row r="13" spans="1:13" x14ac:dyDescent="0.2">
      <c r="A13" s="3" t="s">
        <v>16</v>
      </c>
      <c r="B13" s="5">
        <v>0.35000000000000009</v>
      </c>
      <c r="C13" s="5">
        <v>1.63</v>
      </c>
      <c r="D13" s="5"/>
      <c r="E13" s="3"/>
      <c r="G13" s="6"/>
      <c r="H13" s="6"/>
      <c r="K13" s="6"/>
      <c r="L13" s="6"/>
    </row>
    <row r="14" spans="1:13" x14ac:dyDescent="0.2">
      <c r="A14" s="3" t="s">
        <v>10</v>
      </c>
      <c r="B14" s="5">
        <v>0.43</v>
      </c>
      <c r="C14" s="5">
        <v>1.84</v>
      </c>
      <c r="D14" s="5"/>
      <c r="E14" s="3"/>
      <c r="G14" s="6"/>
      <c r="H14" s="6"/>
      <c r="K14" s="6"/>
      <c r="L14" s="6"/>
    </row>
    <row r="15" spans="1:13" x14ac:dyDescent="0.2">
      <c r="A15" s="3" t="s">
        <v>7</v>
      </c>
      <c r="B15" s="5">
        <v>0.56000000000000005</v>
      </c>
      <c r="C15" s="5">
        <v>1.98</v>
      </c>
      <c r="D15" s="5"/>
      <c r="E15" s="3"/>
      <c r="G15" s="6"/>
      <c r="H15" s="6"/>
      <c r="K15" s="6"/>
      <c r="L15" s="6"/>
    </row>
    <row r="16" spans="1:13" x14ac:dyDescent="0.2">
      <c r="A16" s="3" t="s">
        <v>5</v>
      </c>
      <c r="B16" s="5">
        <v>0.49</v>
      </c>
      <c r="C16" s="5">
        <v>1.99</v>
      </c>
      <c r="D16" s="5"/>
      <c r="E16" s="3"/>
      <c r="K16" s="6"/>
      <c r="L16" s="6"/>
    </row>
    <row r="17" spans="1:12" x14ac:dyDescent="0.2">
      <c r="A17" s="3" t="s">
        <v>6</v>
      </c>
      <c r="B17" s="5">
        <v>0.49</v>
      </c>
      <c r="C17" s="5">
        <v>2.11</v>
      </c>
      <c r="D17" s="5"/>
      <c r="E17" s="3"/>
      <c r="K17" s="6"/>
      <c r="L17" s="6"/>
    </row>
    <row r="18" spans="1:12" x14ac:dyDescent="0.2">
      <c r="A18" s="3" t="s">
        <v>14</v>
      </c>
      <c r="B18" s="5">
        <v>0.84</v>
      </c>
      <c r="C18" s="5">
        <v>2.48</v>
      </c>
      <c r="D18" s="5"/>
      <c r="E18" s="3"/>
      <c r="K18" s="6"/>
      <c r="L18" s="6"/>
    </row>
    <row r="19" spans="1:12" x14ac:dyDescent="0.2">
      <c r="A19" s="3"/>
      <c r="B19" s="3"/>
      <c r="C19" s="3"/>
      <c r="D19" s="3"/>
      <c r="E19" s="3"/>
      <c r="H19" s="7"/>
      <c r="K19" s="6"/>
      <c r="L19" s="6"/>
    </row>
    <row r="20" spans="1:12" x14ac:dyDescent="0.2">
      <c r="K20" s="6"/>
    </row>
    <row r="21" spans="1:12" x14ac:dyDescent="0.2">
      <c r="K21" s="6"/>
    </row>
  </sheetData>
  <sortState ref="A2:C18">
    <sortCondition ref="C2:C18"/>
  </sortState>
  <mergeCells count="2">
    <mergeCell ref="F1:I1"/>
    <mergeCell ref="J1:M1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1.66406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16384" width="8.83203125" style="4"/>
  </cols>
  <sheetData>
    <row r="1" spans="1:13" x14ac:dyDescent="0.2">
      <c r="A1" s="3"/>
      <c r="B1" s="1" t="s">
        <v>32</v>
      </c>
      <c r="C1" s="2" t="s">
        <v>31</v>
      </c>
      <c r="D1" s="2" t="s">
        <v>124</v>
      </c>
      <c r="E1" s="3" t="s">
        <v>135</v>
      </c>
      <c r="F1" s="16" t="s">
        <v>29</v>
      </c>
      <c r="G1" s="16"/>
      <c r="H1" s="16"/>
      <c r="I1" s="16"/>
      <c r="J1" s="16" t="s">
        <v>30</v>
      </c>
      <c r="K1" s="16"/>
      <c r="L1" s="16"/>
      <c r="M1" s="16"/>
    </row>
    <row r="2" spans="1:13" x14ac:dyDescent="0.2">
      <c r="A2" s="3" t="s">
        <v>35</v>
      </c>
      <c r="B2" s="9">
        <v>-2.28159</v>
      </c>
      <c r="C2" s="9">
        <v>-2.0570900000000001</v>
      </c>
      <c r="D2" s="5"/>
      <c r="E2" s="3"/>
      <c r="F2" s="4" t="s">
        <v>19</v>
      </c>
      <c r="G2" s="4">
        <f t="array" ref="G2:H6">LINEST(B2:ORRy,C2:ORRx,TRUE,TRUE)</f>
        <v>0.50319657324410838</v>
      </c>
      <c r="H2" s="4">
        <v>-1.4457021991566026</v>
      </c>
      <c r="I2" s="4" t="s">
        <v>25</v>
      </c>
      <c r="J2" s="4" t="s">
        <v>19</v>
      </c>
      <c r="K2" s="4">
        <f t="array" ref="K2:L6">LINEST(ORRy:B14,ORRx:C14,TRUE,TRUE)</f>
        <v>-1.2799882030079788</v>
      </c>
      <c r="L2" s="4">
        <v>1.6956679818470812</v>
      </c>
      <c r="M2" s="4" t="s">
        <v>25</v>
      </c>
    </row>
    <row r="3" spans="1:13" x14ac:dyDescent="0.2">
      <c r="A3" s="3" t="s">
        <v>33</v>
      </c>
      <c r="B3" s="9">
        <v>-2.0914199999999998</v>
      </c>
      <c r="C3" s="9">
        <v>-1.61425</v>
      </c>
      <c r="D3" s="5"/>
      <c r="E3" s="3"/>
      <c r="F3" s="4" t="s">
        <v>27</v>
      </c>
      <c r="G3" s="4">
        <v>5.6429811122171804E-2</v>
      </c>
      <c r="H3" s="4">
        <v>6.659974292045269E-2</v>
      </c>
      <c r="I3" s="4" t="s">
        <v>28</v>
      </c>
      <c r="J3" s="4" t="s">
        <v>27</v>
      </c>
      <c r="K3" s="4">
        <v>0.33612373020173075</v>
      </c>
      <c r="L3" s="4">
        <v>0.74179739325989635</v>
      </c>
      <c r="M3" s="4" t="s">
        <v>28</v>
      </c>
    </row>
    <row r="4" spans="1:13" x14ac:dyDescent="0.2">
      <c r="A4" s="3" t="s">
        <v>34</v>
      </c>
      <c r="B4" s="9">
        <v>-2.36334</v>
      </c>
      <c r="C4" s="9">
        <v>-0.89385199999999998</v>
      </c>
      <c r="D4" s="5"/>
      <c r="E4" s="3"/>
      <c r="F4" s="4" t="s">
        <v>20</v>
      </c>
      <c r="G4" s="4">
        <v>0.89832423070224776</v>
      </c>
      <c r="H4" s="4">
        <v>0.21980343327730539</v>
      </c>
      <c r="I4" s="4" t="s">
        <v>26</v>
      </c>
      <c r="J4" s="4" t="s">
        <v>20</v>
      </c>
      <c r="K4" s="4">
        <v>0.93549020528396054</v>
      </c>
      <c r="L4" s="4">
        <v>0.27802233123068631</v>
      </c>
      <c r="M4" s="4" t="s">
        <v>26</v>
      </c>
    </row>
    <row r="5" spans="1:13" x14ac:dyDescent="0.2">
      <c r="A5" s="3" t="s">
        <v>36</v>
      </c>
      <c r="B5" s="9">
        <v>-1.5638000000000001</v>
      </c>
      <c r="C5" s="9">
        <v>-0.218557</v>
      </c>
      <c r="D5" s="5"/>
      <c r="E5" s="3"/>
      <c r="F5" s="4" t="s">
        <v>21</v>
      </c>
      <c r="G5" s="4">
        <v>79.516664906109156</v>
      </c>
      <c r="H5" s="4">
        <v>9</v>
      </c>
      <c r="I5" s="4" t="s">
        <v>24</v>
      </c>
      <c r="J5" s="4" t="s">
        <v>21</v>
      </c>
      <c r="K5" s="4">
        <v>14.501521968901333</v>
      </c>
      <c r="L5" s="4">
        <v>1</v>
      </c>
      <c r="M5" s="4" t="s">
        <v>24</v>
      </c>
    </row>
    <row r="6" spans="1:13" x14ac:dyDescent="0.2">
      <c r="A6" s="3" t="s">
        <v>37</v>
      </c>
      <c r="B6" s="9">
        <v>-1.4877199999999999</v>
      </c>
      <c r="C6" s="9">
        <v>-4.5269200000000002E-2</v>
      </c>
      <c r="D6" s="5"/>
      <c r="E6" s="3"/>
      <c r="F6" s="4" t="s">
        <v>22</v>
      </c>
      <c r="G6" s="4">
        <v>3.8417323085615815</v>
      </c>
      <c r="H6" s="4">
        <v>0.43482194352441761</v>
      </c>
      <c r="I6" s="4" t="s">
        <v>23</v>
      </c>
      <c r="J6" s="4" t="s">
        <v>22</v>
      </c>
      <c r="K6" s="4">
        <v>1.1209156843550545</v>
      </c>
      <c r="L6" s="4">
        <v>7.7296416662945455E-2</v>
      </c>
      <c r="M6" s="4" t="s">
        <v>23</v>
      </c>
    </row>
    <row r="7" spans="1:13" x14ac:dyDescent="0.2">
      <c r="A7" s="3" t="s">
        <v>38</v>
      </c>
      <c r="B7" s="9">
        <v>-1.3546499999999999</v>
      </c>
      <c r="C7" s="9">
        <v>0.33971499999999999</v>
      </c>
      <c r="D7" s="5"/>
      <c r="E7" s="3"/>
    </row>
    <row r="8" spans="1:13" x14ac:dyDescent="0.2">
      <c r="A8" s="3" t="s">
        <v>39</v>
      </c>
      <c r="B8" s="9">
        <v>-1.1404399999999999</v>
      </c>
      <c r="C8" s="9">
        <v>0.446079</v>
      </c>
      <c r="D8" s="5"/>
    </row>
    <row r="9" spans="1:13" x14ac:dyDescent="0.2">
      <c r="A9" s="3" t="s">
        <v>41</v>
      </c>
      <c r="B9" s="9">
        <v>-1.1123799999999999</v>
      </c>
      <c r="C9" s="9">
        <v>1.20577</v>
      </c>
      <c r="D9" s="5"/>
      <c r="E9" s="3"/>
      <c r="G9" s="6"/>
      <c r="H9" s="6"/>
      <c r="K9" s="6"/>
      <c r="L9" s="6"/>
    </row>
    <row r="10" spans="1:13" x14ac:dyDescent="0.2">
      <c r="A10" s="3" t="s">
        <v>40</v>
      </c>
      <c r="B10" s="9">
        <v>-0.85033999999999998</v>
      </c>
      <c r="C10" s="9">
        <v>1.00458</v>
      </c>
      <c r="D10" s="5"/>
      <c r="E10" s="3"/>
      <c r="G10" s="6"/>
      <c r="H10" s="6"/>
      <c r="K10" s="6"/>
      <c r="L10" s="6"/>
    </row>
    <row r="11" spans="1:13" x14ac:dyDescent="0.2">
      <c r="A11" s="3" t="s">
        <v>42</v>
      </c>
      <c r="B11" s="9">
        <v>-0.56022400000000006</v>
      </c>
      <c r="C11" s="9">
        <v>1.53423</v>
      </c>
      <c r="D11" s="5"/>
      <c r="E11" s="3"/>
      <c r="G11" s="6"/>
      <c r="H11" s="6"/>
      <c r="K11" s="6"/>
      <c r="L11" s="6"/>
    </row>
    <row r="12" spans="1:13" x14ac:dyDescent="0.2">
      <c r="A12" s="3" t="s">
        <v>43</v>
      </c>
      <c r="B12" s="9">
        <v>-0.45073299999999999</v>
      </c>
      <c r="C12" s="9">
        <v>1.5826100000000001</v>
      </c>
      <c r="D12" s="5" t="s">
        <v>125</v>
      </c>
      <c r="E12" s="3">
        <f>(L2-H2)/(G2-K2)</f>
        <v>1.7616627412029853</v>
      </c>
      <c r="G12" s="6"/>
      <c r="H12" s="6"/>
      <c r="K12" s="6"/>
      <c r="L12" s="6"/>
    </row>
    <row r="13" spans="1:13" x14ac:dyDescent="0.2">
      <c r="A13" s="3" t="s">
        <v>44</v>
      </c>
      <c r="B13" s="9">
        <v>-0.80348600000000003</v>
      </c>
      <c r="C13" s="9">
        <v>2.1297100000000002</v>
      </c>
      <c r="D13" s="5"/>
      <c r="E13" s="3"/>
      <c r="G13" s="6"/>
      <c r="H13" s="6"/>
      <c r="K13" s="6"/>
      <c r="L13" s="6"/>
    </row>
    <row r="14" spans="1:13" x14ac:dyDescent="0.2">
      <c r="A14" s="3" t="s">
        <v>45</v>
      </c>
      <c r="B14" s="9">
        <v>-1.93248</v>
      </c>
      <c r="C14" s="9">
        <v>2.7515700000000001</v>
      </c>
      <c r="D14" s="5"/>
      <c r="E14" s="3"/>
      <c r="G14" s="6"/>
      <c r="H14" s="6"/>
      <c r="K14" s="6"/>
      <c r="L14" s="6"/>
    </row>
    <row r="15" spans="1:13" x14ac:dyDescent="0.2">
      <c r="A15" s="3"/>
      <c r="B15" s="5"/>
      <c r="D15" s="5"/>
      <c r="E15" s="3"/>
      <c r="G15" s="6"/>
      <c r="H15" s="6"/>
      <c r="K15" s="6"/>
      <c r="L15" s="6"/>
    </row>
    <row r="16" spans="1:13" x14ac:dyDescent="0.2">
      <c r="A16" s="3"/>
      <c r="B16" s="5"/>
      <c r="D16" s="5"/>
      <c r="E16" s="3"/>
      <c r="G16" s="6"/>
      <c r="H16" s="6"/>
      <c r="K16" s="6"/>
      <c r="L16" s="6"/>
    </row>
    <row r="17" spans="1:12" x14ac:dyDescent="0.2">
      <c r="A17" s="3"/>
      <c r="B17" s="5"/>
      <c r="D17" s="5"/>
      <c r="E17" s="3"/>
      <c r="G17" s="6"/>
      <c r="H17" s="6"/>
      <c r="K17" s="6"/>
      <c r="L17" s="6"/>
    </row>
    <row r="18" spans="1:12" x14ac:dyDescent="0.2">
      <c r="A18" s="3"/>
      <c r="B18" s="5"/>
      <c r="D18" s="5"/>
      <c r="E18" s="3"/>
      <c r="G18" s="6"/>
      <c r="H18" s="6"/>
      <c r="K18" s="6"/>
      <c r="L18" s="6"/>
    </row>
    <row r="19" spans="1:12" x14ac:dyDescent="0.2">
      <c r="A19" s="3"/>
      <c r="B19" s="3"/>
      <c r="D19" s="3"/>
      <c r="E19" s="3"/>
      <c r="G19" s="6"/>
      <c r="H19" s="6"/>
      <c r="K19" s="6"/>
      <c r="L19" s="6"/>
    </row>
    <row r="20" spans="1:12" x14ac:dyDescent="0.2">
      <c r="K20" s="6"/>
    </row>
    <row r="21" spans="1:12" x14ac:dyDescent="0.2">
      <c r="K21" s="6"/>
    </row>
  </sheetData>
  <mergeCells count="2">
    <mergeCell ref="F1:I1"/>
    <mergeCell ref="J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.332031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6" width="8.83203125" style="4"/>
    <col min="7" max="7" width="16.33203125" style="4" bestFit="1" customWidth="1"/>
    <col min="8" max="10" width="8.83203125" style="4"/>
    <col min="11" max="11" width="11.83203125" style="4" bestFit="1" customWidth="1"/>
    <col min="12" max="13" width="8.83203125" style="4"/>
    <col min="14" max="14" width="22.5" style="4" bestFit="1" customWidth="1"/>
    <col min="15" max="15" width="11.1640625" style="4" customWidth="1"/>
    <col min="16" max="16384" width="8.83203125" style="4"/>
  </cols>
  <sheetData>
    <row r="1" spans="1:15" ht="30" x14ac:dyDescent="0.2">
      <c r="A1" s="3" t="s">
        <v>129</v>
      </c>
      <c r="B1" s="1" t="s">
        <v>51</v>
      </c>
      <c r="C1" s="2" t="s">
        <v>138</v>
      </c>
      <c r="D1" s="2" t="s">
        <v>124</v>
      </c>
      <c r="E1" s="3" t="s">
        <v>135</v>
      </c>
      <c r="F1" s="16" t="s">
        <v>29</v>
      </c>
      <c r="G1" s="16"/>
      <c r="H1" s="16"/>
      <c r="I1" s="16"/>
      <c r="J1" s="16" t="s">
        <v>29</v>
      </c>
      <c r="K1" s="16"/>
      <c r="L1" s="16"/>
      <c r="M1" s="16"/>
      <c r="N1" s="1" t="s">
        <v>136</v>
      </c>
      <c r="O1" s="1" t="s">
        <v>137</v>
      </c>
    </row>
    <row r="2" spans="1:15" x14ac:dyDescent="0.2">
      <c r="A2" s="3" t="s">
        <v>46</v>
      </c>
      <c r="B2" s="12">
        <v>1.75900570326255E-7</v>
      </c>
      <c r="C2" s="4">
        <f>O2-0.24</f>
        <v>-0.80538619719165694</v>
      </c>
      <c r="D2" s="5"/>
      <c r="E2" s="3"/>
      <c r="F2" s="4" t="s">
        <v>19</v>
      </c>
      <c r="G2" s="4">
        <f t="array" ref="G2:H6">LINEST(N2:N12,C2:C12,TRUE,TRUE)</f>
        <v>20.389073309591609</v>
      </c>
      <c r="H2" s="4">
        <v>-1.6805377290122898</v>
      </c>
      <c r="I2" s="4" t="s">
        <v>25</v>
      </c>
      <c r="J2" s="4" t="s">
        <v>19</v>
      </c>
      <c r="K2" s="4">
        <f t="array" ref="K2:L6">LINEST(N9:N19,C9:C19,TRUE,TRUE)</f>
        <v>-21.567419206933359</v>
      </c>
      <c r="L2" s="4">
        <v>-13.452812515128906</v>
      </c>
      <c r="M2" s="4" t="s">
        <v>25</v>
      </c>
      <c r="N2" s="6">
        <f>LN(B2)</f>
        <v>-15.553346942875836</v>
      </c>
      <c r="O2">
        <v>-0.56538619719165695</v>
      </c>
    </row>
    <row r="3" spans="1:15" x14ac:dyDescent="0.2">
      <c r="A3" s="3" t="s">
        <v>34</v>
      </c>
      <c r="B3" s="12">
        <v>8.7568094190177601E-8</v>
      </c>
      <c r="C3" s="4">
        <f t="shared" ref="C3:C19" si="0">O3-0.24</f>
        <v>-0.56544648712577206</v>
      </c>
      <c r="D3" s="5"/>
      <c r="E3" s="3"/>
      <c r="F3" s="4" t="s">
        <v>27</v>
      </c>
      <c r="G3" s="4">
        <v>3.392931121318294</v>
      </c>
      <c r="H3" s="4">
        <v>1.5071626888645753</v>
      </c>
      <c r="I3" s="4" t="s">
        <v>28</v>
      </c>
      <c r="J3" s="4" t="s">
        <v>27</v>
      </c>
      <c r="K3" s="4">
        <v>1.8027741631968019</v>
      </c>
      <c r="L3" s="4">
        <v>0.39188797383178398</v>
      </c>
      <c r="M3" s="4" t="s">
        <v>28</v>
      </c>
      <c r="N3" s="6">
        <f t="shared" ref="N3:N19" si="1">LN(B3)</f>
        <v>-16.250849126922169</v>
      </c>
      <c r="O3">
        <v>-0.32544648712577201</v>
      </c>
    </row>
    <row r="4" spans="1:15" x14ac:dyDescent="0.2">
      <c r="A4" s="3" t="s">
        <v>33</v>
      </c>
      <c r="B4">
        <v>1.29118365092215E-6</v>
      </c>
      <c r="C4" s="4">
        <f t="shared" si="0"/>
        <v>-0.51332444595284499</v>
      </c>
      <c r="D4" s="5"/>
      <c r="E4" s="3"/>
      <c r="F4" s="4" t="s">
        <v>20</v>
      </c>
      <c r="G4" s="4">
        <v>0.80049409525569204</v>
      </c>
      <c r="H4" s="4">
        <v>1.8086039213344631</v>
      </c>
      <c r="I4" s="4" t="s">
        <v>26</v>
      </c>
      <c r="J4" s="4" t="s">
        <v>20</v>
      </c>
      <c r="K4" s="4">
        <v>0.94083789704750298</v>
      </c>
      <c r="L4" s="4">
        <v>1.0641761074450478</v>
      </c>
      <c r="M4" s="4" t="s">
        <v>26</v>
      </c>
      <c r="N4" s="6">
        <f t="shared" si="1"/>
        <v>-13.559951201436114</v>
      </c>
      <c r="O4">
        <v>-0.273324445952845</v>
      </c>
    </row>
    <row r="5" spans="1:15" x14ac:dyDescent="0.2">
      <c r="A5" s="3" t="s">
        <v>36</v>
      </c>
      <c r="B5">
        <v>4.8937074245143202E-6</v>
      </c>
      <c r="C5" s="4">
        <f t="shared" si="0"/>
        <v>-0.44038251799398098</v>
      </c>
      <c r="D5" s="5"/>
      <c r="E5" s="3"/>
      <c r="F5" s="4" t="s">
        <v>21</v>
      </c>
      <c r="G5" s="4">
        <v>36.111446759105391</v>
      </c>
      <c r="H5" s="4">
        <v>9</v>
      </c>
      <c r="I5" s="4" t="s">
        <v>24</v>
      </c>
      <c r="J5" s="4" t="s">
        <v>21</v>
      </c>
      <c r="K5" s="4">
        <v>143.12440989845061</v>
      </c>
      <c r="L5" s="4">
        <v>9</v>
      </c>
      <c r="M5" s="4" t="s">
        <v>24</v>
      </c>
      <c r="N5" s="6">
        <f t="shared" si="1"/>
        <v>-12.227560377216674</v>
      </c>
      <c r="O5">
        <v>-0.20038251799398099</v>
      </c>
    </row>
    <row r="6" spans="1:15" x14ac:dyDescent="0.2">
      <c r="A6" s="3" t="s">
        <v>38</v>
      </c>
      <c r="B6">
        <v>6.9410547272753798E-6</v>
      </c>
      <c r="C6" s="4">
        <f t="shared" si="0"/>
        <v>-0.47085472245214599</v>
      </c>
      <c r="D6" s="5"/>
      <c r="E6" s="3"/>
      <c r="F6" s="4" t="s">
        <v>22</v>
      </c>
      <c r="G6" s="4">
        <v>118.12228090814648</v>
      </c>
      <c r="H6" s="4">
        <v>29.439433298397567</v>
      </c>
      <c r="I6" s="4" t="s">
        <v>23</v>
      </c>
      <c r="J6" s="4" t="s">
        <v>22</v>
      </c>
      <c r="K6" s="4">
        <v>162.08421321062647</v>
      </c>
      <c r="L6" s="4">
        <v>10.192237088912044</v>
      </c>
      <c r="M6" s="4" t="s">
        <v>23</v>
      </c>
      <c r="N6" s="6">
        <f t="shared" si="1"/>
        <v>-11.878056816999475</v>
      </c>
      <c r="O6">
        <v>-0.230854722452146</v>
      </c>
    </row>
    <row r="7" spans="1:15" x14ac:dyDescent="0.2">
      <c r="A7" s="3" t="s">
        <v>47</v>
      </c>
      <c r="B7">
        <v>1.39246766815199E-3</v>
      </c>
      <c r="C7" s="4">
        <f t="shared" si="0"/>
        <v>-0.33129152806379331</v>
      </c>
      <c r="D7" s="5"/>
      <c r="E7" s="3"/>
      <c r="N7" s="6">
        <f t="shared" si="1"/>
        <v>-6.576677804994695</v>
      </c>
      <c r="O7">
        <v>-9.1291528063793301E-2</v>
      </c>
    </row>
    <row r="8" spans="1:15" x14ac:dyDescent="0.2">
      <c r="A8" s="3" t="s">
        <v>42</v>
      </c>
      <c r="B8">
        <v>1.03559232881604E-3</v>
      </c>
      <c r="C8" s="4">
        <f t="shared" si="0"/>
        <v>-0.34953027057108699</v>
      </c>
      <c r="N8" s="6">
        <f t="shared" si="1"/>
        <v>-6.8727817175920789</v>
      </c>
      <c r="O8">
        <v>-0.109530270571087</v>
      </c>
    </row>
    <row r="9" spans="1:15" x14ac:dyDescent="0.2">
      <c r="A9" s="3" t="s">
        <v>43</v>
      </c>
      <c r="B9">
        <v>2.4512692477045399E-3</v>
      </c>
      <c r="C9" s="4">
        <f t="shared" si="0"/>
        <v>-0.2680232593467553</v>
      </c>
      <c r="J9" s="8"/>
      <c r="K9" s="8"/>
      <c r="L9" s="8"/>
      <c r="M9" s="8"/>
      <c r="N9" s="6">
        <f>LN(B9)</f>
        <v>-6.0111493282848363</v>
      </c>
      <c r="O9">
        <v>-2.80232593467553E-2</v>
      </c>
    </row>
    <row r="10" spans="1:15" x14ac:dyDescent="0.2">
      <c r="A10" s="3" t="s">
        <v>49</v>
      </c>
      <c r="B10">
        <v>7.81250803324243E-4</v>
      </c>
      <c r="C10" s="4">
        <f t="shared" si="0"/>
        <v>-0.27035778993226289</v>
      </c>
      <c r="D10" s="5"/>
      <c r="E10" s="3"/>
      <c r="N10" s="6">
        <f t="shared" si="1"/>
        <v>-7.1546143286591608</v>
      </c>
      <c r="O10">
        <v>-3.0357789932262898E-2</v>
      </c>
    </row>
    <row r="11" spans="1:15" x14ac:dyDescent="0.2">
      <c r="A11" s="3" t="s">
        <v>49</v>
      </c>
      <c r="B11">
        <v>4.8135923527038E-4</v>
      </c>
      <c r="C11" s="4">
        <f t="shared" si="0"/>
        <v>-0.27031510679306597</v>
      </c>
      <c r="D11" s="5" t="s">
        <v>125</v>
      </c>
      <c r="E11" s="3">
        <v>-0.28000000000000003</v>
      </c>
      <c r="N11" s="6">
        <f t="shared" si="1"/>
        <v>-7.6388967157388725</v>
      </c>
      <c r="O11">
        <v>-3.0315106793066E-2</v>
      </c>
    </row>
    <row r="12" spans="1:15" x14ac:dyDescent="0.2">
      <c r="A12" s="3" t="s">
        <v>49</v>
      </c>
      <c r="B12">
        <v>4.8135923527038E-4</v>
      </c>
      <c r="C12" s="4">
        <f t="shared" si="0"/>
        <v>-0.27031510679306597</v>
      </c>
      <c r="D12" s="5"/>
      <c r="E12" s="3"/>
      <c r="N12" s="6">
        <f t="shared" si="1"/>
        <v>-7.6388967157388725</v>
      </c>
      <c r="O12">
        <v>-3.0315106793066E-2</v>
      </c>
    </row>
    <row r="13" spans="1:15" x14ac:dyDescent="0.2">
      <c r="A13" s="3" t="s">
        <v>39</v>
      </c>
      <c r="B13">
        <v>2.5925673032070699E-4</v>
      </c>
      <c r="C13" s="4">
        <f t="shared" si="0"/>
        <v>-0.2690429121164537</v>
      </c>
      <c r="D13" s="5"/>
      <c r="E13" s="3"/>
      <c r="N13" s="6">
        <f t="shared" si="1"/>
        <v>-8.2576917504560008</v>
      </c>
      <c r="O13">
        <v>-2.9042912116453701E-2</v>
      </c>
    </row>
    <row r="14" spans="1:15" x14ac:dyDescent="0.2">
      <c r="A14" s="3" t="s">
        <v>40</v>
      </c>
      <c r="B14">
        <v>3.4869553084941298E-4</v>
      </c>
      <c r="C14" s="4">
        <f t="shared" si="0"/>
        <v>-0.21792748164291559</v>
      </c>
      <c r="D14" s="5"/>
      <c r="E14" s="3"/>
      <c r="N14" s="6">
        <f t="shared" si="1"/>
        <v>-7.9613114209710165</v>
      </c>
      <c r="O14">
        <v>2.20725183570844E-2</v>
      </c>
    </row>
    <row r="15" spans="1:15" x14ac:dyDescent="0.2">
      <c r="A15" s="3" t="s">
        <v>48</v>
      </c>
      <c r="B15">
        <v>8.0690803665655094E-6</v>
      </c>
      <c r="C15" s="4">
        <f t="shared" si="0"/>
        <v>-0.1603657115079227</v>
      </c>
      <c r="D15" s="5"/>
      <c r="E15" s="3"/>
      <c r="H15" s="6"/>
      <c r="L15" s="6"/>
      <c r="N15" s="6">
        <f>LN(B15)</f>
        <v>-11.727471039231094</v>
      </c>
      <c r="O15">
        <v>7.9634288492077293E-2</v>
      </c>
    </row>
    <row r="16" spans="1:15" x14ac:dyDescent="0.2">
      <c r="A16" s="3" t="s">
        <v>41</v>
      </c>
      <c r="B16">
        <v>2.0472130855615401E-6</v>
      </c>
      <c r="C16" s="4">
        <f t="shared" si="0"/>
        <v>-9.2056089794654988E-2</v>
      </c>
      <c r="D16" s="5"/>
      <c r="E16" s="3"/>
      <c r="L16" s="6"/>
      <c r="N16" s="6">
        <f t="shared" si="1"/>
        <v>-13.099031160190066</v>
      </c>
      <c r="O16">
        <v>0.147943910205345</v>
      </c>
    </row>
    <row r="17" spans="1:15" x14ac:dyDescent="0.2">
      <c r="A17" s="3" t="s">
        <v>45</v>
      </c>
      <c r="B17" s="12">
        <v>2.5834397484254498E-7</v>
      </c>
      <c r="C17" s="4">
        <f t="shared" si="0"/>
        <v>0.11147490253646003</v>
      </c>
      <c r="D17" s="5"/>
      <c r="E17" s="3"/>
      <c r="L17" s="6"/>
      <c r="N17" s="6">
        <f t="shared" si="1"/>
        <v>-15.168973904170695</v>
      </c>
      <c r="O17">
        <v>0.35147490253646002</v>
      </c>
    </row>
    <row r="18" spans="1:15" x14ac:dyDescent="0.2">
      <c r="A18" s="3" t="s">
        <v>50</v>
      </c>
      <c r="B18" s="12">
        <v>1.6132994190272801E-7</v>
      </c>
      <c r="C18" s="4">
        <f t="shared" si="0"/>
        <v>0.11029874492303998</v>
      </c>
      <c r="D18" s="5"/>
      <c r="E18" s="3"/>
      <c r="L18" s="6"/>
      <c r="N18" s="6">
        <f t="shared" si="1"/>
        <v>-15.639814240382922</v>
      </c>
      <c r="O18">
        <v>0.35029874492303997</v>
      </c>
    </row>
    <row r="19" spans="1:15" x14ac:dyDescent="0.2">
      <c r="A19" s="4" t="s">
        <v>44</v>
      </c>
      <c r="B19" s="12">
        <v>1.4147521860921401E-8</v>
      </c>
      <c r="C19" s="4">
        <f t="shared" si="0"/>
        <v>0.223755271478844</v>
      </c>
      <c r="D19" s="3"/>
      <c r="E19" s="3"/>
      <c r="H19" s="7"/>
      <c r="L19" s="6"/>
      <c r="N19" s="6">
        <f t="shared" si="1"/>
        <v>-18.073726361698615</v>
      </c>
      <c r="O19">
        <v>0.46375527147884399</v>
      </c>
    </row>
    <row r="20" spans="1:15" x14ac:dyDescent="0.2">
      <c r="N20" s="6"/>
    </row>
    <row r="21" spans="1:15" x14ac:dyDescent="0.2">
      <c r="G21" s="10"/>
      <c r="K21" s="6"/>
    </row>
    <row r="42" spans="2:5" x14ac:dyDescent="0.2">
      <c r="B42" s="4" t="s">
        <v>52</v>
      </c>
      <c r="D42" s="4" t="s">
        <v>87</v>
      </c>
      <c r="E42" s="11" t="s">
        <v>115</v>
      </c>
    </row>
    <row r="43" spans="2:5" x14ac:dyDescent="0.2">
      <c r="B43" s="4" t="s">
        <v>53</v>
      </c>
      <c r="D43" s="4" t="s">
        <v>88</v>
      </c>
      <c r="E43" s="11" t="s">
        <v>116</v>
      </c>
    </row>
    <row r="44" spans="2:5" x14ac:dyDescent="0.2">
      <c r="B44" s="4" t="s">
        <v>54</v>
      </c>
      <c r="D44" s="4" t="s">
        <v>89</v>
      </c>
      <c r="E44" s="11" t="s">
        <v>117</v>
      </c>
    </row>
    <row r="45" spans="2:5" x14ac:dyDescent="0.2">
      <c r="B45" s="4" t="s">
        <v>55</v>
      </c>
      <c r="D45" s="4" t="s">
        <v>90</v>
      </c>
      <c r="E45" s="11" t="s">
        <v>116</v>
      </c>
    </row>
    <row r="46" spans="2:5" x14ac:dyDescent="0.2">
      <c r="B46" s="4" t="s">
        <v>56</v>
      </c>
      <c r="D46" s="4" t="s">
        <v>91</v>
      </c>
      <c r="E46" s="11" t="s">
        <v>115</v>
      </c>
    </row>
    <row r="47" spans="2:5" x14ac:dyDescent="0.2">
      <c r="B47" s="4" t="s">
        <v>57</v>
      </c>
      <c r="D47" s="4" t="s">
        <v>92</v>
      </c>
      <c r="E47" s="11" t="s">
        <v>118</v>
      </c>
    </row>
    <row r="48" spans="2:5" x14ac:dyDescent="0.2">
      <c r="B48" s="4" t="s">
        <v>58</v>
      </c>
      <c r="D48" s="4" t="s">
        <v>93</v>
      </c>
      <c r="E48" s="11" t="s">
        <v>116</v>
      </c>
    </row>
    <row r="49" spans="2:5" x14ac:dyDescent="0.2">
      <c r="B49" s="4" t="s">
        <v>59</v>
      </c>
      <c r="D49" s="4" t="s">
        <v>94</v>
      </c>
      <c r="E49" s="11" t="s">
        <v>119</v>
      </c>
    </row>
    <row r="50" spans="2:5" x14ac:dyDescent="0.2">
      <c r="B50" s="4" t="s">
        <v>60</v>
      </c>
      <c r="D50" s="4" t="s">
        <v>95</v>
      </c>
      <c r="E50" s="11" t="s">
        <v>116</v>
      </c>
    </row>
    <row r="51" spans="2:5" x14ac:dyDescent="0.2">
      <c r="B51" s="4" t="s">
        <v>61</v>
      </c>
      <c r="D51" s="4" t="s">
        <v>85</v>
      </c>
      <c r="E51" s="11" t="s">
        <v>120</v>
      </c>
    </row>
    <row r="52" spans="2:5" x14ac:dyDescent="0.2">
      <c r="B52" s="4" t="s">
        <v>62</v>
      </c>
      <c r="D52" s="4" t="s">
        <v>96</v>
      </c>
      <c r="E52" s="11" t="s">
        <v>121</v>
      </c>
    </row>
    <row r="53" spans="2:5" x14ac:dyDescent="0.2">
      <c r="B53" s="4" t="s">
        <v>63</v>
      </c>
      <c r="D53" s="4" t="s">
        <v>86</v>
      </c>
      <c r="E53" s="11" t="s">
        <v>115</v>
      </c>
    </row>
    <row r="54" spans="2:5" x14ac:dyDescent="0.2">
      <c r="B54" s="4" t="s">
        <v>64</v>
      </c>
      <c r="D54" s="4" t="s">
        <v>93</v>
      </c>
      <c r="E54" s="11" t="s">
        <v>118</v>
      </c>
    </row>
    <row r="55" spans="2:5" x14ac:dyDescent="0.2">
      <c r="B55" s="4" t="s">
        <v>65</v>
      </c>
      <c r="D55" s="4" t="s">
        <v>97</v>
      </c>
      <c r="E55" s="11" t="s">
        <v>115</v>
      </c>
    </row>
    <row r="56" spans="2:5" x14ac:dyDescent="0.2">
      <c r="B56" s="4" t="s">
        <v>66</v>
      </c>
      <c r="D56" s="4" t="s">
        <v>98</v>
      </c>
      <c r="E56" s="11" t="s">
        <v>115</v>
      </c>
    </row>
    <row r="57" spans="2:5" x14ac:dyDescent="0.2">
      <c r="B57" s="4" t="s">
        <v>67</v>
      </c>
      <c r="D57" s="4" t="s">
        <v>99</v>
      </c>
      <c r="E57" s="11" t="s">
        <v>118</v>
      </c>
    </row>
    <row r="58" spans="2:5" x14ac:dyDescent="0.2">
      <c r="B58" s="4" t="s">
        <v>68</v>
      </c>
      <c r="D58" s="4" t="s">
        <v>100</v>
      </c>
      <c r="E58" s="11" t="s">
        <v>122</v>
      </c>
    </row>
    <row r="59" spans="2:5" x14ac:dyDescent="0.2">
      <c r="B59" s="4" t="s">
        <v>69</v>
      </c>
      <c r="D59" s="4" t="s">
        <v>101</v>
      </c>
      <c r="E59" s="11" t="s">
        <v>119</v>
      </c>
    </row>
    <row r="60" spans="2:5" x14ac:dyDescent="0.2">
      <c r="B60" s="4" t="s">
        <v>70</v>
      </c>
      <c r="D60" s="4" t="s">
        <v>102</v>
      </c>
      <c r="E60" s="11" t="s">
        <v>115</v>
      </c>
    </row>
    <row r="61" spans="2:5" x14ac:dyDescent="0.2">
      <c r="B61" s="4" t="s">
        <v>71</v>
      </c>
      <c r="D61" s="4" t="s">
        <v>103</v>
      </c>
      <c r="E61" s="11" t="s">
        <v>120</v>
      </c>
    </row>
    <row r="62" spans="2:5" x14ac:dyDescent="0.2">
      <c r="B62" s="4" t="s">
        <v>72</v>
      </c>
      <c r="D62" s="4" t="s">
        <v>104</v>
      </c>
      <c r="E62" s="11" t="s">
        <v>119</v>
      </c>
    </row>
    <row r="63" spans="2:5" x14ac:dyDescent="0.2">
      <c r="B63" s="4" t="s">
        <v>73</v>
      </c>
      <c r="D63" s="4" t="s">
        <v>105</v>
      </c>
      <c r="E63" s="11" t="s">
        <v>115</v>
      </c>
    </row>
    <row r="64" spans="2:5" x14ac:dyDescent="0.2">
      <c r="B64" s="4" t="s">
        <v>74</v>
      </c>
      <c r="D64" s="4" t="s">
        <v>106</v>
      </c>
      <c r="E64" s="11" t="s">
        <v>118</v>
      </c>
    </row>
    <row r="65" spans="2:5" x14ac:dyDescent="0.2">
      <c r="B65" s="4" t="s">
        <v>75</v>
      </c>
      <c r="D65" s="4" t="s">
        <v>107</v>
      </c>
      <c r="E65" s="11" t="s">
        <v>123</v>
      </c>
    </row>
    <row r="66" spans="2:5" x14ac:dyDescent="0.2">
      <c r="B66" s="4" t="s">
        <v>76</v>
      </c>
      <c r="D66" s="4" t="s">
        <v>108</v>
      </c>
      <c r="E66" s="11" t="s">
        <v>114</v>
      </c>
    </row>
    <row r="67" spans="2:5" x14ac:dyDescent="0.2">
      <c r="B67" s="4" t="s">
        <v>77</v>
      </c>
      <c r="D67" s="4" t="s">
        <v>109</v>
      </c>
      <c r="E67" s="11" t="s">
        <v>115</v>
      </c>
    </row>
    <row r="68" spans="2:5" x14ac:dyDescent="0.2">
      <c r="B68" s="4" t="s">
        <v>78</v>
      </c>
      <c r="D68" s="4" t="s">
        <v>110</v>
      </c>
      <c r="E68" s="11" t="s">
        <v>119</v>
      </c>
    </row>
    <row r="69" spans="2:5" x14ac:dyDescent="0.2">
      <c r="B69" s="4" t="s">
        <v>79</v>
      </c>
      <c r="D69" s="4" t="s">
        <v>93</v>
      </c>
      <c r="E69" s="11" t="s">
        <v>122</v>
      </c>
    </row>
    <row r="70" spans="2:5" x14ac:dyDescent="0.2">
      <c r="B70" s="4" t="s">
        <v>80</v>
      </c>
      <c r="D70" s="4" t="s">
        <v>111</v>
      </c>
      <c r="E70" s="11" t="s">
        <v>118</v>
      </c>
    </row>
    <row r="71" spans="2:5" x14ac:dyDescent="0.2">
      <c r="B71" s="4" t="s">
        <v>81</v>
      </c>
      <c r="D71" s="4" t="s">
        <v>112</v>
      </c>
      <c r="E71" s="11" t="s">
        <v>115</v>
      </c>
    </row>
    <row r="72" spans="2:5" x14ac:dyDescent="0.2">
      <c r="B72" s="4" t="s">
        <v>82</v>
      </c>
      <c r="D72" s="4" t="s">
        <v>113</v>
      </c>
      <c r="E72" s="11" t="s">
        <v>116</v>
      </c>
    </row>
    <row r="73" spans="2:5" x14ac:dyDescent="0.2">
      <c r="B73" s="4" t="s">
        <v>83</v>
      </c>
      <c r="D73" s="4" t="s">
        <v>85</v>
      </c>
      <c r="E73" s="11" t="s">
        <v>119</v>
      </c>
    </row>
    <row r="74" spans="2:5" x14ac:dyDescent="0.2">
      <c r="B74" s="4" t="s">
        <v>84</v>
      </c>
      <c r="D74" s="4" t="s">
        <v>103</v>
      </c>
      <c r="E74" s="11" t="s">
        <v>116</v>
      </c>
    </row>
  </sheetData>
  <mergeCells count="2">
    <mergeCell ref="F1:I1"/>
    <mergeCell ref="J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7.33203125" style="4" bestFit="1" customWidth="1"/>
    <col min="2" max="2" width="13.1640625" style="4" customWidth="1"/>
    <col min="3" max="3" width="12.6640625" style="4" bestFit="1" customWidth="1"/>
    <col min="4" max="4" width="10.83203125" style="4" customWidth="1"/>
    <col min="5" max="5" width="12.83203125" style="4" bestFit="1" customWidth="1"/>
    <col min="6" max="6" width="5.33203125" style="4" bestFit="1" customWidth="1"/>
    <col min="7" max="7" width="12.1640625" style="4" bestFit="1" customWidth="1"/>
    <col min="8" max="8" width="12.6640625" style="4" bestFit="1" customWidth="1"/>
    <col min="9" max="9" width="6.1640625" style="4" bestFit="1" customWidth="1"/>
    <col min="10" max="10" width="5.33203125" style="4" bestFit="1" customWidth="1"/>
    <col min="11" max="12" width="12.6640625" style="4" bestFit="1" customWidth="1"/>
    <col min="13" max="13" width="9" style="4" bestFit="1" customWidth="1"/>
    <col min="14" max="14" width="5.6640625" style="4" bestFit="1" customWidth="1"/>
    <col min="15" max="15" width="15.5" style="4" bestFit="1" customWidth="1"/>
    <col min="16" max="16" width="15.6640625" style="4" bestFit="1" customWidth="1"/>
    <col min="17" max="18" width="12.6640625" style="4" bestFit="1" customWidth="1"/>
    <col min="19" max="19" width="10.6640625" style="4" bestFit="1" customWidth="1"/>
    <col min="20" max="16384" width="8.83203125" style="4"/>
  </cols>
  <sheetData>
    <row r="1" spans="1:16" ht="30" x14ac:dyDescent="0.2">
      <c r="A1" s="3" t="s">
        <v>129</v>
      </c>
      <c r="B1" s="1" t="s">
        <v>126</v>
      </c>
      <c r="C1" s="2" t="s">
        <v>128</v>
      </c>
      <c r="D1" s="2" t="s">
        <v>124</v>
      </c>
      <c r="E1" s="3" t="s">
        <v>135</v>
      </c>
      <c r="F1" s="16" t="s">
        <v>29</v>
      </c>
      <c r="G1" s="16"/>
      <c r="H1" s="16"/>
      <c r="I1" s="16"/>
      <c r="J1" s="16" t="s">
        <v>29</v>
      </c>
      <c r="K1" s="16"/>
      <c r="L1" s="16"/>
      <c r="M1" s="16"/>
      <c r="O1" s="1" t="s">
        <v>127</v>
      </c>
      <c r="P1" s="2" t="s">
        <v>134</v>
      </c>
    </row>
    <row r="2" spans="1:16" x14ac:dyDescent="0.2">
      <c r="A2" s="3" t="s">
        <v>38</v>
      </c>
      <c r="B2">
        <v>0.23444718233817999</v>
      </c>
      <c r="C2" s="4">
        <f>P2+AVERAGE($N$16:$O$16)</f>
        <v>-1.8144444444444399</v>
      </c>
      <c r="D2" s="5"/>
      <c r="F2" s="4" t="s">
        <v>19</v>
      </c>
      <c r="G2" s="4">
        <f t="array" ref="G2:H6">LINEST(O2:O7,C2:C7,TRUE,TRUE)</f>
        <v>3.2997569714637773</v>
      </c>
      <c r="H2" s="4">
        <v>4.574008932663042</v>
      </c>
      <c r="I2" s="4" t="s">
        <v>25</v>
      </c>
      <c r="J2" s="4" t="s">
        <v>19</v>
      </c>
      <c r="K2" s="4">
        <f t="array" ref="K2:L6">LINEST(O7:O9,C7:C9,TRUE,TRUE)</f>
        <v>-9.0991062454081924</v>
      </c>
      <c r="L2" s="4">
        <v>-2.8647290301889825</v>
      </c>
      <c r="M2" s="4" t="s">
        <v>25</v>
      </c>
      <c r="O2">
        <f>LN(B2)</f>
        <v>-1.4505249516967091</v>
      </c>
      <c r="P2">
        <v>-1.3844444444444399</v>
      </c>
    </row>
    <row r="3" spans="1:16" x14ac:dyDescent="0.2">
      <c r="A3" s="3" t="s">
        <v>39</v>
      </c>
      <c r="B3">
        <v>0.310159478947238</v>
      </c>
      <c r="C3" s="4">
        <f t="shared" ref="C3:C9" si="0">P3+AVERAGE($N$16:$O$16)</f>
        <v>-1.7522222222222199</v>
      </c>
      <c r="D3" s="5"/>
      <c r="F3" s="4" t="s">
        <v>27</v>
      </c>
      <c r="G3" s="4">
        <v>2.4949852521757947E-2</v>
      </c>
      <c r="H3" s="4">
        <v>3.6418678840203778E-2</v>
      </c>
      <c r="I3" s="4" t="s">
        <v>28</v>
      </c>
      <c r="J3" s="4" t="s">
        <v>27</v>
      </c>
      <c r="K3" s="4">
        <v>0.10450550171722983</v>
      </c>
      <c r="L3" s="4">
        <v>4.0584657137435871E-2</v>
      </c>
      <c r="M3" s="4" t="s">
        <v>28</v>
      </c>
      <c r="O3">
        <f t="shared" ref="O3:O9" si="1">LN(B3)</f>
        <v>-1.1706686655691656</v>
      </c>
      <c r="P3">
        <v>-1.32222222222222</v>
      </c>
    </row>
    <row r="4" spans="1:16" x14ac:dyDescent="0.2">
      <c r="A4" s="3" t="s">
        <v>43</v>
      </c>
      <c r="B4">
        <v>0.33236743768879701</v>
      </c>
      <c r="C4" s="4">
        <f t="shared" si="0"/>
        <v>-1.7137037037037</v>
      </c>
      <c r="D4" s="5"/>
      <c r="F4" s="4" t="s">
        <v>20</v>
      </c>
      <c r="G4" s="4">
        <v>0.9997713702492429</v>
      </c>
      <c r="H4" s="4">
        <v>3.1192950364553645E-2</v>
      </c>
      <c r="I4" s="4" t="s">
        <v>26</v>
      </c>
      <c r="J4" s="4" t="s">
        <v>20</v>
      </c>
      <c r="K4" s="4">
        <v>0.99986810645156288</v>
      </c>
      <c r="L4" s="4">
        <v>3.3682684131292717E-2</v>
      </c>
      <c r="M4" s="4" t="s">
        <v>26</v>
      </c>
      <c r="O4">
        <f t="shared" si="1"/>
        <v>-1.1015141820243972</v>
      </c>
      <c r="P4">
        <v>-1.2837037037037</v>
      </c>
    </row>
    <row r="5" spans="1:16" x14ac:dyDescent="0.2">
      <c r="A5" s="3" t="s">
        <v>42</v>
      </c>
      <c r="B5">
        <v>0.471333190868087</v>
      </c>
      <c r="C5" s="4">
        <f t="shared" si="0"/>
        <v>-1.6218518518518499</v>
      </c>
      <c r="D5" s="5"/>
      <c r="F5" s="4" t="s">
        <v>21</v>
      </c>
      <c r="G5" s="4">
        <v>17491.535846730152</v>
      </c>
      <c r="H5" s="4">
        <v>4</v>
      </c>
      <c r="I5" s="4" t="s">
        <v>24</v>
      </c>
      <c r="J5" s="4" t="s">
        <v>21</v>
      </c>
      <c r="K5" s="4">
        <v>7580.8719857724236</v>
      </c>
      <c r="L5" s="4">
        <v>1</v>
      </c>
      <c r="M5" s="4" t="s">
        <v>24</v>
      </c>
      <c r="O5">
        <f t="shared" si="1"/>
        <v>-0.75219002345384434</v>
      </c>
      <c r="P5">
        <v>-1.1918518518518499</v>
      </c>
    </row>
    <row r="6" spans="1:16" x14ac:dyDescent="0.2">
      <c r="A6" s="3" t="s">
        <v>41</v>
      </c>
      <c r="B6">
        <v>9.4637058714850593</v>
      </c>
      <c r="C6" s="4">
        <f t="shared" si="0"/>
        <v>-0.70333333333333292</v>
      </c>
      <c r="D6" s="5"/>
      <c r="F6" s="4" t="s">
        <v>22</v>
      </c>
      <c r="G6" s="4">
        <v>17.019267045374495</v>
      </c>
      <c r="H6" s="4">
        <v>3.8920006097820292E-3</v>
      </c>
      <c r="I6" s="4" t="s">
        <v>23</v>
      </c>
      <c r="J6" s="4" t="s">
        <v>22</v>
      </c>
      <c r="K6" s="4">
        <v>8.6006752220842184</v>
      </c>
      <c r="L6" s="4">
        <v>1.1345232102884383E-3</v>
      </c>
      <c r="M6" s="4" t="s">
        <v>23</v>
      </c>
      <c r="O6">
        <f t="shared" si="1"/>
        <v>2.2474640475250292</v>
      </c>
      <c r="P6">
        <v>-0.27333333333333298</v>
      </c>
    </row>
    <row r="7" spans="1:16" x14ac:dyDescent="0.2">
      <c r="A7" s="3" t="s">
        <v>125</v>
      </c>
      <c r="B7">
        <v>13.414958015860201</v>
      </c>
      <c r="C7" s="4">
        <f t="shared" si="0"/>
        <v>-0.59962962962962896</v>
      </c>
      <c r="D7" s="5" t="s">
        <v>125</v>
      </c>
      <c r="E7" s="4">
        <f>C7</f>
        <v>-0.59962962962962896</v>
      </c>
      <c r="O7">
        <f t="shared" si="1"/>
        <v>2.5963703542312588</v>
      </c>
      <c r="P7">
        <v>-0.16962962962962899</v>
      </c>
    </row>
    <row r="8" spans="1:16" x14ac:dyDescent="0.2">
      <c r="A8" s="3" t="s">
        <v>45</v>
      </c>
      <c r="B8">
        <v>0.55492938505196499</v>
      </c>
      <c r="C8" s="4">
        <f t="shared" si="0"/>
        <v>-0.25296296296296394</v>
      </c>
      <c r="O8">
        <f t="shared" si="1"/>
        <v>-0.58891440747125612</v>
      </c>
      <c r="P8">
        <v>0.17703703703703599</v>
      </c>
    </row>
    <row r="9" spans="1:16" x14ac:dyDescent="0.2">
      <c r="A9" s="3" t="s">
        <v>44</v>
      </c>
      <c r="B9">
        <v>0.27336034979593499</v>
      </c>
      <c r="C9" s="4">
        <f t="shared" si="0"/>
        <v>-0.16999999999999993</v>
      </c>
      <c r="J9" s="13"/>
      <c r="K9" s="13"/>
      <c r="L9" s="13"/>
      <c r="M9" s="13"/>
      <c r="O9">
        <f t="shared" si="1"/>
        <v>-1.2969643915595344</v>
      </c>
      <c r="P9">
        <v>0.26</v>
      </c>
    </row>
    <row r="10" spans="1:16" x14ac:dyDescent="0.2">
      <c r="A10" s="3"/>
      <c r="B10"/>
      <c r="C10" s="12"/>
      <c r="D10" s="5"/>
      <c r="E10" s="3"/>
    </row>
    <row r="11" spans="1:16" x14ac:dyDescent="0.2">
      <c r="A11" s="3"/>
      <c r="B11"/>
      <c r="C11" s="12"/>
    </row>
    <row r="12" spans="1:16" x14ac:dyDescent="0.2">
      <c r="A12" s="3"/>
      <c r="B12"/>
      <c r="C12" s="12"/>
      <c r="D12" s="5"/>
      <c r="E12" s="3"/>
      <c r="N12" s="4">
        <v>211</v>
      </c>
      <c r="O12" s="4">
        <v>111</v>
      </c>
    </row>
    <row r="13" spans="1:16" x14ac:dyDescent="0.2">
      <c r="A13" s="3"/>
      <c r="B13"/>
      <c r="C13" s="12"/>
      <c r="D13" s="5"/>
      <c r="E13" s="3"/>
      <c r="M13" s="4" t="s">
        <v>130</v>
      </c>
      <c r="N13" s="4">
        <v>-0.27</v>
      </c>
      <c r="O13" s="6">
        <v>0</v>
      </c>
    </row>
    <row r="14" spans="1:16" x14ac:dyDescent="0.2">
      <c r="A14" s="3"/>
      <c r="B14"/>
      <c r="C14" s="12"/>
      <c r="D14" s="5"/>
      <c r="E14" s="3"/>
      <c r="G14" s="14"/>
      <c r="M14" s="15" t="s">
        <v>131</v>
      </c>
      <c r="N14" s="4">
        <v>-0.69</v>
      </c>
      <c r="O14" s="6">
        <v>-0.44</v>
      </c>
      <c r="P14" s="6"/>
    </row>
    <row r="15" spans="1:16" x14ac:dyDescent="0.2">
      <c r="A15" s="3"/>
      <c r="B15"/>
      <c r="C15" s="12"/>
      <c r="D15" s="5"/>
      <c r="E15" s="3"/>
      <c r="H15" s="6"/>
      <c r="L15" s="6"/>
      <c r="M15" s="4" t="s">
        <v>132</v>
      </c>
      <c r="N15" s="4">
        <f>N14+0.54</f>
        <v>-0.14999999999999991</v>
      </c>
      <c r="O15" s="6">
        <f>O14+0.54</f>
        <v>0.10000000000000003</v>
      </c>
      <c r="P15" s="6"/>
    </row>
    <row r="16" spans="1:16" x14ac:dyDescent="0.2">
      <c r="A16" s="3"/>
      <c r="B16"/>
      <c r="C16" s="12"/>
      <c r="D16" s="5"/>
      <c r="E16" s="3"/>
      <c r="L16" s="6"/>
      <c r="M16" s="4" t="s">
        <v>133</v>
      </c>
      <c r="N16" s="4">
        <f>N14-N13</f>
        <v>-0.41999999999999993</v>
      </c>
      <c r="O16" s="4">
        <f>O14-O13</f>
        <v>-0.44</v>
      </c>
    </row>
    <row r="17" spans="1:14" x14ac:dyDescent="0.2">
      <c r="A17" s="3"/>
      <c r="B17"/>
      <c r="C17" s="12"/>
      <c r="D17" s="5"/>
      <c r="E17" s="3"/>
      <c r="G17" s="14"/>
      <c r="L17" s="6"/>
    </row>
    <row r="18" spans="1:14" x14ac:dyDescent="0.2">
      <c r="A18" s="3"/>
      <c r="B18"/>
      <c r="C18" s="12"/>
      <c r="D18" s="5"/>
      <c r="E18" s="3"/>
      <c r="L18" s="6"/>
      <c r="M18" s="4">
        <f t="shared" ref="M18:M23" si="2">EXP(C2*G$2+H$2)</f>
        <v>0.24335919161903002</v>
      </c>
      <c r="N18"/>
    </row>
    <row r="19" spans="1:14" x14ac:dyDescent="0.2">
      <c r="B19"/>
      <c r="C19" s="12"/>
      <c r="D19" s="3"/>
      <c r="E19" s="3"/>
      <c r="L19" s="6"/>
      <c r="M19" s="4">
        <f t="shared" si="2"/>
        <v>0.29882458180953059</v>
      </c>
      <c r="N19"/>
    </row>
    <row r="20" spans="1:14" x14ac:dyDescent="0.2">
      <c r="M20" s="4">
        <f t="shared" si="2"/>
        <v>0.33932504008839076</v>
      </c>
      <c r="N20"/>
    </row>
    <row r="21" spans="1:14" x14ac:dyDescent="0.2">
      <c r="G21" s="10"/>
      <c r="K21" s="6"/>
      <c r="M21" s="4">
        <f t="shared" si="2"/>
        <v>0.45945787268287569</v>
      </c>
      <c r="N21"/>
    </row>
    <row r="22" spans="1:14" x14ac:dyDescent="0.2">
      <c r="M22" s="4">
        <f t="shared" si="2"/>
        <v>9.5179535526026662</v>
      </c>
      <c r="N22"/>
    </row>
    <row r="23" spans="1:14" x14ac:dyDescent="0.2">
      <c r="M23" s="4">
        <f t="shared" si="2"/>
        <v>13.401637245543412</v>
      </c>
      <c r="N23">
        <f>EXP(C7*K$2+L$2)</f>
        <v>13.347974863292285</v>
      </c>
    </row>
    <row r="24" spans="1:14" x14ac:dyDescent="0.2">
      <c r="N24">
        <f>EXP(C8*K$2+L$2)</f>
        <v>0.56950247280807387</v>
      </c>
    </row>
    <row r="25" spans="1:14" x14ac:dyDescent="0.2">
      <c r="N25">
        <f>EXP(C9*K$2+L$2)</f>
        <v>0.26770197027556697</v>
      </c>
    </row>
    <row r="26" spans="1:14" x14ac:dyDescent="0.2">
      <c r="N26"/>
    </row>
    <row r="28" spans="1:14" x14ac:dyDescent="0.2">
      <c r="A28" s="3"/>
      <c r="E28" s="3"/>
    </row>
    <row r="29" spans="1:14" x14ac:dyDescent="0.2">
      <c r="A29" s="3"/>
      <c r="E29" s="3"/>
    </row>
    <row r="30" spans="1:14" x14ac:dyDescent="0.2">
      <c r="A30" s="3"/>
      <c r="E30" s="3"/>
    </row>
    <row r="31" spans="1:14" x14ac:dyDescent="0.2">
      <c r="A31" s="3"/>
      <c r="E31" s="3"/>
    </row>
    <row r="32" spans="1:14" x14ac:dyDescent="0.2">
      <c r="A32" s="3"/>
      <c r="E32" s="3"/>
    </row>
    <row r="33" spans="1:5" x14ac:dyDescent="0.2">
      <c r="A33" s="3"/>
      <c r="E33" s="3"/>
    </row>
    <row r="34" spans="1:5" x14ac:dyDescent="0.2">
      <c r="A34" s="3"/>
      <c r="E34" s="14"/>
    </row>
    <row r="35" spans="1:5" x14ac:dyDescent="0.2">
      <c r="A35" s="3"/>
    </row>
    <row r="36" spans="1:5" x14ac:dyDescent="0.2">
      <c r="A36" s="3"/>
    </row>
    <row r="42" spans="1:5" x14ac:dyDescent="0.2">
      <c r="D42" s="4" t="s">
        <v>87</v>
      </c>
      <c r="E42" s="11"/>
    </row>
    <row r="43" spans="1:5" x14ac:dyDescent="0.2">
      <c r="D43" s="4" t="s">
        <v>88</v>
      </c>
      <c r="E43" s="11"/>
    </row>
    <row r="44" spans="1:5" x14ac:dyDescent="0.2">
      <c r="D44" s="4" t="s">
        <v>89</v>
      </c>
      <c r="E44" s="11"/>
    </row>
    <row r="45" spans="1:5" x14ac:dyDescent="0.2">
      <c r="D45" s="4" t="s">
        <v>90</v>
      </c>
      <c r="E45" s="11"/>
    </row>
    <row r="46" spans="1:5" x14ac:dyDescent="0.2">
      <c r="D46" s="4" t="s">
        <v>91</v>
      </c>
      <c r="E46" s="11"/>
    </row>
    <row r="47" spans="1:5" x14ac:dyDescent="0.2">
      <c r="D47" s="4" t="s">
        <v>92</v>
      </c>
      <c r="E47" s="11"/>
    </row>
    <row r="48" spans="1:5" x14ac:dyDescent="0.2">
      <c r="D48" s="4" t="s">
        <v>93</v>
      </c>
      <c r="E48" s="11"/>
    </row>
    <row r="49" spans="4:5" x14ac:dyDescent="0.2">
      <c r="D49" s="4" t="s">
        <v>94</v>
      </c>
      <c r="E49" s="11"/>
    </row>
    <row r="50" spans="4:5" x14ac:dyDescent="0.2">
      <c r="D50" s="4" t="s">
        <v>95</v>
      </c>
      <c r="E50" s="11"/>
    </row>
    <row r="51" spans="4:5" x14ac:dyDescent="0.2">
      <c r="D51" s="4" t="s">
        <v>85</v>
      </c>
      <c r="E51" s="11"/>
    </row>
    <row r="52" spans="4:5" x14ac:dyDescent="0.2">
      <c r="D52" s="4" t="s">
        <v>96</v>
      </c>
      <c r="E52" s="11"/>
    </row>
    <row r="53" spans="4:5" x14ac:dyDescent="0.2">
      <c r="D53" s="4" t="s">
        <v>86</v>
      </c>
      <c r="E53" s="11"/>
    </row>
    <row r="54" spans="4:5" x14ac:dyDescent="0.2">
      <c r="D54" s="4" t="s">
        <v>93</v>
      </c>
      <c r="E54" s="11"/>
    </row>
    <row r="55" spans="4:5" x14ac:dyDescent="0.2">
      <c r="D55" s="4" t="s">
        <v>97</v>
      </c>
      <c r="E55" s="11"/>
    </row>
    <row r="56" spans="4:5" x14ac:dyDescent="0.2">
      <c r="D56" s="4" t="s">
        <v>98</v>
      </c>
      <c r="E56" s="11"/>
    </row>
    <row r="57" spans="4:5" x14ac:dyDescent="0.2">
      <c r="D57" s="4" t="s">
        <v>99</v>
      </c>
      <c r="E57" s="11"/>
    </row>
    <row r="58" spans="4:5" x14ac:dyDescent="0.2">
      <c r="D58" s="4" t="s">
        <v>100</v>
      </c>
      <c r="E58" s="11"/>
    </row>
    <row r="59" spans="4:5" x14ac:dyDescent="0.2">
      <c r="D59" s="4" t="s">
        <v>101</v>
      </c>
      <c r="E59" s="11"/>
    </row>
    <row r="60" spans="4:5" x14ac:dyDescent="0.2">
      <c r="D60" s="4" t="s">
        <v>102</v>
      </c>
      <c r="E60" s="11"/>
    </row>
    <row r="61" spans="4:5" x14ac:dyDescent="0.2">
      <c r="D61" s="4" t="s">
        <v>103</v>
      </c>
      <c r="E61" s="11"/>
    </row>
    <row r="62" spans="4:5" x14ac:dyDescent="0.2">
      <c r="D62" s="4" t="s">
        <v>104</v>
      </c>
      <c r="E62" s="11"/>
    </row>
    <row r="63" spans="4:5" x14ac:dyDescent="0.2">
      <c r="D63" s="4" t="s">
        <v>105</v>
      </c>
      <c r="E63" s="11"/>
    </row>
    <row r="64" spans="4:5" x14ac:dyDescent="0.2">
      <c r="D64" s="4" t="s">
        <v>106</v>
      </c>
      <c r="E64" s="11"/>
    </row>
    <row r="65" spans="4:5" x14ac:dyDescent="0.2">
      <c r="D65" s="4" t="s">
        <v>107</v>
      </c>
      <c r="E65" s="11"/>
    </row>
    <row r="66" spans="4:5" x14ac:dyDescent="0.2">
      <c r="D66" s="4" t="s">
        <v>108</v>
      </c>
      <c r="E66" s="11"/>
    </row>
    <row r="67" spans="4:5" x14ac:dyDescent="0.2">
      <c r="D67" s="4" t="s">
        <v>109</v>
      </c>
      <c r="E67" s="11"/>
    </row>
    <row r="68" spans="4:5" x14ac:dyDescent="0.2">
      <c r="D68" s="4" t="s">
        <v>110</v>
      </c>
      <c r="E68" s="11"/>
    </row>
    <row r="69" spans="4:5" x14ac:dyDescent="0.2">
      <c r="D69" s="4" t="s">
        <v>93</v>
      </c>
      <c r="E69" s="11"/>
    </row>
    <row r="70" spans="4:5" x14ac:dyDescent="0.2">
      <c r="D70" s="4" t="s">
        <v>111</v>
      </c>
      <c r="E70" s="11"/>
    </row>
    <row r="71" spans="4:5" x14ac:dyDescent="0.2">
      <c r="D71" s="4" t="s">
        <v>112</v>
      </c>
      <c r="E71" s="11"/>
    </row>
    <row r="72" spans="4:5" x14ac:dyDescent="0.2">
      <c r="D72" s="4" t="s">
        <v>113</v>
      </c>
      <c r="E72" s="11"/>
    </row>
    <row r="73" spans="4:5" x14ac:dyDescent="0.2">
      <c r="D73" s="4" t="s">
        <v>85</v>
      </c>
      <c r="E73" s="11"/>
    </row>
    <row r="74" spans="4:5" x14ac:dyDescent="0.2">
      <c r="D74" s="4" t="s">
        <v>103</v>
      </c>
      <c r="E74" s="11"/>
    </row>
  </sheetData>
  <mergeCells count="2">
    <mergeCell ref="F1:I1"/>
    <mergeCell ref="J1:M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OER</vt:lpstr>
      <vt:lpstr>ORR</vt:lpstr>
      <vt:lpstr>HER</vt:lpstr>
      <vt:lpstr>CO2RR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Dickens</dc:creator>
  <cp:lastModifiedBy>Microsoft Office User</cp:lastModifiedBy>
  <dcterms:created xsi:type="dcterms:W3CDTF">2017-06-29T23:49:38Z</dcterms:created>
  <dcterms:modified xsi:type="dcterms:W3CDTF">2017-11-22T03:37:25Z</dcterms:modified>
</cp:coreProperties>
</file>