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vg18227/Downloads/"/>
    </mc:Choice>
  </mc:AlternateContent>
  <xr:revisionPtr revIDLastSave="0" documentId="13_ncr:1_{01995A3B-93F4-A84B-8597-C6A90A6F6798}" xr6:coauthVersionLast="47" xr6:coauthVersionMax="47" xr10:uidLastSave="{00000000-0000-0000-0000-000000000000}"/>
  <bookViews>
    <workbookView xWindow="0" yWindow="760" windowWidth="30240" windowHeight="17640" xr2:uid="{1FAD2F34-B467-7848-886E-9205D02E7B6A}"/>
  </bookViews>
  <sheets>
    <sheet name="Games" sheetId="1" r:id="rId1"/>
    <sheet name="Resul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Y2" i="2" l="1"/>
  <c r="AY3" i="2"/>
  <c r="AY4" i="2"/>
  <c r="AY5" i="2"/>
  <c r="AY6" i="2"/>
  <c r="AY7" i="2"/>
  <c r="AY8" i="2"/>
  <c r="AY9" i="2"/>
  <c r="AX2" i="2"/>
  <c r="AX3" i="2"/>
  <c r="AX4" i="2"/>
  <c r="AX5" i="2"/>
  <c r="AX6" i="2"/>
  <c r="AX7" i="2"/>
  <c r="AX8" i="2"/>
  <c r="AX9" i="2"/>
  <c r="AW2" i="2"/>
  <c r="AW3" i="2"/>
  <c r="AW4" i="2"/>
  <c r="AW5" i="2"/>
  <c r="AW6" i="2"/>
  <c r="AW7" i="2"/>
  <c r="AW8" i="2"/>
  <c r="AW9" i="2"/>
  <c r="AV2" i="2"/>
  <c r="AV3" i="2"/>
  <c r="AV4" i="2"/>
  <c r="AV5" i="2"/>
  <c r="AV6" i="2"/>
  <c r="AV7" i="2"/>
  <c r="AV8" i="2"/>
  <c r="AV9" i="2"/>
  <c r="AU2" i="2"/>
  <c r="AU3" i="2"/>
  <c r="AU4" i="2"/>
  <c r="AU5" i="2"/>
  <c r="AU6" i="2"/>
  <c r="AU7" i="2"/>
  <c r="AU8" i="2"/>
  <c r="AU9" i="2"/>
  <c r="AT2" i="2"/>
  <c r="AT3" i="2"/>
  <c r="AT4" i="2"/>
  <c r="AT5" i="2"/>
  <c r="AT6" i="2"/>
  <c r="AT7" i="2"/>
  <c r="AT8" i="2"/>
  <c r="AT9" i="2"/>
  <c r="AS2" i="2"/>
  <c r="AS3" i="2"/>
  <c r="AS4" i="2"/>
  <c r="AS5" i="2"/>
  <c r="AS6" i="2"/>
  <c r="AS7" i="2"/>
  <c r="AS8" i="2"/>
  <c r="AS9" i="2"/>
  <c r="AR2" i="2"/>
  <c r="AR3" i="2"/>
  <c r="AR4" i="2"/>
  <c r="AR5" i="2"/>
  <c r="AR6" i="2"/>
  <c r="AR7" i="2"/>
  <c r="AR8" i="2"/>
  <c r="AR9" i="2"/>
  <c r="AQ2" i="2"/>
  <c r="AQ3" i="2"/>
  <c r="AQ4" i="2"/>
  <c r="AQ5" i="2"/>
  <c r="AQ6" i="2"/>
  <c r="AQ7" i="2"/>
  <c r="AQ8" i="2"/>
  <c r="AQ9" i="2"/>
  <c r="AP2" i="2"/>
  <c r="AP3" i="2"/>
  <c r="AP4" i="2"/>
  <c r="AP5" i="2"/>
  <c r="AP6" i="2"/>
  <c r="AP7" i="2"/>
  <c r="AP8" i="2"/>
  <c r="AP9" i="2"/>
  <c r="AO2" i="2"/>
  <c r="AO3" i="2"/>
  <c r="AO4" i="2"/>
  <c r="AO5" i="2"/>
  <c r="AO6" i="2"/>
  <c r="AO7" i="2"/>
  <c r="AO8" i="2"/>
  <c r="AO9" i="2"/>
  <c r="AN2" i="2"/>
  <c r="AN3" i="2"/>
  <c r="AN4" i="2"/>
  <c r="AN5" i="2"/>
  <c r="AN6" i="2"/>
  <c r="AN7" i="2"/>
  <c r="AN8" i="2"/>
  <c r="AN9" i="2"/>
  <c r="AM2" i="2"/>
  <c r="AM3" i="2"/>
  <c r="AM4" i="2"/>
  <c r="AM5" i="2"/>
  <c r="AM6" i="2"/>
  <c r="AM7" i="2"/>
  <c r="AM8" i="2"/>
  <c r="AM9" i="2"/>
  <c r="AL2" i="2"/>
  <c r="AL3" i="2"/>
  <c r="AL4" i="2"/>
  <c r="AL5" i="2"/>
  <c r="AL6" i="2"/>
  <c r="AL7" i="2"/>
  <c r="AL8" i="2"/>
  <c r="AL9" i="2"/>
  <c r="AK2" i="2"/>
  <c r="AK3" i="2"/>
  <c r="AK4" i="2"/>
  <c r="AK5" i="2"/>
  <c r="AK6" i="2"/>
  <c r="AK7" i="2"/>
  <c r="AK8" i="2"/>
  <c r="AK9" i="2"/>
  <c r="AJ2" i="2"/>
  <c r="AJ3" i="2"/>
  <c r="AJ4" i="2"/>
  <c r="AJ5" i="2"/>
  <c r="AJ6" i="2"/>
  <c r="AJ7" i="2"/>
  <c r="AJ8" i="2"/>
  <c r="AJ9" i="2"/>
  <c r="AI2" i="2"/>
  <c r="AI3" i="2"/>
  <c r="AI4" i="2"/>
  <c r="AI5" i="2"/>
  <c r="AI6" i="2"/>
  <c r="AI7" i="2"/>
  <c r="AI8" i="2"/>
  <c r="AI9" i="2"/>
  <c r="AH2" i="2"/>
  <c r="AH3" i="2"/>
  <c r="AH4" i="2"/>
  <c r="AH5" i="2"/>
  <c r="AH6" i="2"/>
  <c r="AH7" i="2"/>
  <c r="AH8" i="2"/>
  <c r="AH9" i="2"/>
  <c r="AG2" i="2"/>
  <c r="AG3" i="2"/>
  <c r="AG4" i="2"/>
  <c r="AG5" i="2"/>
  <c r="AG6" i="2"/>
  <c r="AG7" i="2"/>
  <c r="AG8" i="2"/>
  <c r="AG9" i="2"/>
  <c r="AF2" i="2"/>
  <c r="AF3" i="2"/>
  <c r="AF4" i="2"/>
  <c r="AF5" i="2"/>
  <c r="AF6" i="2"/>
  <c r="AF7" i="2"/>
  <c r="AF8" i="2"/>
  <c r="AF9" i="2"/>
  <c r="AE2" i="2"/>
  <c r="AE3" i="2"/>
  <c r="AE4" i="2"/>
  <c r="AE5" i="2"/>
  <c r="AE6" i="2"/>
  <c r="AE7" i="2"/>
  <c r="AE8" i="2"/>
  <c r="AE9" i="2"/>
  <c r="AD2" i="2"/>
  <c r="AD3" i="2"/>
  <c r="AD4" i="2"/>
  <c r="AD5" i="2"/>
  <c r="AD6" i="2"/>
  <c r="AD7" i="2"/>
  <c r="AD8" i="2"/>
  <c r="AD9" i="2"/>
  <c r="AC2" i="2"/>
  <c r="AC3" i="2"/>
  <c r="AC4" i="2"/>
  <c r="AC5" i="2"/>
  <c r="AC6" i="2"/>
  <c r="AC7" i="2"/>
  <c r="AC8" i="2"/>
  <c r="AC9" i="2"/>
  <c r="AB2" i="2"/>
  <c r="AB3" i="2"/>
  <c r="AB4" i="2"/>
  <c r="AB5" i="2"/>
  <c r="AB6" i="2"/>
  <c r="AB7" i="2"/>
  <c r="AB8" i="2"/>
  <c r="AB9" i="2"/>
  <c r="AA2" i="2"/>
  <c r="AA3" i="2"/>
  <c r="AA4" i="2"/>
  <c r="AA5" i="2"/>
  <c r="AA6" i="2"/>
  <c r="AA7" i="2"/>
  <c r="AA8" i="2"/>
  <c r="AA9" i="2"/>
  <c r="Z2" i="2"/>
  <c r="Z3" i="2"/>
  <c r="Z4" i="2"/>
  <c r="Z5" i="2"/>
  <c r="Z6" i="2"/>
  <c r="Z7" i="2"/>
  <c r="Z8" i="2"/>
  <c r="Z9" i="2"/>
  <c r="Y2" i="2"/>
  <c r="Y3" i="2"/>
  <c r="Y4" i="2"/>
  <c r="Y5" i="2"/>
  <c r="Y6" i="2"/>
  <c r="Y7" i="2"/>
  <c r="Y8" i="2"/>
  <c r="Y9" i="2"/>
  <c r="X2" i="2"/>
  <c r="X3" i="2"/>
  <c r="X4" i="2"/>
  <c r="X5" i="2"/>
  <c r="X6" i="2"/>
  <c r="X7" i="2"/>
  <c r="X8" i="2"/>
  <c r="X9" i="2"/>
  <c r="W2" i="2"/>
  <c r="U2" i="2"/>
  <c r="U3" i="2"/>
  <c r="U4" i="2"/>
  <c r="U5" i="2"/>
  <c r="U6" i="2"/>
  <c r="U7" i="2"/>
  <c r="U8" i="2"/>
  <c r="U9" i="2"/>
  <c r="K2" i="2"/>
  <c r="K3" i="2"/>
  <c r="K4" i="2"/>
  <c r="K5" i="2"/>
  <c r="K6" i="2"/>
  <c r="K7" i="2"/>
  <c r="K8" i="2"/>
  <c r="K9" i="2"/>
  <c r="W3" i="2"/>
  <c r="W4" i="2"/>
  <c r="W5" i="2"/>
  <c r="W6" i="2"/>
  <c r="W7" i="2"/>
  <c r="W8" i="2"/>
  <c r="W9" i="2"/>
  <c r="V2" i="2"/>
  <c r="V3" i="2"/>
  <c r="V4" i="2"/>
  <c r="V5" i="2"/>
  <c r="V6" i="2"/>
  <c r="V7" i="2"/>
  <c r="V8" i="2"/>
  <c r="V9" i="2"/>
  <c r="T2" i="2"/>
  <c r="T3" i="2"/>
  <c r="T4" i="2"/>
  <c r="T5" i="2"/>
  <c r="T6" i="2"/>
  <c r="T7" i="2"/>
  <c r="T8" i="2"/>
  <c r="T9" i="2"/>
  <c r="S2" i="2"/>
  <c r="S3" i="2"/>
  <c r="S4" i="2"/>
  <c r="S5" i="2"/>
  <c r="S6" i="2"/>
  <c r="S7" i="2"/>
  <c r="S8" i="2"/>
  <c r="S9" i="2"/>
  <c r="R2" i="2"/>
  <c r="R3" i="2"/>
  <c r="R4" i="2"/>
  <c r="R5" i="2"/>
  <c r="R6" i="2"/>
  <c r="R7" i="2"/>
  <c r="R8" i="2"/>
  <c r="R9" i="2"/>
  <c r="Q2" i="2"/>
  <c r="Q3" i="2"/>
  <c r="Q4" i="2"/>
  <c r="Q5" i="2"/>
  <c r="Q6" i="2"/>
  <c r="Q7" i="2"/>
  <c r="Q8" i="2"/>
  <c r="Q9" i="2"/>
  <c r="P2" i="2"/>
  <c r="P3" i="2"/>
  <c r="P4" i="2"/>
  <c r="P5" i="2"/>
  <c r="P6" i="2"/>
  <c r="P7" i="2"/>
  <c r="P8" i="2"/>
  <c r="P9" i="2"/>
  <c r="O2" i="2"/>
  <c r="O3" i="2"/>
  <c r="O4" i="2"/>
  <c r="O5" i="2"/>
  <c r="O6" i="2"/>
  <c r="O7" i="2"/>
  <c r="O8" i="2"/>
  <c r="O9" i="2"/>
  <c r="M2" i="2"/>
  <c r="M3" i="2"/>
  <c r="M4" i="2"/>
  <c r="M5" i="2"/>
  <c r="M6" i="2"/>
  <c r="M7" i="2"/>
  <c r="M8" i="2"/>
  <c r="M9" i="2"/>
  <c r="N2" i="2"/>
  <c r="N3" i="2"/>
  <c r="N4" i="2"/>
  <c r="N5" i="2"/>
  <c r="N6" i="2"/>
  <c r="N7" i="2"/>
  <c r="N8" i="2"/>
  <c r="N9" i="2"/>
  <c r="L2" i="2"/>
  <c r="L3" i="2"/>
  <c r="L4" i="2"/>
  <c r="L5" i="2"/>
  <c r="L6" i="2"/>
  <c r="L7" i="2"/>
  <c r="L8" i="2"/>
  <c r="L9" i="2"/>
  <c r="J2" i="2"/>
  <c r="J3" i="2"/>
  <c r="J4" i="2"/>
  <c r="J5" i="2"/>
  <c r="J6" i="2"/>
  <c r="J7" i="2"/>
  <c r="J8" i="2"/>
  <c r="J9" i="2"/>
  <c r="I2" i="2"/>
  <c r="I3" i="2"/>
  <c r="I4" i="2"/>
  <c r="I5" i="2"/>
  <c r="I6" i="2"/>
  <c r="I7" i="2"/>
  <c r="I8" i="2"/>
  <c r="I9" i="2"/>
  <c r="H2" i="2"/>
  <c r="H3" i="2"/>
  <c r="H4" i="2"/>
  <c r="H5" i="2"/>
  <c r="H6" i="2"/>
  <c r="H7" i="2"/>
  <c r="H8" i="2"/>
  <c r="H9" i="2"/>
  <c r="G2" i="2"/>
  <c r="G3" i="2"/>
  <c r="G4" i="2"/>
  <c r="G5" i="2"/>
  <c r="G6" i="2"/>
  <c r="G7" i="2"/>
  <c r="G8" i="2"/>
  <c r="G9" i="2"/>
  <c r="F2" i="2"/>
  <c r="F3" i="2"/>
  <c r="F4" i="2"/>
  <c r="F5" i="2"/>
  <c r="F6" i="2"/>
  <c r="F7" i="2"/>
  <c r="F8" i="2"/>
  <c r="F9" i="2"/>
  <c r="E2" i="2"/>
  <c r="E3" i="2"/>
  <c r="E4" i="2"/>
  <c r="E5" i="2"/>
  <c r="E6" i="2"/>
  <c r="E7" i="2"/>
  <c r="E8" i="2"/>
  <c r="E9" i="2"/>
  <c r="D2" i="2"/>
  <c r="D3" i="2"/>
  <c r="D4" i="2"/>
  <c r="D5" i="2"/>
  <c r="D6" i="2"/>
  <c r="D7" i="2"/>
  <c r="D8" i="2"/>
  <c r="D9" i="2"/>
  <c r="B2" i="2"/>
  <c r="B3" i="2"/>
  <c r="B4" i="2"/>
  <c r="B5" i="2"/>
  <c r="B6" i="2"/>
  <c r="B7" i="2"/>
  <c r="B8" i="2"/>
  <c r="B9" i="2"/>
  <c r="C2" i="2"/>
  <c r="C3" i="2"/>
  <c r="C4" i="2"/>
  <c r="C5" i="2"/>
  <c r="C6" i="2"/>
  <c r="C7" i="2"/>
  <c r="C8" i="2"/>
  <c r="C9" i="2"/>
  <c r="BA4" i="2" l="1"/>
  <c r="BA3" i="2"/>
  <c r="AZ2" i="2"/>
  <c r="BA2" i="2"/>
  <c r="BA9" i="2"/>
  <c r="BA8" i="2"/>
  <c r="BA7" i="2"/>
  <c r="BA6" i="2"/>
  <c r="BA5" i="2"/>
  <c r="AZ3" i="2"/>
  <c r="AZ9" i="2"/>
  <c r="AZ8" i="2"/>
  <c r="AZ7" i="2"/>
  <c r="AZ6" i="2"/>
  <c r="AZ5" i="2"/>
  <c r="AZ4" i="2"/>
</calcChain>
</file>

<file path=xl/sharedStrings.xml><?xml version="1.0" encoding="utf-8"?>
<sst xmlns="http://schemas.openxmlformats.org/spreadsheetml/2006/main" count="68" uniqueCount="68">
  <si>
    <t>Total Day</t>
  </si>
  <si>
    <t>Spawn Rate</t>
  </si>
  <si>
    <t>Player 1</t>
  </si>
  <si>
    <t>Player 2</t>
  </si>
  <si>
    <t>Player 3</t>
  </si>
  <si>
    <t>Player 4</t>
  </si>
  <si>
    <t>Player 1 Final Score</t>
  </si>
  <si>
    <t>Player 2 Final Score</t>
  </si>
  <si>
    <t>Player 3 Final Score</t>
  </si>
  <si>
    <t>Player 4 Final Score</t>
  </si>
  <si>
    <t>Player 1 Day of Timeout</t>
  </si>
  <si>
    <t>Player 2 Day of Timeout</t>
  </si>
  <si>
    <t>Player 3 Day of Timeout</t>
  </si>
  <si>
    <t>Player 4 Day of Timeout</t>
  </si>
  <si>
    <t>Game</t>
  </si>
  <si>
    <t>Team</t>
  </si>
  <si>
    <t>50, 1 - Total Score</t>
  </si>
  <si>
    <t>50, 1 - Timeouts</t>
  </si>
  <si>
    <t>50, 2 - Total Score</t>
  </si>
  <si>
    <t>50, 2 - Timeouts</t>
  </si>
  <si>
    <t>50, 5 - Total Score</t>
  </si>
  <si>
    <t>50, 5 - Timeouts</t>
  </si>
  <si>
    <t>50, 10 - Total Score</t>
  </si>
  <si>
    <t>50, 10 - Timeouts</t>
  </si>
  <si>
    <t>50, 20 - Total Score</t>
  </si>
  <si>
    <t>50, 20 - Timeouts</t>
  </si>
  <si>
    <t>Overall Total Score</t>
  </si>
  <si>
    <t>Overall Timeouts</t>
  </si>
  <si>
    <t>100, 1 - Total Score</t>
  </si>
  <si>
    <t>100, 1 - Timeouts</t>
  </si>
  <si>
    <t>100, 2 - Total Score</t>
  </si>
  <si>
    <t>100, 2 - Timeouts</t>
  </si>
  <si>
    <t>100, 5 - Total Score</t>
  </si>
  <si>
    <t>100, 5 - Timeouts</t>
  </si>
  <si>
    <t>100, 10 - Total Score</t>
  </si>
  <si>
    <t>100, 10 - Timeouts</t>
  </si>
  <si>
    <t>100, 20 - Total Score</t>
  </si>
  <si>
    <t>100, 20 - Timeouts</t>
  </si>
  <si>
    <t>500, 1 - Total Score</t>
  </si>
  <si>
    <t>500, 1 - Timeouts</t>
  </si>
  <si>
    <t>500, 2 - Total Score</t>
  </si>
  <si>
    <t>500, 2 - Timeouts</t>
  </si>
  <si>
    <t>500, 5 - Total Score</t>
  </si>
  <si>
    <t>500, 5 - Timeouts</t>
  </si>
  <si>
    <t>500, 10 - Total Score</t>
  </si>
  <si>
    <t>500, 10 - Timeouts</t>
  </si>
  <si>
    <t>500, 20 - Total Score</t>
  </si>
  <si>
    <t>500, 20 - Timeouts</t>
  </si>
  <si>
    <t>1000, 1 - Total Score</t>
  </si>
  <si>
    <t>1000, 1 - Timeouts</t>
  </si>
  <si>
    <t>1000, 2 - Total Score</t>
  </si>
  <si>
    <t>1000, 2 - Timeouts</t>
  </si>
  <si>
    <t>1000, 5 - Total Score</t>
  </si>
  <si>
    <t>1000, 5 - Timeouts</t>
  </si>
  <si>
    <t>1000, 10 - Total Score</t>
  </si>
  <si>
    <t>1000, 10 - Timeouts</t>
  </si>
  <si>
    <t>1000, 20 - Total Score</t>
  </si>
  <si>
    <t>1000, 20 - Timeouts</t>
  </si>
  <si>
    <t>2000, 1 - Total Score</t>
  </si>
  <si>
    <t>2000, 1 - Timeouts</t>
  </si>
  <si>
    <t>2000, 2 - Total Score</t>
  </si>
  <si>
    <t>2000, 2 - Timeouts</t>
  </si>
  <si>
    <t>2000, 5 - Total Score</t>
  </si>
  <si>
    <t>2000, 5 - Timeouts</t>
  </si>
  <si>
    <t>2000, 10 - Total Score</t>
  </si>
  <si>
    <t>2000, 10 - Timeouts</t>
  </si>
  <si>
    <t>2000, 20 - Total Score</t>
  </si>
  <si>
    <t>2000, 20 - Timeouts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</si>
</sst>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5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7E23E4F-D76A-7640-B630-50B8801A564D}" name="Game_Results" displayName="Game_Results" ref="A1:O251" totalsRowShown="0">
  <autoFilter ref="A1:O251" xr:uid="{87E23E4F-D76A-7640-B630-50B8801A564D}"/>
  <tableColumns count="15">
    <tableColumn id="1" xr3:uid="{69A55676-9D4B-0C48-860C-860114706107}" name="Game"/>
    <tableColumn id="2" xr3:uid="{ABCD241A-7C5D-2442-A494-D1132A9B1088}" name="Total Day"/>
    <tableColumn id="3" xr3:uid="{2E7B4D70-C69B-D64E-BE98-F73AE7FCD628}" name="Spawn Rate"/>
    <tableColumn id="4" xr3:uid="{40F8A45F-3976-5F47-A6F3-12BA2C1C4AEC}" name="Player 1"/>
    <tableColumn id="5" xr3:uid="{182BC64F-DD7D-B345-BFD7-CB0B1DDFBBA1}" name="Player 2"/>
    <tableColumn id="6" xr3:uid="{50DA08E5-DBBA-3444-80CC-D7AFDB532F86}" name="Player 3"/>
    <tableColumn id="7" xr3:uid="{16F67B7F-F6CF-484B-BE18-EDEC58F77E3E}" name="Player 4"/>
    <tableColumn id="8" xr3:uid="{AE78F8BB-2A25-3641-94EA-7826C9FDB96B}" name="Player 1 Final Score"/>
    <tableColumn id="9" xr3:uid="{203F34FD-7E30-AC47-9402-A3F19837E9F4}" name="Player 2 Final Score"/>
    <tableColumn id="10" xr3:uid="{32F1BEB7-CDF3-3A45-A7A6-1EE0720CAF64}" name="Player 3 Final Score"/>
    <tableColumn id="11" xr3:uid="{43B7EE75-B941-0443-A834-B58327A25675}" name="Player 4 Final Score"/>
    <tableColumn id="12" xr3:uid="{4B0255FE-B3E0-E54B-A04F-F1B65AE52B9B}" name="Player 1 Day of Timeout"/>
    <tableColumn id="13" xr3:uid="{533FF18D-7D65-784B-9253-11982F5A0A9C}" name="Player 2 Day of Timeout"/>
    <tableColumn id="14" xr3:uid="{626F382B-22A1-4247-9A0C-6C163D727B8C}" name="Player 3 Day of Timeout"/>
    <tableColumn id="15" xr3:uid="{F7297A41-6B74-4A4E-A1B0-FD91907CB89C}" name="Player 4 Day of Timeout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20726E5-5D7F-2A4E-BC85-9746CC675203}" name="Table3" displayName="Table3" ref="A1:BA9" totalsRowShown="0">
  <autoFilter ref="A1:BA9" xr:uid="{220726E5-5D7F-2A4E-BC85-9746CC675203}"/>
  <tableColumns count="53">
    <tableColumn id="1" xr3:uid="{2F4BA760-E4E4-574B-A08D-89F2607B6BCC}" name="Team"/>
    <tableColumn id="2" xr3:uid="{F94074E2-24E2-854A-BA94-355F30017CBD}" name="50, 1 - Total Score" dataDxfId="51">
      <calculatedColumnFormula>SUMIFS(Game_Results[Player 1 Final Score], Game_Results[Player 1], Table3[[#This Row],[Team]], Game_Results[Total Day], 50, Game_Results[Spawn Rate], 1) + SUMIFS(Game_Results[Player 2 Final Score], Game_Results[Player 2], Table3[[#This Row],[Team]], Game_Results[Total Day], 50, Game_Results[Spawn Rate], 1) + SUMIFS(Game_Results[Player 3 Final Score], Game_Results[Player 3], Table3[[#This Row],[Team]], Game_Results[Total Day], 50, Game_Results[Spawn Rate], 1) + SUMIFS(Game_Results[Player 4 Final Score], Game_Results[Player 4], Table3[[#This Row],[Team]], Game_Results[Total Day], 50, Game_Results[Spawn Rate], 1)</calculatedColumnFormula>
    </tableColumn>
    <tableColumn id="3" xr3:uid="{28CE7B62-A629-B54F-8716-B08EE2FF4880}" name="50, 1 - Timeouts" dataDxfId="50">
      <calculatedColumnFormula>COUNTIFS(Game_Results[Player 1 Day of Timeout], "&lt;&gt;"&amp;"", Game_Results[Player 1], Table3[[#This Row],[Team]], Game_Results[Total Day], 50, Game_Results[Spawn Rate], 1) + COUNTIFS(Game_Results[Player 2 Day of Timeout], "&lt;&gt;"&amp;"", Game_Results[Player 2], Table3[[#This Row],[Team]], Game_Results[Total Day], 50, Game_Results[Spawn Rate], 1) + COUNTIFS(Game_Results[Player 3 Day of Timeout], "&lt;&gt;"&amp;"", Game_Results[Player 3], Table3[[#This Row],[Team]], Game_Results[Total Day], 50, Game_Results[Spawn Rate], 1) + COUNTIFS(Game_Results[Player 4 Day of Timeout], "&lt;&gt;"&amp;"", Game_Results[Player 4], Table3[[#This Row],[Team]], Game_Results[Total Day], 50, Game_Results[Spawn Rate], 1)</calculatedColumnFormula>
    </tableColumn>
    <tableColumn id="4" xr3:uid="{260F3017-2A68-8C4C-806A-BE9B86D9F3F4}" name="50, 2 - Total Score" dataDxfId="49">
      <calculatedColumnFormula>SUMIFS(Game_Results[Player 1 Final Score], Game_Results[Player 1], Table3[[#This Row],[Team]], Game_Results[Total Day], 50, Game_Results[Spawn Rate], 2) + SUMIFS(Game_Results[Player 2 Final Score], Game_Results[Player 2], Table3[[#This Row],[Team]], Game_Results[Total Day], 50, Game_Results[Spawn Rate], 2) + SUMIFS(Game_Results[Player 3 Final Score], Game_Results[Player 3], Table3[[#This Row],[Team]], Game_Results[Total Day], 50, Game_Results[Spawn Rate], 2) + SUMIFS(Game_Results[Player 4 Final Score], Game_Results[Player 4], Table3[[#This Row],[Team]], Game_Results[Total Day], 50, Game_Results[Spawn Rate], 2)</calculatedColumnFormula>
    </tableColumn>
    <tableColumn id="5" xr3:uid="{C2180F57-21C6-4A4F-B8D8-8338170178F2}" name="50, 2 - Timeouts" dataDxfId="48">
      <calculatedColumnFormula>COUNTIFS(Game_Results[Player 1 Day of Timeout], "&lt;&gt;"&amp;"", Game_Results[Player 1], Table3[[#This Row],[Team]], Game_Results[Total Day], 50, Game_Results[Spawn Rate], 2) + COUNTIFS(Game_Results[Player 2 Day of Timeout], "&lt;&gt;"&amp;"", Game_Results[Player 2], Table3[[#This Row],[Team]], Game_Results[Total Day], 50, Game_Results[Spawn Rate], 2) + COUNTIFS(Game_Results[Player 3 Day of Timeout], "&lt;&gt;"&amp;"", Game_Results[Player 3], Table3[[#This Row],[Team]], Game_Results[Total Day], 50, Game_Results[Spawn Rate], 2) + COUNTIFS(Game_Results[Player 4 Day of Timeout], "&lt;&gt;"&amp;"", Game_Results[Player 4], Table3[[#This Row],[Team]], Game_Results[Total Day], 50, Game_Results[Spawn Rate], 2)</calculatedColumnFormula>
    </tableColumn>
    <tableColumn id="6" xr3:uid="{071ECEE1-D5B9-DE4E-BF10-678B0B2C7774}" name="50, 5 - Total Score" dataDxfId="47">
      <calculatedColumnFormula>SUMIFS(Game_Results[Player 1 Final Score], Game_Results[Player 1], Table3[[#This Row],[Team]], Game_Results[Total Day], 50, Game_Results[Spawn Rate], 5) + SUMIFS(Game_Results[Player 2 Final Score], Game_Results[Player 2], Table3[[#This Row],[Team]], Game_Results[Total Day], 50, Game_Results[Spawn Rate], 5) + SUMIFS(Game_Results[Player 3 Final Score], Game_Results[Player 3], Table3[[#This Row],[Team]], Game_Results[Total Day], 50, Game_Results[Spawn Rate], 5) + SUMIFS(Game_Results[Player 4 Final Score], Game_Results[Player 4], Table3[[#This Row],[Team]], Game_Results[Total Day], 50, Game_Results[Spawn Rate], 5)</calculatedColumnFormula>
    </tableColumn>
    <tableColumn id="7" xr3:uid="{49FEB262-E9B2-0246-80AC-BB1CF18192D7}" name="50, 5 - Timeouts" dataDxfId="46">
      <calculatedColumnFormula>COUNTIFS(Game_Results[Player 1 Day of Timeout], "&lt;&gt;"&amp;"", Game_Results[Player 1], Table3[[#This Row],[Team]], Game_Results[Total Day], 50, Game_Results[Spawn Rate], 5) + COUNTIFS(Game_Results[Player 2 Day of Timeout], "&lt;&gt;"&amp;"", Game_Results[Player 2], Table3[[#This Row],[Team]], Game_Results[Total Day], 50, Game_Results[Spawn Rate], 5) + COUNTIFS(Game_Results[Player 3 Day of Timeout], "&lt;&gt;"&amp;"", Game_Results[Player 3], Table3[[#This Row],[Team]], Game_Results[Total Day], 50, Game_Results[Spawn Rate], 5) + COUNTIFS(Game_Results[Player 4 Day of Timeout], "&lt;&gt;"&amp;"", Game_Results[Player 4], Table3[[#This Row],[Team]], Game_Results[Total Day], 50, Game_Results[Spawn Rate], 5)</calculatedColumnFormula>
    </tableColumn>
    <tableColumn id="8" xr3:uid="{5A7DF4EE-F331-2D46-8A51-EFDBB8B65A7F}" name="50, 10 - Total Score" dataDxfId="45">
      <calculatedColumnFormula>SUMIFS(Game_Results[Player 1 Final Score], Game_Results[Player 1], Table3[[#This Row],[Team]], Game_Results[Total Day], 50, Game_Results[Spawn Rate], 10) + SUMIFS(Game_Results[Player 2 Final Score], Game_Results[Player 2], Table3[[#This Row],[Team]], Game_Results[Total Day], 50, Game_Results[Spawn Rate], 10) + SUMIFS(Game_Results[Player 3 Final Score], Game_Results[Player 3], Table3[[#This Row],[Team]], Game_Results[Total Day], 50, Game_Results[Spawn Rate], 10) + SUMIFS(Game_Results[Player 4 Final Score], Game_Results[Player 4], Table3[[#This Row],[Team]], Game_Results[Total Day], 50, Game_Results[Spawn Rate], 10)</calculatedColumnFormula>
    </tableColumn>
    <tableColumn id="9" xr3:uid="{AEF8B278-8746-FD45-B5B0-964888C99F8A}" name="50, 10 - Timeouts" dataDxfId="44">
      <calculatedColumnFormula>COUNTIFS(Game_Results[Player 1 Day of Timeout], "&lt;&gt;"&amp;"", Game_Results[Player 1], Table3[[#This Row],[Team]], Game_Results[Total Day], 50, Game_Results[Spawn Rate], 10) + COUNTIFS(Game_Results[Player 2 Day of Timeout], "&lt;&gt;"&amp;"", Game_Results[Player 2], Table3[[#This Row],[Team]], Game_Results[Total Day], 50, Game_Results[Spawn Rate], 10) + COUNTIFS(Game_Results[Player 3 Day of Timeout], "&lt;&gt;"&amp;"", Game_Results[Player 3], Table3[[#This Row],[Team]], Game_Results[Total Day], 50, Game_Results[Spawn Rate], 10) + COUNTIFS(Game_Results[Player 4 Day of Timeout], "&lt;&gt;"&amp;"", Game_Results[Player 4], Table3[[#This Row],[Team]], Game_Results[Total Day], 50, Game_Results[Spawn Rate], 10)</calculatedColumnFormula>
    </tableColumn>
    <tableColumn id="10" xr3:uid="{253916E6-5759-9645-9BE4-B8367EC61DD0}" name="50, 20 - Total Score" dataDxfId="43">
      <calculatedColumnFormula>SUMIFS(Game_Results[Player 1 Final Score], Game_Results[Player 1], Table3[[#This Row],[Team]], Game_Results[Total Day], 50, Game_Results[Spawn Rate], 20) + SUMIFS(Game_Results[Player 2 Final Score], Game_Results[Player 2], Table3[[#This Row],[Team]], Game_Results[Total Day], 50, Game_Results[Spawn Rate], 20) + SUMIFS(Game_Results[Player 3 Final Score], Game_Results[Player 3], Table3[[#This Row],[Team]], Game_Results[Total Day], 50, Game_Results[Spawn Rate], 20) + SUMIFS(Game_Results[Player 4 Final Score], Game_Results[Player 4], Table3[[#This Row],[Team]], Game_Results[Total Day], 50, Game_Results[Spawn Rate], 20)</calculatedColumnFormula>
    </tableColumn>
    <tableColumn id="11" xr3:uid="{4EAB7031-4819-CD47-AF40-B10E92C7381E}" name="50, 20 - Timeouts" dataDxfId="42">
      <calculatedColumnFormula>COUNTIFS(Game_Results[Player 1 Day of Timeout], "&lt;&gt;"&amp;"", Game_Results[Player 1], Table3[[#This Row],[Team]], Game_Results[Total Day], 50, Game_Results[Spawn Rate], 20) + COUNTIFS(Game_Results[Player 2 Day of Timeout], "&lt;&gt;"&amp;"", Game_Results[Player 2], Table3[[#This Row],[Team]], Game_Results[Total Day], 50, Game_Results[Spawn Rate], 20) + COUNTIFS(Game_Results[Player 3 Day of Timeout], "&lt;&gt;"&amp;"", Game_Results[Player 3], Table3[[#This Row],[Team]], Game_Results[Total Day], 50, Game_Results[Spawn Rate], 20) + COUNTIFS(Game_Results[Player 4 Day of Timeout], "&lt;&gt;"&amp;"", Game_Results[Player 4], Table3[[#This Row],[Team]], Game_Results[Total Day], 50, Game_Results[Spawn Rate], 20)</calculatedColumnFormula>
    </tableColumn>
    <tableColumn id="12" xr3:uid="{FCA9D4F8-34B3-584E-A50A-7E2B2925A1D5}" name="100, 1 - Total Score" dataDxfId="41">
      <calculatedColumnFormula>SUMIFS(Game_Results[Player 1 Final Score], Game_Results[Player 1], Table3[[#This Row],[Team]], Game_Results[Total Day], 100, Game_Results[Spawn Rate], 1) + SUMIFS(Game_Results[Player 2 Final Score], Game_Results[Player 2], Table3[[#This Row],[Team]], Game_Results[Total Day], 100, Game_Results[Spawn Rate], 1) + SUMIFS(Game_Results[Player 3 Final Score], Game_Results[Player 3], Table3[[#This Row],[Team]], Game_Results[Total Day], 100, Game_Results[Spawn Rate], 1) + SUMIFS(Game_Results[Player 4 Final Score], Game_Results[Player 4], Table3[[#This Row],[Team]], Game_Results[Total Day], 100, Game_Results[Spawn Rate], 1)</calculatedColumnFormula>
    </tableColumn>
    <tableColumn id="13" xr3:uid="{CD870FC4-E540-5447-B148-E96C4B7B803E}" name="100, 1 - Timeouts" dataDxfId="40">
      <calculatedColumnFormula>COUNTIFS(Game_Results[Player 1 Day of Timeout], "&lt;&gt;"&amp;"", Game_Results[Player 1], Table3[[#This Row],[Team]], Game_Results[Total Day], 100, Game_Results[Spawn Rate], 1) + COUNTIFS(Game_Results[Player 2 Day of Timeout], "&lt;&gt;"&amp;"", Game_Results[Player 2], Table3[[#This Row],[Team]], Game_Results[Total Day], 100, Game_Results[Spawn Rate], 1) + COUNTIFS(Game_Results[Player 3 Day of Timeout], "&lt;&gt;"&amp;"", Game_Results[Player 3], Table3[[#This Row],[Team]], Game_Results[Total Day], 100, Game_Results[Spawn Rate], 1) + COUNTIFS(Game_Results[Player 4 Day of Timeout], "&lt;&gt;"&amp;"", Game_Results[Player 4], Table3[[#This Row],[Team]], Game_Results[Total Day], 100, Game_Results[Spawn Rate], 1)</calculatedColumnFormula>
    </tableColumn>
    <tableColumn id="14" xr3:uid="{D95FA9E1-C708-7547-ABAA-0DC6E6FBD4C2}" name="100, 2 - Total Score" dataDxfId="39">
      <calculatedColumnFormula>SUMIFS(Game_Results[Player 1 Final Score], Game_Results[Player 1], Table3[[#This Row],[Team]], Game_Results[Total Day], 100, Game_Results[Spawn Rate], 2) + SUMIFS(Game_Results[Player 2 Final Score], Game_Results[Player 2], Table3[[#This Row],[Team]], Game_Results[Total Day], 100, Game_Results[Spawn Rate], 2) + SUMIFS(Game_Results[Player 3 Final Score], Game_Results[Player 3], Table3[[#This Row],[Team]], Game_Results[Total Day], 100, Game_Results[Spawn Rate], 2) + SUMIFS(Game_Results[Player 4 Final Score], Game_Results[Player 4], Table3[[#This Row],[Team]], Game_Results[Total Day], 100, Game_Results[Spawn Rate], 2)</calculatedColumnFormula>
    </tableColumn>
    <tableColumn id="15" xr3:uid="{DABFE7BD-BC58-F143-B159-0DFCE0401A84}" name="100, 2 - Timeouts" dataDxfId="38">
      <calculatedColumnFormula>COUNTIFS(Game_Results[Player 1 Day of Timeout], "&lt;&gt;"&amp;"", Game_Results[Player 1], Table3[[#This Row],[Team]], Game_Results[Total Day], 100, Game_Results[Spawn Rate], 2) + COUNTIFS(Game_Results[Player 2 Day of Timeout], "&lt;&gt;"&amp;"", Game_Results[Player 2], Table3[[#This Row],[Team]], Game_Results[Total Day], 100, Game_Results[Spawn Rate], 2) + COUNTIFS(Game_Results[Player 3 Day of Timeout], "&lt;&gt;"&amp;"", Game_Results[Player 3], Table3[[#This Row],[Team]], Game_Results[Total Day], 100, Game_Results[Spawn Rate], 2) + COUNTIFS(Game_Results[Player 4 Day of Timeout], "&lt;&gt;"&amp;"", Game_Results[Player 4], Table3[[#This Row],[Team]], Game_Results[Total Day], 100, Game_Results[Spawn Rate], 2)</calculatedColumnFormula>
    </tableColumn>
    <tableColumn id="16" xr3:uid="{3EC577E7-C3DE-6D47-B852-0B679554F5D8}" name="100, 5 - Total Score" dataDxfId="37">
      <calculatedColumnFormula>SUMIFS(Game_Results[Player 1 Final Score], Game_Results[Player 1], Table3[[#This Row],[Team]], Game_Results[Total Day], 100, Game_Results[Spawn Rate], 5) + SUMIFS(Game_Results[Player 2 Final Score], Game_Results[Player 2], Table3[[#This Row],[Team]], Game_Results[Total Day], 100, Game_Results[Spawn Rate], 5) + SUMIFS(Game_Results[Player 3 Final Score], Game_Results[Player 3], Table3[[#This Row],[Team]], Game_Results[Total Day], 100, Game_Results[Spawn Rate], 5) + SUMIFS(Game_Results[Player 4 Final Score], Game_Results[Player 4], Table3[[#This Row],[Team]], Game_Results[Total Day], 100, Game_Results[Spawn Rate], 5)</calculatedColumnFormula>
    </tableColumn>
    <tableColumn id="17" xr3:uid="{EF775405-3099-9C44-A094-C06C7738BF83}" name="100, 5 - Timeouts" dataDxfId="36">
      <calculatedColumnFormula>COUNTIFS(Game_Results[Player 1 Day of Timeout], "&lt;&gt;"&amp;"", Game_Results[Player 1], Table3[[#This Row],[Team]], Game_Results[Total Day], 100, Game_Results[Spawn Rate], 5) + COUNTIFS(Game_Results[Player 2 Day of Timeout], "&lt;&gt;"&amp;"", Game_Results[Player 2], Table3[[#This Row],[Team]], Game_Results[Total Day], 100, Game_Results[Spawn Rate], 5) + COUNTIFS(Game_Results[Player 3 Day of Timeout], "&lt;&gt;"&amp;"", Game_Results[Player 3], Table3[[#This Row],[Team]], Game_Results[Total Day], 100, Game_Results[Spawn Rate], 5) + COUNTIFS(Game_Results[Player 4 Day of Timeout], "&lt;&gt;"&amp;"", Game_Results[Player 4], Table3[[#This Row],[Team]], Game_Results[Total Day], 100, Game_Results[Spawn Rate], 5)</calculatedColumnFormula>
    </tableColumn>
    <tableColumn id="18" xr3:uid="{11CB0765-59F1-B740-96A9-890C2D9EF1F5}" name="100, 10 - Total Score" dataDxfId="35">
      <calculatedColumnFormula>SUMIFS(Game_Results[Player 1 Final Score], Game_Results[Player 1], Table3[[#This Row],[Team]], Game_Results[Total Day], 100, Game_Results[Spawn Rate], 10) + SUMIFS(Game_Results[Player 2 Final Score], Game_Results[Player 2], Table3[[#This Row],[Team]], Game_Results[Total Day], 100, Game_Results[Spawn Rate], 10) + SUMIFS(Game_Results[Player 3 Final Score], Game_Results[Player 3], Table3[[#This Row],[Team]], Game_Results[Total Day], 100, Game_Results[Spawn Rate], 10) + SUMIFS(Game_Results[Player 4 Final Score], Game_Results[Player 4], Table3[[#This Row],[Team]], Game_Results[Total Day], 100, Game_Results[Spawn Rate], 10)</calculatedColumnFormula>
    </tableColumn>
    <tableColumn id="19" xr3:uid="{B3EE081E-352C-E441-805F-ACEB245F4E50}" name="100, 10 - Timeouts" dataDxfId="34">
      <calculatedColumnFormula>COUNTIFS(Game_Results[Player 1 Day of Timeout], "&lt;&gt;"&amp;"", Game_Results[Player 1], Table3[[#This Row],[Team]], Game_Results[Total Day], 100, Game_Results[Spawn Rate], 10) + COUNTIFS(Game_Results[Player 2 Day of Timeout], "&lt;&gt;"&amp;"", Game_Results[Player 2], Table3[[#This Row],[Team]], Game_Results[Total Day], 100, Game_Results[Spawn Rate], 10) + COUNTIFS(Game_Results[Player 3 Day of Timeout], "&lt;&gt;"&amp;"", Game_Results[Player 3], Table3[[#This Row],[Team]], Game_Results[Total Day], 100, Game_Results[Spawn Rate], 10) + COUNTIFS(Game_Results[Player 4 Day of Timeout], "&lt;&gt;"&amp;"", Game_Results[Player 4], Table3[[#This Row],[Team]], Game_Results[Total Day], 100, Game_Results[Spawn Rate], 10)</calculatedColumnFormula>
    </tableColumn>
    <tableColumn id="20" xr3:uid="{8116A145-A0E1-584A-A9B8-D0A454670360}" name="100, 20 - Total Score" dataDxfId="33">
      <calculatedColumnFormula>SUMIFS(Game_Results[Player 1 Final Score], Game_Results[Player 1], Table3[[#This Row],[Team]], Game_Results[Total Day], 100, Game_Results[Spawn Rate], 20) + SUMIFS(Game_Results[Player 2 Final Score], Game_Results[Player 2], Table3[[#This Row],[Team]], Game_Results[Total Day], 100, Game_Results[Spawn Rate], 20) + SUMIFS(Game_Results[Player 3 Final Score], Game_Results[Player 3], Table3[[#This Row],[Team]], Game_Results[Total Day], 100, Game_Results[Spawn Rate], 20) + SUMIFS(Game_Results[Player 4 Final Score], Game_Results[Player 4], Table3[[#This Row],[Team]], Game_Results[Total Day], 100, Game_Results[Spawn Rate], 20)</calculatedColumnFormula>
    </tableColumn>
    <tableColumn id="21" xr3:uid="{DB7F9F11-7263-4F4B-A6D8-6FA3093C34AE}" name="100, 20 - Timeouts" dataDxfId="32">
      <calculatedColumnFormula>COUNTIFS(Game_Results[Player 1 Day of Timeout], "&lt;&gt;"&amp;"", Game_Results[Player 1], Table3[[#This Row],[Team]], Game_Results[Total Day], 100, Game_Results[Spawn Rate], 20) + COUNTIFS(Game_Results[Player 2 Day of Timeout], "&lt;&gt;"&amp;"", Game_Results[Player 2], Table3[[#This Row],[Team]], Game_Results[Total Day], 100, Game_Results[Spawn Rate], 20) + COUNTIFS(Game_Results[Player 3 Day of Timeout], "&lt;&gt;"&amp;"", Game_Results[Player 3], Table3[[#This Row],[Team]], Game_Results[Total Day], 100, Game_Results[Spawn Rate], 20) + COUNTIFS(Game_Results[Player 4 Day of Timeout], "&lt;&gt;"&amp;"", Game_Results[Player 4], Table3[[#This Row],[Team]], Game_Results[Total Day], 100, Game_Results[Spawn Rate], 20)</calculatedColumnFormula>
    </tableColumn>
    <tableColumn id="22" xr3:uid="{7B356691-D2CF-4449-87FB-832795257172}" name="500, 1 - Total Score" dataDxfId="31">
      <calculatedColumnFormula>SUMIFS(Game_Results[Player 1 Final Score], Game_Results[Player 1], Table3[[#This Row],[Team]], Game_Results[Total Day], 500, Game_Results[Spawn Rate], 1) + SUMIFS(Game_Results[Player 2 Final Score], Game_Results[Player 2], Table3[[#This Row],[Team]], Game_Results[Total Day], 500, Game_Results[Spawn Rate], 1) + SUMIFS(Game_Results[Player 3 Final Score], Game_Results[Player 3], Table3[[#This Row],[Team]], Game_Results[Total Day], 500, Game_Results[Spawn Rate], 1) + SUMIFS(Game_Results[Player 4 Final Score], Game_Results[Player 4], Table3[[#This Row],[Team]], Game_Results[Total Day], 500, Game_Results[Spawn Rate], 1)</calculatedColumnFormula>
    </tableColumn>
    <tableColumn id="23" xr3:uid="{0DFF73CB-03B3-D245-8763-F591C62478C7}" name="500, 1 - Timeouts" dataDxfId="30">
      <calculatedColumnFormula>COUNTIFS(Game_Results[Player 1 Day of Timeout], "&lt;&gt;"&amp;"", Game_Results[Player 1], Table3[[#This Row],[Team]], Game_Results[Total Day], 500, Game_Results[Spawn Rate], 1) + COUNTIFS(Game_Results[Player 2 Day of Timeout], "&lt;&gt;"&amp;"", Game_Results[Player 2], Table3[[#This Row],[Team]], Game_Results[Total Day], 500, Game_Results[Spawn Rate], 1) + COUNTIFS(Game_Results[Player 3 Day of Timeout], "&lt;&gt;"&amp;"", Game_Results[Player 3], Table3[[#This Row],[Team]], Game_Results[Total Day], 500, Game_Results[Spawn Rate], 1) + COUNTIFS(Game_Results[Player 4 Day of Timeout], "&lt;&gt;"&amp;"", Game_Results[Player 4], Table3[[#This Row],[Team]], Game_Results[Total Day], 500, Game_Results[Spawn Rate], 1)</calculatedColumnFormula>
    </tableColumn>
    <tableColumn id="24" xr3:uid="{3792FA45-DC7D-3F4C-860F-D4ADA2059E0D}" name="500, 2 - Total Score" dataDxfId="29">
      <calculatedColumnFormula>SUMIFS(Game_Results[Player 1 Final Score], Game_Results[Player 1], Table3[[#This Row],[Team]], Game_Results[Total Day], 500, Game_Results[Spawn Rate], 2) + SUMIFS(Game_Results[Player 2 Final Score], Game_Results[Player 2], Table3[[#This Row],[Team]], Game_Results[Total Day], 500, Game_Results[Spawn Rate], 2) + SUMIFS(Game_Results[Player 3 Final Score], Game_Results[Player 3], Table3[[#This Row],[Team]], Game_Results[Total Day], 500, Game_Results[Spawn Rate], 2) + SUMIFS(Game_Results[Player 4 Final Score], Game_Results[Player 4], Table3[[#This Row],[Team]], Game_Results[Total Day], 500, Game_Results[Spawn Rate], 2)</calculatedColumnFormula>
    </tableColumn>
    <tableColumn id="25" xr3:uid="{F0AF30DB-731B-B44A-9518-0A75263DCD57}" name="500, 2 - Timeouts" dataDxfId="28">
      <calculatedColumnFormula>COUNTIFS(Game_Results[Player 1 Day of Timeout], "&lt;&gt;"&amp;"", Game_Results[Player 1], Table3[[#This Row],[Team]], Game_Results[Total Day], 500, Game_Results[Spawn Rate], 2) + COUNTIFS(Game_Results[Player 2 Day of Timeout], "&lt;&gt;"&amp;"", Game_Results[Player 2], Table3[[#This Row],[Team]], Game_Results[Total Day], 500, Game_Results[Spawn Rate], 2) + COUNTIFS(Game_Results[Player 3 Day of Timeout], "&lt;&gt;"&amp;"", Game_Results[Player 3], Table3[[#This Row],[Team]], Game_Results[Total Day], 500, Game_Results[Spawn Rate], 2) + COUNTIFS(Game_Results[Player 4 Day of Timeout], "&lt;&gt;"&amp;"", Game_Results[Player 4], Table3[[#This Row],[Team]], Game_Results[Total Day], 500, Game_Results[Spawn Rate], 2)</calculatedColumnFormula>
    </tableColumn>
    <tableColumn id="26" xr3:uid="{8E41143B-1351-8147-B621-B332F7606CDF}" name="500, 5 - Total Score" dataDxfId="27">
      <calculatedColumnFormula>SUMIFS(Game_Results[Player 1 Final Score], Game_Results[Player 1], Table3[[#This Row],[Team]], Game_Results[Total Day], 500, Game_Results[Spawn Rate], 5) + SUMIFS(Game_Results[Player 2 Final Score], Game_Results[Player 2], Table3[[#This Row],[Team]], Game_Results[Total Day], 500, Game_Results[Spawn Rate], 5) + SUMIFS(Game_Results[Player 3 Final Score], Game_Results[Player 3], Table3[[#This Row],[Team]], Game_Results[Total Day], 500, Game_Results[Spawn Rate], 5) + SUMIFS(Game_Results[Player 4 Final Score], Game_Results[Player 4], Table3[[#This Row],[Team]], Game_Results[Total Day], 500, Game_Results[Spawn Rate], 5)</calculatedColumnFormula>
    </tableColumn>
    <tableColumn id="27" xr3:uid="{FDC0A6B8-2EC8-3B43-AC20-CEC963168179}" name="500, 5 - Timeouts" dataDxfId="26">
      <calculatedColumnFormula>COUNTIFS(Game_Results[Player 1 Day of Timeout], "&lt;&gt;"&amp;"", Game_Results[Player 1], Table3[[#This Row],[Team]], Game_Results[Total Day], 500, Game_Results[Spawn Rate], 5) + COUNTIFS(Game_Results[Player 2 Day of Timeout], "&lt;&gt;"&amp;"", Game_Results[Player 2], Table3[[#This Row],[Team]], Game_Results[Total Day], 500, Game_Results[Spawn Rate], 5) + COUNTIFS(Game_Results[Player 3 Day of Timeout], "&lt;&gt;"&amp;"", Game_Results[Player 3], Table3[[#This Row],[Team]], Game_Results[Total Day], 500, Game_Results[Spawn Rate], 5) + COUNTIFS(Game_Results[Player 4 Day of Timeout], "&lt;&gt;"&amp;"", Game_Results[Player 4], Table3[[#This Row],[Team]], Game_Results[Total Day], 500, Game_Results[Spawn Rate], 5)</calculatedColumnFormula>
    </tableColumn>
    <tableColumn id="28" xr3:uid="{F6E91C34-A93F-7449-B152-6DAC0FD5A6D8}" name="500, 10 - Total Score" dataDxfId="25">
      <calculatedColumnFormula>SUMIFS(Game_Results[Player 1 Final Score], Game_Results[Player 1], Table3[[#This Row],[Team]], Game_Results[Total Day], 500, Game_Results[Spawn Rate], 10) + SUMIFS(Game_Results[Player 2 Final Score], Game_Results[Player 2], Table3[[#This Row],[Team]], Game_Results[Total Day], 500, Game_Results[Spawn Rate], 10) + SUMIFS(Game_Results[Player 3 Final Score], Game_Results[Player 3], Table3[[#This Row],[Team]], Game_Results[Total Day], 500, Game_Results[Spawn Rate], 10) + SUMIFS(Game_Results[Player 4 Final Score], Game_Results[Player 4], Table3[[#This Row],[Team]], Game_Results[Total Day], 500, Game_Results[Spawn Rate], 10)</calculatedColumnFormula>
    </tableColumn>
    <tableColumn id="29" xr3:uid="{A25FB838-3990-B745-AFB7-D5DFBF88AC38}" name="500, 10 - Timeouts" dataDxfId="24">
      <calculatedColumnFormula>COUNTIFS(Game_Results[Player 1 Day of Timeout], "&lt;&gt;"&amp;"", Game_Results[Player 1], Table3[[#This Row],[Team]], Game_Results[Total Day], 500, Game_Results[Spawn Rate], 10) + COUNTIFS(Game_Results[Player 2 Day of Timeout], "&lt;&gt;"&amp;"", Game_Results[Player 2], Table3[[#This Row],[Team]], Game_Results[Total Day], 500, Game_Results[Spawn Rate], 10) + COUNTIFS(Game_Results[Player 3 Day of Timeout], "&lt;&gt;"&amp;"", Game_Results[Player 3], Table3[[#This Row],[Team]], Game_Results[Total Day], 500, Game_Results[Spawn Rate], 10) + COUNTIFS(Game_Results[Player 4 Day of Timeout], "&lt;&gt;"&amp;"", Game_Results[Player 4], Table3[[#This Row],[Team]], Game_Results[Total Day], 500, Game_Results[Spawn Rate], 10)</calculatedColumnFormula>
    </tableColumn>
    <tableColumn id="30" xr3:uid="{C9D73111-78D5-8A48-917E-0F53DE227D4D}" name="500, 20 - Total Score" dataDxfId="23">
      <calculatedColumnFormula>SUMIFS(Game_Results[Player 1 Final Score], Game_Results[Player 1], Table3[[#This Row],[Team]], Game_Results[Total Day], 500, Game_Results[Spawn Rate], 20) + SUMIFS(Game_Results[Player 2 Final Score], Game_Results[Player 2], Table3[[#This Row],[Team]], Game_Results[Total Day], 500, Game_Results[Spawn Rate], 20) + SUMIFS(Game_Results[Player 3 Final Score], Game_Results[Player 3], Table3[[#This Row],[Team]], Game_Results[Total Day], 500, Game_Results[Spawn Rate], 20) + SUMIFS(Game_Results[Player 4 Final Score], Game_Results[Player 4], Table3[[#This Row],[Team]], Game_Results[Total Day], 500, Game_Results[Spawn Rate], 20)</calculatedColumnFormula>
    </tableColumn>
    <tableColumn id="31" xr3:uid="{DE45CC3B-18E1-254E-8E1A-61C578EED168}" name="500, 20 - Timeouts" dataDxfId="22">
      <calculatedColumnFormula>COUNTIFS(Game_Results[Player 1 Day of Timeout], "&lt;&gt;"&amp;"", Game_Results[Player 1], Table3[[#This Row],[Team]], Game_Results[Total Day], 500, Game_Results[Spawn Rate], 20) + COUNTIFS(Game_Results[Player 2 Day of Timeout], "&lt;&gt;"&amp;"", Game_Results[Player 2], Table3[[#This Row],[Team]], Game_Results[Total Day], 500, Game_Results[Spawn Rate], 20) + COUNTIFS(Game_Results[Player 3 Day of Timeout], "&lt;&gt;"&amp;"", Game_Results[Player 3], Table3[[#This Row],[Team]], Game_Results[Total Day], 500, Game_Results[Spawn Rate], 20) + COUNTIFS(Game_Results[Player 4 Day of Timeout], "&lt;&gt;"&amp;"", Game_Results[Player 4], Table3[[#This Row],[Team]], Game_Results[Total Day], 500, Game_Results[Spawn Rate], 20)</calculatedColumnFormula>
    </tableColumn>
    <tableColumn id="32" xr3:uid="{0FA4C2FF-7971-574A-B06A-839667087E50}" name="1000, 1 - Total Score" dataDxfId="21">
      <calculatedColumnFormula>SUMIFS(Game_Results[Player 1 Final Score], Game_Results[Player 1], Table3[[#This Row],[Team]], Game_Results[Total Day], 1000, Game_Results[Spawn Rate], 1) + SUMIFS(Game_Results[Player 2 Final Score], Game_Results[Player 2], Table3[[#This Row],[Team]], Game_Results[Total Day], 1000, Game_Results[Spawn Rate], 1) + SUMIFS(Game_Results[Player 3 Final Score], Game_Results[Player 3], Table3[[#This Row],[Team]], Game_Results[Total Day], 1000, Game_Results[Spawn Rate], 1) + SUMIFS(Game_Results[Player 4 Final Score], Game_Results[Player 4], Table3[[#This Row],[Team]], Game_Results[Total Day], 1000, Game_Results[Spawn Rate], 1)</calculatedColumnFormula>
    </tableColumn>
    <tableColumn id="33" xr3:uid="{5D52CA2D-4D23-A244-BF44-54804567B6C0}" name="1000, 1 - Timeouts" dataDxfId="20">
      <calculatedColumnFormula>COUNTIFS(Game_Results[Player 1 Day of Timeout], "&lt;&gt;"&amp;"", Game_Results[Player 1], Table3[[#This Row],[Team]], Game_Results[Total Day], 1000, Game_Results[Spawn Rate], 1) + COUNTIFS(Game_Results[Player 2 Day of Timeout], "&lt;&gt;"&amp;"", Game_Results[Player 2], Table3[[#This Row],[Team]], Game_Results[Total Day], 1000, Game_Results[Spawn Rate], 1) + COUNTIFS(Game_Results[Player 3 Day of Timeout], "&lt;&gt;"&amp;"", Game_Results[Player 3], Table3[[#This Row],[Team]], Game_Results[Total Day], 1000, Game_Results[Spawn Rate], 1) + COUNTIFS(Game_Results[Player 4 Day of Timeout], "&lt;&gt;"&amp;"", Game_Results[Player 4], Table3[[#This Row],[Team]], Game_Results[Total Day], 1000, Game_Results[Spawn Rate], 1)</calculatedColumnFormula>
    </tableColumn>
    <tableColumn id="34" xr3:uid="{81E53079-C711-3E49-8B9B-48ABCF9BC620}" name="1000, 2 - Total Score" dataDxfId="19">
      <calculatedColumnFormula>SUMIFS(Game_Results[Player 1 Final Score], Game_Results[Player 1], Table3[[#This Row],[Team]], Game_Results[Total Day], 1000, Game_Results[Spawn Rate], 2) + SUMIFS(Game_Results[Player 2 Final Score], Game_Results[Player 2], Table3[[#This Row],[Team]], Game_Results[Total Day], 1000, Game_Results[Spawn Rate], 2) + SUMIFS(Game_Results[Player 3 Final Score], Game_Results[Player 3], Table3[[#This Row],[Team]], Game_Results[Total Day], 1000, Game_Results[Spawn Rate], 2) + SUMIFS(Game_Results[Player 4 Final Score], Game_Results[Player 4], Table3[[#This Row],[Team]], Game_Results[Total Day], 1000, Game_Results[Spawn Rate], 2)</calculatedColumnFormula>
    </tableColumn>
    <tableColumn id="35" xr3:uid="{9DD54A87-FC30-5B4F-BB8D-F0375F236A89}" name="1000, 2 - Timeouts" dataDxfId="18">
      <calculatedColumnFormula>COUNTIFS(Game_Results[Player 1 Day of Timeout], "&lt;&gt;"&amp;"", Game_Results[Player 1], Table3[[#This Row],[Team]], Game_Results[Total Day], 1000, Game_Results[Spawn Rate], 2) + COUNTIFS(Game_Results[Player 2 Day of Timeout], "&lt;&gt;"&amp;"", Game_Results[Player 2], Table3[[#This Row],[Team]], Game_Results[Total Day], 1000, Game_Results[Spawn Rate], 2) + COUNTIFS(Game_Results[Player 3 Day of Timeout], "&lt;&gt;"&amp;"", Game_Results[Player 3], Table3[[#This Row],[Team]], Game_Results[Total Day], 1000, Game_Results[Spawn Rate], 2) + COUNTIFS(Game_Results[Player 4 Day of Timeout], "&lt;&gt;"&amp;"", Game_Results[Player 4], Table3[[#This Row],[Team]], Game_Results[Total Day], 1000, Game_Results[Spawn Rate], 2)</calculatedColumnFormula>
    </tableColumn>
    <tableColumn id="36" xr3:uid="{BD6DE03F-04E8-4F4F-8C7F-975259B9B75B}" name="1000, 5 - Total Score" dataDxfId="17">
      <calculatedColumnFormula>SUMIFS(Game_Results[Player 1 Final Score], Game_Results[Player 1], Table3[[#This Row],[Team]], Game_Results[Total Day], 1000, Game_Results[Spawn Rate], 5) + SUMIFS(Game_Results[Player 2 Final Score], Game_Results[Player 2], Table3[[#This Row],[Team]], Game_Results[Total Day], 1000, Game_Results[Spawn Rate], 5) + SUMIFS(Game_Results[Player 3 Final Score], Game_Results[Player 3], Table3[[#This Row],[Team]], Game_Results[Total Day], 1000, Game_Results[Spawn Rate], 5) + SUMIFS(Game_Results[Player 4 Final Score], Game_Results[Player 4], Table3[[#This Row],[Team]], Game_Results[Total Day], 1000, Game_Results[Spawn Rate], 5)</calculatedColumnFormula>
    </tableColumn>
    <tableColumn id="37" xr3:uid="{414AB24F-6F79-5841-83CD-B5119FA1C98A}" name="1000, 5 - Timeouts" dataDxfId="16">
      <calculatedColumnFormula>COUNTIFS(Game_Results[Player 1 Day of Timeout], "&lt;&gt;"&amp;"", Game_Results[Player 1], Table3[[#This Row],[Team]], Game_Results[Total Day], 1000, Game_Results[Spawn Rate], 5) + COUNTIFS(Game_Results[Player 2 Day of Timeout], "&lt;&gt;"&amp;"", Game_Results[Player 2], Table3[[#This Row],[Team]], Game_Results[Total Day], 1000, Game_Results[Spawn Rate], 5) + COUNTIFS(Game_Results[Player 3 Day of Timeout], "&lt;&gt;"&amp;"", Game_Results[Player 3], Table3[[#This Row],[Team]], Game_Results[Total Day], 1000, Game_Results[Spawn Rate], 5) + COUNTIFS(Game_Results[Player 4 Day of Timeout], "&lt;&gt;"&amp;"", Game_Results[Player 4], Table3[[#This Row],[Team]], Game_Results[Total Day], 1000, Game_Results[Spawn Rate], 5)</calculatedColumnFormula>
    </tableColumn>
    <tableColumn id="38" xr3:uid="{79D538A9-BBBD-BF45-8F1B-2A3AAC203CC8}" name="1000, 10 - Total Score" dataDxfId="15">
      <calculatedColumnFormula>SUMIFS(Game_Results[Player 1 Final Score], Game_Results[Player 1], Table3[[#This Row],[Team]], Game_Results[Total Day], 1000, Game_Results[Spawn Rate], 10) + SUMIFS(Game_Results[Player 2 Final Score], Game_Results[Player 2], Table3[[#This Row],[Team]], Game_Results[Total Day], 1000, Game_Results[Spawn Rate], 10) + SUMIFS(Game_Results[Player 3 Final Score], Game_Results[Player 3], Table3[[#This Row],[Team]], Game_Results[Total Day], 1000, Game_Results[Spawn Rate], 10) + SUMIFS(Game_Results[Player 4 Final Score], Game_Results[Player 4], Table3[[#This Row],[Team]], Game_Results[Total Day], 1000, Game_Results[Spawn Rate], 10)</calculatedColumnFormula>
    </tableColumn>
    <tableColumn id="39" xr3:uid="{1A89C74B-FB8A-D04A-BD72-1A15B93345B0}" name="1000, 10 - Timeouts" dataDxfId="14">
      <calculatedColumnFormula>COUNTIFS(Game_Results[Player 1 Day of Timeout], "&lt;&gt;"&amp;"", Game_Results[Player 1], Table3[[#This Row],[Team]], Game_Results[Total Day], 1000, Game_Results[Spawn Rate], 10) + COUNTIFS(Game_Results[Player 2 Day of Timeout], "&lt;&gt;"&amp;"", Game_Results[Player 2], Table3[[#This Row],[Team]], Game_Results[Total Day], 1000, Game_Results[Spawn Rate], 10) + COUNTIFS(Game_Results[Player 3 Day of Timeout], "&lt;&gt;"&amp;"", Game_Results[Player 3], Table3[[#This Row],[Team]], Game_Results[Total Day], 1000, Game_Results[Spawn Rate], 10) + COUNTIFS(Game_Results[Player 4 Day of Timeout], "&lt;&gt;"&amp;"", Game_Results[Player 4], Table3[[#This Row],[Team]], Game_Results[Total Day], 1000, Game_Results[Spawn Rate], 10)</calculatedColumnFormula>
    </tableColumn>
    <tableColumn id="40" xr3:uid="{5B189CED-9E5A-E34A-80CE-A90492DB876C}" name="1000, 20 - Total Score" dataDxfId="13">
      <calculatedColumnFormula>SUMIFS(Game_Results[Player 1 Final Score], Game_Results[Player 1], Table3[[#This Row],[Team]], Game_Results[Total Day], 1000, Game_Results[Spawn Rate], 20) + SUMIFS(Game_Results[Player 2 Final Score], Game_Results[Player 2], Table3[[#This Row],[Team]], Game_Results[Total Day], 1000, Game_Results[Spawn Rate], 20) + SUMIFS(Game_Results[Player 3 Final Score], Game_Results[Player 3], Table3[[#This Row],[Team]], Game_Results[Total Day], 1000, Game_Results[Spawn Rate], 20) + SUMIFS(Game_Results[Player 4 Final Score], Game_Results[Player 4], Table3[[#This Row],[Team]], Game_Results[Total Day], 1000, Game_Results[Spawn Rate], 20)</calculatedColumnFormula>
    </tableColumn>
    <tableColumn id="41" xr3:uid="{985FE7A8-D36C-8E4E-BE54-77D80AF7D82B}" name="1000, 20 - Timeouts" dataDxfId="12">
      <calculatedColumnFormula>COUNTIFS(Game_Results[Player 1 Day of Timeout], "&lt;&gt;"&amp;"", Game_Results[Player 1], Table3[[#This Row],[Team]], Game_Results[Total Day], 1000, Game_Results[Spawn Rate], 20) + COUNTIFS(Game_Results[Player 2 Day of Timeout], "&lt;&gt;"&amp;"", Game_Results[Player 2], Table3[[#This Row],[Team]], Game_Results[Total Day], 1000, Game_Results[Spawn Rate], 20) + COUNTIFS(Game_Results[Player 3 Day of Timeout], "&lt;&gt;"&amp;"", Game_Results[Player 3], Table3[[#This Row],[Team]], Game_Results[Total Day], 1000, Game_Results[Spawn Rate], 20) + COUNTIFS(Game_Results[Player 4 Day of Timeout], "&lt;&gt;"&amp;"", Game_Results[Player 4], Table3[[#This Row],[Team]], Game_Results[Total Day], 1000, Game_Results[Spawn Rate], 20)</calculatedColumnFormula>
    </tableColumn>
    <tableColumn id="42" xr3:uid="{D5533A92-9563-DA4F-93E1-16D70B260410}" name="2000, 1 - Total Score" dataDxfId="11">
      <calculatedColumnFormula>SUMIFS(Game_Results[Player 1 Final Score], Game_Results[Player 1], Table3[[#This Row],[Team]], Game_Results[Total Day], 2000, Game_Results[Spawn Rate], 1) + SUMIFS(Game_Results[Player 2 Final Score], Game_Results[Player 2], Table3[[#This Row],[Team]], Game_Results[Total Day], 2000, Game_Results[Spawn Rate], 1) + SUMIFS(Game_Results[Player 3 Final Score], Game_Results[Player 3], Table3[[#This Row],[Team]], Game_Results[Total Day], 2000, Game_Results[Spawn Rate], 1) + SUMIFS(Game_Results[Player 4 Final Score], Game_Results[Player 4], Table3[[#This Row],[Team]], Game_Results[Total Day], 2000, Game_Results[Spawn Rate], 1)</calculatedColumnFormula>
    </tableColumn>
    <tableColumn id="43" xr3:uid="{FBEDBA44-70ED-A84E-9720-303936AF555F}" name="2000, 1 - Timeouts" dataDxfId="10">
      <calculatedColumnFormula>COUNTIFS(Game_Results[Player 1 Day of Timeout], "&lt;&gt;"&amp;"", Game_Results[Player 1], Table3[[#This Row],[Team]], Game_Results[Total Day], 2000, Game_Results[Spawn Rate], 1) + COUNTIFS(Game_Results[Player 2 Day of Timeout], "&lt;&gt;"&amp;"", Game_Results[Player 2], Table3[[#This Row],[Team]], Game_Results[Total Day], 2000, Game_Results[Spawn Rate], 1) + COUNTIFS(Game_Results[Player 3 Day of Timeout], "&lt;&gt;"&amp;"", Game_Results[Player 3], Table3[[#This Row],[Team]], Game_Results[Total Day], 2000, Game_Results[Spawn Rate], 1) + COUNTIFS(Game_Results[Player 4 Day of Timeout], "&lt;&gt;"&amp;"", Game_Results[Player 4], Table3[[#This Row],[Team]], Game_Results[Total Day], 2000, Game_Results[Spawn Rate], 1)</calculatedColumnFormula>
    </tableColumn>
    <tableColumn id="44" xr3:uid="{F14EE3B8-7568-8942-9F5A-64C0D35E01A6}" name="2000, 2 - Total Score" dataDxfId="9">
      <calculatedColumnFormula>SUMIFS(Game_Results[Player 1 Final Score], Game_Results[Player 1], Table3[[#This Row],[Team]], Game_Results[Total Day], 2000, Game_Results[Spawn Rate], 2) + SUMIFS(Game_Results[Player 2 Final Score], Game_Results[Player 2], Table3[[#This Row],[Team]], Game_Results[Total Day], 2000, Game_Results[Spawn Rate], 2) + SUMIFS(Game_Results[Player 3 Final Score], Game_Results[Player 3], Table3[[#This Row],[Team]], Game_Results[Total Day], 2000, Game_Results[Spawn Rate], 2) + SUMIFS(Game_Results[Player 4 Final Score], Game_Results[Player 4], Table3[[#This Row],[Team]], Game_Results[Total Day], 2000, Game_Results[Spawn Rate], 2)</calculatedColumnFormula>
    </tableColumn>
    <tableColumn id="45" xr3:uid="{F37962BE-DD0C-DA43-A7F7-8AD03A66C794}" name="2000, 2 - Timeouts" dataDxfId="8">
      <calculatedColumnFormula>COUNTIFS(Game_Results[Player 1 Day of Timeout], "&lt;&gt;"&amp;"", Game_Results[Player 1], Table3[[#This Row],[Team]], Game_Results[Total Day], 2000, Game_Results[Spawn Rate], 2) + COUNTIFS(Game_Results[Player 2 Day of Timeout], "&lt;&gt;"&amp;"", Game_Results[Player 2], Table3[[#This Row],[Team]], Game_Results[Total Day], 2000, Game_Results[Spawn Rate], 2) + COUNTIFS(Game_Results[Player 3 Day of Timeout], "&lt;&gt;"&amp;"", Game_Results[Player 3], Table3[[#This Row],[Team]], Game_Results[Total Day], 2000, Game_Results[Spawn Rate], 2) + COUNTIFS(Game_Results[Player 4 Day of Timeout], "&lt;&gt;"&amp;"", Game_Results[Player 4], Table3[[#This Row],[Team]], Game_Results[Total Day], 2000, Game_Results[Spawn Rate], 2)</calculatedColumnFormula>
    </tableColumn>
    <tableColumn id="46" xr3:uid="{A0C849E8-6E97-2D4B-B3BE-D7D82C06BCB6}" name="2000, 5 - Total Score" dataDxfId="7">
      <calculatedColumnFormula>SUMIFS(Game_Results[Player 1 Final Score], Game_Results[Player 1], Table3[[#This Row],[Team]], Game_Results[Total Day], 2000, Game_Results[Spawn Rate], 5) + SUMIFS(Game_Results[Player 2 Final Score], Game_Results[Player 2], Table3[[#This Row],[Team]], Game_Results[Total Day], 2000, Game_Results[Spawn Rate], 5) + SUMIFS(Game_Results[Player 3 Final Score], Game_Results[Player 3], Table3[[#This Row],[Team]], Game_Results[Total Day], 2000, Game_Results[Spawn Rate], 5) + SUMIFS(Game_Results[Player 4 Final Score], Game_Results[Player 4], Table3[[#This Row],[Team]], Game_Results[Total Day], 2000, Game_Results[Spawn Rate], 5)</calculatedColumnFormula>
    </tableColumn>
    <tableColumn id="47" xr3:uid="{228EC561-0B92-5040-A9D2-8FDAC7498A4D}" name="2000, 5 - Timeouts" dataDxfId="6">
      <calculatedColumnFormula>COUNTIFS(Game_Results[Player 1 Day of Timeout], "&lt;&gt;"&amp;"", Game_Results[Player 1], Table3[[#This Row],[Team]], Game_Results[Total Day], 2000, Game_Results[Spawn Rate], 5) + COUNTIFS(Game_Results[Player 2 Day of Timeout], "&lt;&gt;"&amp;"", Game_Results[Player 2], Table3[[#This Row],[Team]], Game_Results[Total Day], 2000, Game_Results[Spawn Rate], 5) + COUNTIFS(Game_Results[Player 3 Day of Timeout], "&lt;&gt;"&amp;"", Game_Results[Player 3], Table3[[#This Row],[Team]], Game_Results[Total Day], 2000, Game_Results[Spawn Rate], 5) + COUNTIFS(Game_Results[Player 4 Day of Timeout], "&lt;&gt;"&amp;"", Game_Results[Player 4], Table3[[#This Row],[Team]], Game_Results[Total Day], 2000, Game_Results[Spawn Rate], 5)</calculatedColumnFormula>
    </tableColumn>
    <tableColumn id="48" xr3:uid="{A1D1F649-398B-0D40-BD19-20B27B5EAA11}" name="2000, 10 - Total Score" dataDxfId="5">
      <calculatedColumnFormula>SUMIFS(Game_Results[Player 1 Final Score], Game_Results[Player 1], Table3[[#This Row],[Team]], Game_Results[Total Day], 2000, Game_Results[Spawn Rate], 10) + SUMIFS(Game_Results[Player 2 Final Score], Game_Results[Player 2], Table3[[#This Row],[Team]], Game_Results[Total Day], 2000, Game_Results[Spawn Rate], 10) + SUMIFS(Game_Results[Player 3 Final Score], Game_Results[Player 3], Table3[[#This Row],[Team]], Game_Results[Total Day], 2000, Game_Results[Spawn Rate], 10) + SUMIFS(Game_Results[Player 4 Final Score], Game_Results[Player 4], Table3[[#This Row],[Team]], Game_Results[Total Day], 2000, Game_Results[Spawn Rate], 10)</calculatedColumnFormula>
    </tableColumn>
    <tableColumn id="49" xr3:uid="{A4599A5D-6CC9-C645-98B7-3EFA6A9F27FC}" name="2000, 10 - Timeouts" dataDxfId="4">
      <calculatedColumnFormula>COUNTIFS(Game_Results[Player 1 Day of Timeout], "&lt;&gt;"&amp;"", Game_Results[Player 1], Table3[[#This Row],[Team]], Game_Results[Total Day], 2000, Game_Results[Spawn Rate], 10) + COUNTIFS(Game_Results[Player 2 Day of Timeout], "&lt;&gt;"&amp;"", Game_Results[Player 2], Table3[[#This Row],[Team]], Game_Results[Total Day], 2000, Game_Results[Spawn Rate], 10) + COUNTIFS(Game_Results[Player 3 Day of Timeout], "&lt;&gt;"&amp;"", Game_Results[Player 3], Table3[[#This Row],[Team]], Game_Results[Total Day], 2000, Game_Results[Spawn Rate], 10) + COUNTIFS(Game_Results[Player 4 Day of Timeout], "&lt;&gt;"&amp;"", Game_Results[Player 4], Table3[[#This Row],[Team]], Game_Results[Total Day], 2000, Game_Results[Spawn Rate], 10)</calculatedColumnFormula>
    </tableColumn>
    <tableColumn id="50" xr3:uid="{D4D5E854-5D3A-3C45-8A0C-9B8B8E8E6C79}" name="2000, 20 - Total Score" dataDxfId="3">
      <calculatedColumnFormula>SUMIFS(Game_Results[Player 1 Final Score], Game_Results[Player 1], Table3[[#This Row],[Team]], Game_Results[Total Day], 2000, Game_Results[Spawn Rate], 20) + SUMIFS(Game_Results[Player 2 Final Score], Game_Results[Player 2], Table3[[#This Row],[Team]], Game_Results[Total Day], 2000, Game_Results[Spawn Rate], 20) + SUMIFS(Game_Results[Player 3 Final Score], Game_Results[Player 3], Table3[[#This Row],[Team]], Game_Results[Total Day], 2000, Game_Results[Spawn Rate], 20) + SUMIFS(Game_Results[Player 4 Final Score], Game_Results[Player 4], Table3[[#This Row],[Team]], Game_Results[Total Day], 2000, Game_Results[Spawn Rate], 20)</calculatedColumnFormula>
    </tableColumn>
    <tableColumn id="51" xr3:uid="{604748E2-CF4A-0C4D-A073-B45ED1D14439}" name="2000, 20 - Timeouts" dataDxfId="2">
      <calculatedColumnFormula>COUNTIFS(Game_Results[Player 1 Day of Timeout], "&lt;&gt;"&amp;"", Game_Results[Player 1], Table3[[#This Row],[Team]], Game_Results[Total Day], 2000, Game_Results[Spawn Rate], 20) + COUNTIFS(Game_Results[Player 2 Day of Timeout], "&lt;&gt;"&amp;"", Game_Results[Player 2], Table3[[#This Row],[Team]], Game_Results[Total Day], 2000, Game_Results[Spawn Rate], 20) + COUNTIFS(Game_Results[Player 3 Day of Timeout], "&lt;&gt;"&amp;"", Game_Results[Player 3], Table3[[#This Row],[Team]], Game_Results[Total Day], 2000, Game_Results[Spawn Rate], 20) + COUNTIFS(Game_Results[Player 4 Day of Timeout], "&lt;&gt;"&amp;"", Game_Results[Player 4], Table3[[#This Row],[Team]], Game_Results[Total Day], 2000, Game_Results[Spawn Rate], 20)</calculatedColumnFormula>
    </tableColumn>
    <tableColumn id="52" xr3:uid="{08350055-C603-B446-9934-0323CEDE6DF2}" name="Overall Total Score" dataDxfId="1">
      <calculatedColumnFormula>Table3[[#This Row],[50, 1 - Total Score]]+Table3[[#This Row],[50, 2 - Total Score]]+Table3[[#This Row],[50, 5 - Total Score]]+Table3[[#This Row],[50, 10 - Total Score]]+Table3[[#This Row],[50, 20 - Total Score]]+Table3[[#This Row],[100, 1 - Total Score]]+Table3[[#This Row],[100, 2 - Total Score]]+Table3[[#This Row],[100, 5 - Total Score]]+Table3[[#This Row],[100, 10 - Total Score]]+Table3[[#This Row],[100, 20 - Total Score]]+Table3[[#This Row],[500, 1 - Total Score]]+Table3[[#This Row],[500, 2 - Total Score]]+Table3[[#This Row],[500, 5 - Total Score]]+Table3[[#This Row],[500, 10 - Total Score]]+Table3[[#This Row],[500, 20 - Total Score]]+Table3[[#This Row],[1000, 1 - Total Score]]+Table3[[#This Row],[1000, 2 - Total Score]]+Table3[[#This Row],[1000, 5 - Total Score]]+Table3[[#This Row],[1000, 10 - Total Score]]+Table3[[#This Row],[1000, 20 - Total Score]]+Table3[[#This Row],[2000, 1 - Total Score]]+Table3[[#This Row],[2000, 2 - Total Score]]+Table3[[#This Row],[2000, 5 - Total Score]]+Table3[[#This Row],[2000, 10 - Total Score]]+Table3[[#This Row],[2000, 20 - Total Score]]</calculatedColumnFormula>
    </tableColumn>
    <tableColumn id="53" xr3:uid="{45629D5A-9E8F-6E4E-BA0A-827539BC7877}" name="Overall Timeouts" dataDxfId="0">
      <calculatedColumnFormula>Table3[[#This Row],[50, 1 - Timeouts]]+Table3[[#This Row],[50, 2 - Timeouts]]+Table3[[#This Row],[50, 5 - Timeouts]]+Table3[[#This Row],[50, 10 - Timeouts]]+Table3[[#This Row],[50, 20 - Timeouts]]+Table3[[#This Row],[100, 1 - Timeouts]]+Table3[[#This Row],[100, 2 - Timeouts]]+Table3[[#This Row],[100, 5 - Timeouts]]+Table3[[#This Row],[100, 10 - Timeouts]]+Table3[[#This Row],[100, 20 - Timeouts]]+Table3[[#This Row],[500, 1 - Timeouts]]+Table3[[#This Row],[500, 2 - Timeouts]]+Table3[[#This Row],[500, 5 - Timeouts]]+Table3[[#This Row],[500, 10 - Timeouts]]+Table3[[#This Row],[500, 20 - Timeouts]]+Table3[[#This Row],[1000, 1 - Timeouts]]+Table3[[#This Row],[1000, 2 - Timeouts]]+Table3[[#This Row],[1000, 5 - Timeouts]]+Table3[[#This Row],[1000, 10 - Timeouts]]+Table3[[#This Row],[1000, 20 - Timeouts]]+Table3[[#This Row],[2000, 1 - Timeouts]]+Table3[[#This Row],[2000, 2 - Timeouts]]+Table3[[#This Row],[2000, 5 - Timeouts]]+Table3[[#This Row],[2000, 10 - Timeouts]]+Table3[[#This Row],[2000, 20 - Timeouts]]</calculatedColumnFormula>
    </tableColumn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5D2E0-8C6B-8F4D-8074-45D56E4219F6}">
  <dimension ref="A1:O251"/>
  <sheetViews>
    <sheetView tabSelected="1" workbookViewId="0">
      <selection activeCell="B1" sqref="B1"/>
    </sheetView>
  </sheetViews>
  <sheetFormatPr baseColWidth="10" defaultRowHeight="16" x14ac:dyDescent="0.2"/>
  <cols>
    <col min="1" max="1" width="8.6640625" bestFit="1" customWidth="1"/>
    <col min="2" max="2" width="11.1640625" customWidth="1"/>
    <col min="3" max="3" width="13.33203125" customWidth="1"/>
    <col min="4" max="7" width="10" customWidth="1"/>
    <col min="8" max="11" width="19.5" customWidth="1"/>
    <col min="12" max="15" width="23" customWidth="1"/>
  </cols>
  <sheetData>
    <row r="1" spans="1:15" x14ac:dyDescent="0.2">
      <c r="A1" t="s">
        <v>14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 x14ac:dyDescent="0.2">
      <c r="A2">
        <v>1</v>
      </c>
      <c r="B2">
        <v>50</v>
      </c>
      <c r="C2">
        <v>1</v>
      </c>
      <c r="D2">
        <v>1</v>
      </c>
      <c r="E2">
        <v>5</v>
      </c>
      <c r="F2">
        <v>3</v>
      </c>
      <c r="G2">
        <v>8</v>
      </c>
      <c r="H2">
        <v>129216</v>
      </c>
      <c r="I2">
        <v>121418</v>
      </c>
      <c r="J2">
        <v>128516</v>
      </c>
      <c r="K2">
        <v>120112</v>
      </c>
    </row>
    <row r="3" spans="1:15" x14ac:dyDescent="0.2">
      <c r="A3">
        <v>2</v>
      </c>
      <c r="B3">
        <v>50</v>
      </c>
      <c r="C3">
        <v>1</v>
      </c>
      <c r="D3">
        <v>2</v>
      </c>
      <c r="E3">
        <v>6</v>
      </c>
      <c r="F3">
        <v>4</v>
      </c>
      <c r="G3">
        <v>7</v>
      </c>
      <c r="H3">
        <v>127653</v>
      </c>
      <c r="I3">
        <v>122511</v>
      </c>
      <c r="J3">
        <v>123514</v>
      </c>
      <c r="K3">
        <v>125717</v>
      </c>
    </row>
    <row r="4" spans="1:15" x14ac:dyDescent="0.2">
      <c r="A4">
        <v>3</v>
      </c>
      <c r="B4">
        <v>50</v>
      </c>
      <c r="C4">
        <v>1</v>
      </c>
      <c r="D4">
        <v>1</v>
      </c>
      <c r="E4">
        <v>4</v>
      </c>
      <c r="F4">
        <v>5</v>
      </c>
      <c r="G4">
        <v>8</v>
      </c>
      <c r="H4">
        <v>126926</v>
      </c>
      <c r="I4">
        <v>126487</v>
      </c>
      <c r="J4">
        <v>125908</v>
      </c>
      <c r="K4">
        <v>119944</v>
      </c>
    </row>
    <row r="5" spans="1:15" x14ac:dyDescent="0.2">
      <c r="A5">
        <v>4</v>
      </c>
      <c r="B5">
        <v>50</v>
      </c>
      <c r="C5">
        <v>1</v>
      </c>
      <c r="D5">
        <v>7</v>
      </c>
      <c r="E5">
        <v>6</v>
      </c>
      <c r="F5">
        <v>3</v>
      </c>
      <c r="G5">
        <v>2</v>
      </c>
      <c r="H5">
        <v>125773</v>
      </c>
      <c r="I5">
        <v>122438</v>
      </c>
      <c r="J5">
        <v>123402</v>
      </c>
      <c r="K5">
        <v>127357</v>
      </c>
    </row>
    <row r="6" spans="1:15" x14ac:dyDescent="0.2">
      <c r="A6">
        <v>5</v>
      </c>
      <c r="B6">
        <v>50</v>
      </c>
      <c r="C6">
        <v>1</v>
      </c>
      <c r="D6">
        <v>8</v>
      </c>
      <c r="E6">
        <v>5</v>
      </c>
      <c r="F6">
        <v>7</v>
      </c>
      <c r="G6">
        <v>1</v>
      </c>
      <c r="H6">
        <v>119322</v>
      </c>
      <c r="I6">
        <v>121286</v>
      </c>
      <c r="J6">
        <v>129767</v>
      </c>
      <c r="K6">
        <v>128805</v>
      </c>
    </row>
    <row r="7" spans="1:15" x14ac:dyDescent="0.2">
      <c r="A7">
        <v>6</v>
      </c>
      <c r="B7">
        <v>50</v>
      </c>
      <c r="C7">
        <v>1</v>
      </c>
      <c r="D7">
        <v>6</v>
      </c>
      <c r="E7">
        <v>3</v>
      </c>
      <c r="F7">
        <v>4</v>
      </c>
      <c r="G7">
        <v>2</v>
      </c>
      <c r="H7">
        <v>121597</v>
      </c>
      <c r="I7">
        <v>125249</v>
      </c>
      <c r="J7">
        <v>123959</v>
      </c>
      <c r="K7">
        <v>128497</v>
      </c>
    </row>
    <row r="8" spans="1:15" x14ac:dyDescent="0.2">
      <c r="A8">
        <v>7</v>
      </c>
      <c r="B8">
        <v>50</v>
      </c>
      <c r="C8">
        <v>1</v>
      </c>
      <c r="D8">
        <v>6</v>
      </c>
      <c r="E8">
        <v>8</v>
      </c>
      <c r="F8">
        <v>2</v>
      </c>
      <c r="G8">
        <v>1</v>
      </c>
      <c r="H8">
        <v>127726</v>
      </c>
      <c r="I8">
        <v>119114</v>
      </c>
      <c r="J8">
        <v>128079</v>
      </c>
      <c r="K8">
        <v>124325</v>
      </c>
    </row>
    <row r="9" spans="1:15" x14ac:dyDescent="0.2">
      <c r="A9">
        <v>8</v>
      </c>
      <c r="B9">
        <v>50</v>
      </c>
      <c r="C9">
        <v>1</v>
      </c>
      <c r="D9">
        <v>3</v>
      </c>
      <c r="E9">
        <v>4</v>
      </c>
      <c r="F9">
        <v>7</v>
      </c>
      <c r="G9">
        <v>5</v>
      </c>
      <c r="H9">
        <v>127767</v>
      </c>
      <c r="I9">
        <v>124110</v>
      </c>
      <c r="J9">
        <v>127151</v>
      </c>
      <c r="K9">
        <v>120343</v>
      </c>
    </row>
    <row r="10" spans="1:15" x14ac:dyDescent="0.2">
      <c r="A10">
        <v>9</v>
      </c>
      <c r="B10">
        <v>50</v>
      </c>
      <c r="C10">
        <v>1</v>
      </c>
      <c r="D10">
        <v>1</v>
      </c>
      <c r="E10">
        <v>6</v>
      </c>
      <c r="F10">
        <v>5</v>
      </c>
      <c r="G10">
        <v>8</v>
      </c>
      <c r="H10">
        <v>126671</v>
      </c>
      <c r="I10">
        <v>123156</v>
      </c>
      <c r="J10">
        <v>126235</v>
      </c>
      <c r="K10">
        <v>123166</v>
      </c>
    </row>
    <row r="11" spans="1:15" x14ac:dyDescent="0.2">
      <c r="A11">
        <v>10</v>
      </c>
      <c r="B11">
        <v>50</v>
      </c>
      <c r="C11">
        <v>1</v>
      </c>
      <c r="D11">
        <v>2</v>
      </c>
      <c r="E11">
        <v>4</v>
      </c>
      <c r="F11">
        <v>3</v>
      </c>
      <c r="G11">
        <v>7</v>
      </c>
      <c r="H11">
        <v>127304</v>
      </c>
      <c r="I11">
        <v>123195</v>
      </c>
      <c r="J11">
        <v>121732</v>
      </c>
      <c r="K11">
        <v>127126</v>
      </c>
    </row>
    <row r="12" spans="1:15" x14ac:dyDescent="0.2">
      <c r="A12">
        <v>11</v>
      </c>
      <c r="B12">
        <v>50</v>
      </c>
      <c r="C12">
        <v>2</v>
      </c>
      <c r="D12">
        <v>1</v>
      </c>
      <c r="E12">
        <v>4</v>
      </c>
      <c r="F12">
        <v>8</v>
      </c>
      <c r="G12">
        <v>5</v>
      </c>
      <c r="H12">
        <v>130584</v>
      </c>
      <c r="I12">
        <v>125624</v>
      </c>
      <c r="J12">
        <v>120599</v>
      </c>
      <c r="K12">
        <v>122401</v>
      </c>
    </row>
    <row r="13" spans="1:15" x14ac:dyDescent="0.2">
      <c r="A13">
        <v>12</v>
      </c>
      <c r="B13">
        <v>50</v>
      </c>
      <c r="C13">
        <v>2</v>
      </c>
      <c r="D13">
        <v>6</v>
      </c>
      <c r="E13">
        <v>7</v>
      </c>
      <c r="F13">
        <v>3</v>
      </c>
      <c r="G13">
        <v>2</v>
      </c>
      <c r="H13">
        <v>118997</v>
      </c>
      <c r="I13">
        <v>128908</v>
      </c>
      <c r="J13">
        <v>121287</v>
      </c>
      <c r="K13">
        <v>130233</v>
      </c>
    </row>
    <row r="14" spans="1:15" x14ac:dyDescent="0.2">
      <c r="A14">
        <v>13</v>
      </c>
      <c r="B14">
        <v>50</v>
      </c>
      <c r="C14">
        <v>2</v>
      </c>
      <c r="D14">
        <v>8</v>
      </c>
      <c r="E14">
        <v>7</v>
      </c>
      <c r="F14">
        <v>5</v>
      </c>
      <c r="G14">
        <v>1</v>
      </c>
      <c r="H14">
        <v>118409</v>
      </c>
      <c r="I14">
        <v>130229</v>
      </c>
      <c r="J14">
        <v>120385</v>
      </c>
      <c r="K14">
        <v>130040</v>
      </c>
    </row>
    <row r="15" spans="1:15" x14ac:dyDescent="0.2">
      <c r="A15">
        <v>14</v>
      </c>
      <c r="B15">
        <v>50</v>
      </c>
      <c r="C15">
        <v>2</v>
      </c>
      <c r="D15">
        <v>6</v>
      </c>
      <c r="E15">
        <v>4</v>
      </c>
      <c r="F15">
        <v>3</v>
      </c>
      <c r="G15">
        <v>2</v>
      </c>
      <c r="H15">
        <v>121980</v>
      </c>
      <c r="I15">
        <v>125955</v>
      </c>
      <c r="J15">
        <v>121135</v>
      </c>
      <c r="K15">
        <v>129997</v>
      </c>
    </row>
    <row r="16" spans="1:15" x14ac:dyDescent="0.2">
      <c r="A16">
        <v>15</v>
      </c>
      <c r="B16">
        <v>50</v>
      </c>
      <c r="C16">
        <v>2</v>
      </c>
      <c r="D16">
        <v>6</v>
      </c>
      <c r="E16">
        <v>3</v>
      </c>
      <c r="F16">
        <v>5</v>
      </c>
      <c r="G16">
        <v>1</v>
      </c>
      <c r="H16">
        <v>122442</v>
      </c>
      <c r="I16">
        <v>127407</v>
      </c>
      <c r="J16">
        <v>122386</v>
      </c>
      <c r="K16">
        <v>127074</v>
      </c>
    </row>
    <row r="17" spans="1:11" x14ac:dyDescent="0.2">
      <c r="A17">
        <v>16</v>
      </c>
      <c r="B17">
        <v>50</v>
      </c>
      <c r="C17">
        <v>2</v>
      </c>
      <c r="D17">
        <v>2</v>
      </c>
      <c r="E17">
        <v>4</v>
      </c>
      <c r="F17">
        <v>7</v>
      </c>
      <c r="G17">
        <v>8</v>
      </c>
      <c r="H17">
        <v>129884</v>
      </c>
      <c r="I17">
        <v>119605</v>
      </c>
      <c r="J17">
        <v>131332</v>
      </c>
      <c r="K17">
        <v>118472</v>
      </c>
    </row>
    <row r="18" spans="1:11" x14ac:dyDescent="0.2">
      <c r="A18">
        <v>17</v>
      </c>
      <c r="B18">
        <v>50</v>
      </c>
      <c r="C18">
        <v>2</v>
      </c>
      <c r="D18">
        <v>1</v>
      </c>
      <c r="E18">
        <v>5</v>
      </c>
      <c r="F18">
        <v>3</v>
      </c>
      <c r="G18">
        <v>7</v>
      </c>
      <c r="H18">
        <v>124936</v>
      </c>
      <c r="I18">
        <v>121582</v>
      </c>
      <c r="J18">
        <v>124864</v>
      </c>
      <c r="K18">
        <v>127949</v>
      </c>
    </row>
    <row r="19" spans="1:11" x14ac:dyDescent="0.2">
      <c r="A19">
        <v>18</v>
      </c>
      <c r="B19">
        <v>50</v>
      </c>
      <c r="C19">
        <v>2</v>
      </c>
      <c r="D19">
        <v>2</v>
      </c>
      <c r="E19">
        <v>6</v>
      </c>
      <c r="F19">
        <v>4</v>
      </c>
      <c r="G19">
        <v>8</v>
      </c>
      <c r="H19">
        <v>129109</v>
      </c>
      <c r="I19">
        <v>122208</v>
      </c>
      <c r="J19">
        <v>129028</v>
      </c>
      <c r="K19">
        <v>118869</v>
      </c>
    </row>
    <row r="20" spans="1:11" x14ac:dyDescent="0.2">
      <c r="A20">
        <v>19</v>
      </c>
      <c r="B20">
        <v>50</v>
      </c>
      <c r="C20">
        <v>2</v>
      </c>
      <c r="D20">
        <v>1</v>
      </c>
      <c r="E20">
        <v>3</v>
      </c>
      <c r="F20">
        <v>5</v>
      </c>
      <c r="G20">
        <v>8</v>
      </c>
      <c r="H20">
        <v>126977</v>
      </c>
      <c r="I20">
        <v>121603</v>
      </c>
      <c r="J20">
        <v>127693</v>
      </c>
      <c r="K20">
        <v>122762</v>
      </c>
    </row>
    <row r="21" spans="1:11" x14ac:dyDescent="0.2">
      <c r="A21">
        <v>20</v>
      </c>
      <c r="B21">
        <v>50</v>
      </c>
      <c r="C21">
        <v>2</v>
      </c>
      <c r="D21">
        <v>7</v>
      </c>
      <c r="E21">
        <v>6</v>
      </c>
      <c r="F21">
        <v>4</v>
      </c>
      <c r="G21">
        <v>2</v>
      </c>
      <c r="H21">
        <v>126140</v>
      </c>
      <c r="I21">
        <v>122828</v>
      </c>
      <c r="J21">
        <v>123768</v>
      </c>
      <c r="K21">
        <v>125922</v>
      </c>
    </row>
    <row r="22" spans="1:11" x14ac:dyDescent="0.2">
      <c r="A22">
        <v>21</v>
      </c>
      <c r="B22">
        <v>50</v>
      </c>
      <c r="C22">
        <v>5</v>
      </c>
      <c r="D22">
        <v>5</v>
      </c>
      <c r="E22">
        <v>7</v>
      </c>
      <c r="F22">
        <v>3</v>
      </c>
      <c r="G22">
        <v>1</v>
      </c>
      <c r="H22">
        <v>121711</v>
      </c>
      <c r="I22">
        <v>127304</v>
      </c>
      <c r="J22">
        <v>120653</v>
      </c>
      <c r="K22">
        <v>129186</v>
      </c>
    </row>
    <row r="23" spans="1:11" x14ac:dyDescent="0.2">
      <c r="A23">
        <v>22</v>
      </c>
      <c r="B23">
        <v>50</v>
      </c>
      <c r="C23">
        <v>5</v>
      </c>
      <c r="D23">
        <v>6</v>
      </c>
      <c r="E23">
        <v>8</v>
      </c>
      <c r="F23">
        <v>4</v>
      </c>
      <c r="G23">
        <v>2</v>
      </c>
      <c r="H23">
        <v>122983</v>
      </c>
      <c r="I23">
        <v>124508</v>
      </c>
      <c r="J23">
        <v>122394</v>
      </c>
      <c r="K23">
        <v>129148</v>
      </c>
    </row>
    <row r="24" spans="1:11" x14ac:dyDescent="0.2">
      <c r="A24">
        <v>23</v>
      </c>
      <c r="B24">
        <v>50</v>
      </c>
      <c r="C24">
        <v>5</v>
      </c>
      <c r="D24">
        <v>7</v>
      </c>
      <c r="E24">
        <v>2</v>
      </c>
      <c r="F24">
        <v>5</v>
      </c>
      <c r="G24">
        <v>1</v>
      </c>
      <c r="H24">
        <v>125261</v>
      </c>
      <c r="I24">
        <v>126445</v>
      </c>
      <c r="J24">
        <v>120233</v>
      </c>
      <c r="K24">
        <v>126634</v>
      </c>
    </row>
    <row r="25" spans="1:11" x14ac:dyDescent="0.2">
      <c r="A25">
        <v>24</v>
      </c>
      <c r="B25">
        <v>50</v>
      </c>
      <c r="C25">
        <v>5</v>
      </c>
      <c r="D25">
        <v>3</v>
      </c>
      <c r="E25">
        <v>6</v>
      </c>
      <c r="F25">
        <v>4</v>
      </c>
      <c r="G25">
        <v>8</v>
      </c>
      <c r="H25">
        <v>123676</v>
      </c>
      <c r="I25">
        <v>124916</v>
      </c>
      <c r="J25">
        <v>127338</v>
      </c>
      <c r="K25">
        <v>123285</v>
      </c>
    </row>
    <row r="26" spans="1:11" x14ac:dyDescent="0.2">
      <c r="A26">
        <v>25</v>
      </c>
      <c r="B26">
        <v>50</v>
      </c>
      <c r="C26">
        <v>5</v>
      </c>
      <c r="D26">
        <v>1</v>
      </c>
      <c r="E26">
        <v>3</v>
      </c>
      <c r="F26">
        <v>4</v>
      </c>
      <c r="G26">
        <v>6</v>
      </c>
      <c r="H26">
        <v>129480</v>
      </c>
      <c r="I26">
        <v>124023</v>
      </c>
      <c r="J26">
        <v>125480</v>
      </c>
      <c r="K26">
        <v>120399</v>
      </c>
    </row>
    <row r="27" spans="1:11" x14ac:dyDescent="0.2">
      <c r="A27">
        <v>26</v>
      </c>
      <c r="B27">
        <v>50</v>
      </c>
      <c r="C27">
        <v>5</v>
      </c>
      <c r="D27">
        <v>2</v>
      </c>
      <c r="E27">
        <v>5</v>
      </c>
      <c r="F27">
        <v>7</v>
      </c>
      <c r="G27">
        <v>8</v>
      </c>
      <c r="H27">
        <v>127923</v>
      </c>
      <c r="I27">
        <v>120393</v>
      </c>
      <c r="J27">
        <v>130031</v>
      </c>
      <c r="K27">
        <v>120543</v>
      </c>
    </row>
    <row r="28" spans="1:11" x14ac:dyDescent="0.2">
      <c r="A28">
        <v>27</v>
      </c>
      <c r="B28">
        <v>50</v>
      </c>
      <c r="C28">
        <v>5</v>
      </c>
      <c r="D28">
        <v>1</v>
      </c>
      <c r="E28">
        <v>4</v>
      </c>
      <c r="F28">
        <v>2</v>
      </c>
      <c r="G28">
        <v>8</v>
      </c>
      <c r="H28">
        <v>128317</v>
      </c>
      <c r="I28">
        <v>121199</v>
      </c>
      <c r="J28">
        <v>131198</v>
      </c>
      <c r="K28">
        <v>118481</v>
      </c>
    </row>
    <row r="29" spans="1:11" x14ac:dyDescent="0.2">
      <c r="A29">
        <v>28</v>
      </c>
      <c r="B29">
        <v>50</v>
      </c>
      <c r="C29">
        <v>5</v>
      </c>
      <c r="D29">
        <v>7</v>
      </c>
      <c r="E29">
        <v>5</v>
      </c>
      <c r="F29">
        <v>6</v>
      </c>
      <c r="G29">
        <v>3</v>
      </c>
      <c r="H29">
        <v>127230</v>
      </c>
      <c r="I29">
        <v>124154</v>
      </c>
      <c r="J29">
        <v>124768</v>
      </c>
      <c r="K29">
        <v>122719</v>
      </c>
    </row>
    <row r="30" spans="1:11" x14ac:dyDescent="0.2">
      <c r="A30">
        <v>29</v>
      </c>
      <c r="B30">
        <v>50</v>
      </c>
      <c r="C30">
        <v>5</v>
      </c>
      <c r="D30">
        <v>7</v>
      </c>
      <c r="E30">
        <v>5</v>
      </c>
      <c r="F30">
        <v>6</v>
      </c>
      <c r="G30">
        <v>1</v>
      </c>
      <c r="H30">
        <v>125463</v>
      </c>
      <c r="I30">
        <v>124144</v>
      </c>
      <c r="J30">
        <v>122199</v>
      </c>
      <c r="K30">
        <v>127182</v>
      </c>
    </row>
    <row r="31" spans="1:11" x14ac:dyDescent="0.2">
      <c r="A31">
        <v>30</v>
      </c>
      <c r="B31">
        <v>50</v>
      </c>
      <c r="C31">
        <v>5</v>
      </c>
      <c r="D31">
        <v>8</v>
      </c>
      <c r="E31">
        <v>3</v>
      </c>
      <c r="F31">
        <v>4</v>
      </c>
      <c r="G31">
        <v>2</v>
      </c>
      <c r="H31">
        <v>120605</v>
      </c>
      <c r="I31">
        <v>124512</v>
      </c>
      <c r="J31">
        <v>122838</v>
      </c>
      <c r="K31">
        <v>130905</v>
      </c>
    </row>
    <row r="32" spans="1:11" x14ac:dyDescent="0.2">
      <c r="A32">
        <v>31</v>
      </c>
      <c r="B32">
        <v>50</v>
      </c>
      <c r="C32">
        <v>10</v>
      </c>
      <c r="D32">
        <v>4</v>
      </c>
      <c r="E32">
        <v>7</v>
      </c>
      <c r="F32">
        <v>3</v>
      </c>
      <c r="G32">
        <v>1</v>
      </c>
      <c r="H32">
        <v>119896</v>
      </c>
      <c r="I32">
        <v>126819</v>
      </c>
      <c r="J32">
        <v>124221</v>
      </c>
      <c r="K32">
        <v>128153</v>
      </c>
    </row>
    <row r="33" spans="1:11" x14ac:dyDescent="0.2">
      <c r="A33">
        <v>32</v>
      </c>
      <c r="B33">
        <v>50</v>
      </c>
      <c r="C33">
        <v>10</v>
      </c>
      <c r="D33">
        <v>2</v>
      </c>
      <c r="E33">
        <v>5</v>
      </c>
      <c r="F33">
        <v>8</v>
      </c>
      <c r="G33">
        <v>6</v>
      </c>
      <c r="H33">
        <v>126968</v>
      </c>
      <c r="I33">
        <v>125832</v>
      </c>
      <c r="J33">
        <v>124046</v>
      </c>
      <c r="K33">
        <v>122294</v>
      </c>
    </row>
    <row r="34" spans="1:11" x14ac:dyDescent="0.2">
      <c r="A34">
        <v>33</v>
      </c>
      <c r="B34">
        <v>50</v>
      </c>
      <c r="C34">
        <v>10</v>
      </c>
      <c r="D34">
        <v>1</v>
      </c>
      <c r="E34">
        <v>2</v>
      </c>
      <c r="F34">
        <v>8</v>
      </c>
      <c r="G34">
        <v>4</v>
      </c>
      <c r="H34">
        <v>126292</v>
      </c>
      <c r="I34">
        <v>130163</v>
      </c>
      <c r="J34">
        <v>123946</v>
      </c>
      <c r="K34">
        <v>118376</v>
      </c>
    </row>
    <row r="35" spans="1:11" x14ac:dyDescent="0.2">
      <c r="A35">
        <v>34</v>
      </c>
      <c r="B35">
        <v>50</v>
      </c>
      <c r="C35">
        <v>10</v>
      </c>
      <c r="D35">
        <v>3</v>
      </c>
      <c r="E35">
        <v>5</v>
      </c>
      <c r="F35">
        <v>7</v>
      </c>
      <c r="G35">
        <v>6</v>
      </c>
      <c r="H35">
        <v>125239</v>
      </c>
      <c r="I35">
        <v>123517</v>
      </c>
      <c r="J35">
        <v>126393</v>
      </c>
      <c r="K35">
        <v>123486</v>
      </c>
    </row>
    <row r="36" spans="1:11" x14ac:dyDescent="0.2">
      <c r="A36">
        <v>35</v>
      </c>
      <c r="B36">
        <v>50</v>
      </c>
      <c r="C36">
        <v>10</v>
      </c>
      <c r="D36">
        <v>1</v>
      </c>
      <c r="E36">
        <v>3</v>
      </c>
      <c r="F36">
        <v>4</v>
      </c>
      <c r="G36">
        <v>8</v>
      </c>
      <c r="H36">
        <v>125833</v>
      </c>
      <c r="I36">
        <v>127741</v>
      </c>
      <c r="J36">
        <v>122967</v>
      </c>
      <c r="K36">
        <v>122325</v>
      </c>
    </row>
    <row r="37" spans="1:11" x14ac:dyDescent="0.2">
      <c r="A37">
        <v>36</v>
      </c>
      <c r="B37">
        <v>50</v>
      </c>
      <c r="C37">
        <v>10</v>
      </c>
      <c r="D37">
        <v>7</v>
      </c>
      <c r="E37">
        <v>6</v>
      </c>
      <c r="F37">
        <v>5</v>
      </c>
      <c r="G37">
        <v>2</v>
      </c>
      <c r="H37">
        <v>124645</v>
      </c>
      <c r="I37">
        <v>123848</v>
      </c>
      <c r="J37">
        <v>124898</v>
      </c>
      <c r="K37">
        <v>125338</v>
      </c>
    </row>
    <row r="38" spans="1:11" x14ac:dyDescent="0.2">
      <c r="A38">
        <v>37</v>
      </c>
      <c r="B38">
        <v>50</v>
      </c>
      <c r="C38">
        <v>10</v>
      </c>
      <c r="D38">
        <v>7</v>
      </c>
      <c r="E38">
        <v>4</v>
      </c>
      <c r="F38">
        <v>5</v>
      </c>
      <c r="G38">
        <v>1</v>
      </c>
      <c r="H38">
        <v>128810</v>
      </c>
      <c r="I38">
        <v>121277</v>
      </c>
      <c r="J38">
        <v>123173</v>
      </c>
      <c r="K38">
        <v>125632</v>
      </c>
    </row>
    <row r="39" spans="1:11" x14ac:dyDescent="0.2">
      <c r="A39">
        <v>38</v>
      </c>
      <c r="B39">
        <v>50</v>
      </c>
      <c r="C39">
        <v>10</v>
      </c>
      <c r="D39">
        <v>8</v>
      </c>
      <c r="E39">
        <v>3</v>
      </c>
      <c r="F39">
        <v>6</v>
      </c>
      <c r="G39">
        <v>2</v>
      </c>
      <c r="H39">
        <v>121540</v>
      </c>
      <c r="I39">
        <v>123879</v>
      </c>
      <c r="J39">
        <v>124042</v>
      </c>
      <c r="K39">
        <v>129693</v>
      </c>
    </row>
    <row r="40" spans="1:11" x14ac:dyDescent="0.2">
      <c r="A40">
        <v>39</v>
      </c>
      <c r="B40">
        <v>50</v>
      </c>
      <c r="C40">
        <v>10</v>
      </c>
      <c r="D40">
        <v>6</v>
      </c>
      <c r="E40">
        <v>4</v>
      </c>
      <c r="F40">
        <v>2</v>
      </c>
      <c r="G40">
        <v>1</v>
      </c>
      <c r="H40">
        <v>127838</v>
      </c>
      <c r="I40">
        <v>121082</v>
      </c>
      <c r="J40">
        <v>125491</v>
      </c>
      <c r="K40">
        <v>124344</v>
      </c>
    </row>
    <row r="41" spans="1:11" x14ac:dyDescent="0.2">
      <c r="A41">
        <v>40</v>
      </c>
      <c r="B41">
        <v>50</v>
      </c>
      <c r="C41">
        <v>10</v>
      </c>
      <c r="D41">
        <v>3</v>
      </c>
      <c r="E41">
        <v>5</v>
      </c>
      <c r="F41">
        <v>7</v>
      </c>
      <c r="G41">
        <v>8</v>
      </c>
      <c r="H41">
        <v>124247</v>
      </c>
      <c r="I41">
        <v>123305</v>
      </c>
      <c r="J41">
        <v>128558</v>
      </c>
      <c r="K41">
        <v>122732</v>
      </c>
    </row>
    <row r="42" spans="1:11" x14ac:dyDescent="0.2">
      <c r="A42">
        <v>41</v>
      </c>
      <c r="B42">
        <v>50</v>
      </c>
      <c r="C42">
        <v>20</v>
      </c>
      <c r="D42">
        <v>1</v>
      </c>
      <c r="E42">
        <v>3</v>
      </c>
      <c r="F42">
        <v>7</v>
      </c>
      <c r="G42">
        <v>6</v>
      </c>
      <c r="H42">
        <v>123409</v>
      </c>
      <c r="I42">
        <v>123975</v>
      </c>
      <c r="J42">
        <v>124979</v>
      </c>
      <c r="K42">
        <v>126037</v>
      </c>
    </row>
    <row r="43" spans="1:11" x14ac:dyDescent="0.2">
      <c r="A43">
        <v>42</v>
      </c>
      <c r="B43">
        <v>50</v>
      </c>
      <c r="C43">
        <v>20</v>
      </c>
      <c r="D43">
        <v>2</v>
      </c>
      <c r="E43">
        <v>4</v>
      </c>
      <c r="F43">
        <v>8</v>
      </c>
      <c r="G43">
        <v>5</v>
      </c>
      <c r="H43">
        <v>128926</v>
      </c>
      <c r="I43">
        <v>123290</v>
      </c>
      <c r="J43">
        <v>124034</v>
      </c>
      <c r="K43">
        <v>122159</v>
      </c>
    </row>
    <row r="44" spans="1:11" x14ac:dyDescent="0.2">
      <c r="A44">
        <v>43</v>
      </c>
      <c r="B44">
        <v>50</v>
      </c>
      <c r="C44">
        <v>20</v>
      </c>
      <c r="D44">
        <v>1</v>
      </c>
      <c r="E44">
        <v>4</v>
      </c>
      <c r="F44">
        <v>3</v>
      </c>
      <c r="G44">
        <v>8</v>
      </c>
      <c r="H44">
        <v>122891</v>
      </c>
      <c r="I44">
        <v>121261</v>
      </c>
      <c r="J44">
        <v>129604</v>
      </c>
      <c r="K44">
        <v>125186</v>
      </c>
    </row>
    <row r="45" spans="1:11" x14ac:dyDescent="0.2">
      <c r="A45">
        <v>44</v>
      </c>
      <c r="B45">
        <v>50</v>
      </c>
      <c r="C45">
        <v>20</v>
      </c>
      <c r="D45">
        <v>7</v>
      </c>
      <c r="E45">
        <v>5</v>
      </c>
      <c r="F45">
        <v>6</v>
      </c>
      <c r="G45">
        <v>2</v>
      </c>
      <c r="H45">
        <v>124302</v>
      </c>
      <c r="I45">
        <v>124169</v>
      </c>
      <c r="J45">
        <v>125045</v>
      </c>
      <c r="K45">
        <v>125058</v>
      </c>
    </row>
    <row r="46" spans="1:11" x14ac:dyDescent="0.2">
      <c r="A46">
        <v>45</v>
      </c>
      <c r="B46">
        <v>50</v>
      </c>
      <c r="C46">
        <v>20</v>
      </c>
      <c r="D46">
        <v>8</v>
      </c>
      <c r="E46">
        <v>4</v>
      </c>
      <c r="F46">
        <v>7</v>
      </c>
      <c r="G46">
        <v>1</v>
      </c>
      <c r="H46">
        <v>125247</v>
      </c>
      <c r="I46">
        <v>118533</v>
      </c>
      <c r="J46">
        <v>130184</v>
      </c>
      <c r="K46">
        <v>124388</v>
      </c>
    </row>
    <row r="47" spans="1:11" x14ac:dyDescent="0.2">
      <c r="A47">
        <v>46</v>
      </c>
      <c r="B47">
        <v>50</v>
      </c>
      <c r="C47">
        <v>20</v>
      </c>
      <c r="D47">
        <v>6</v>
      </c>
      <c r="E47">
        <v>3</v>
      </c>
      <c r="F47">
        <v>5</v>
      </c>
      <c r="G47">
        <v>2</v>
      </c>
      <c r="H47">
        <v>124386</v>
      </c>
      <c r="I47">
        <v>124996</v>
      </c>
      <c r="J47">
        <v>125004</v>
      </c>
      <c r="K47">
        <v>125586</v>
      </c>
    </row>
    <row r="48" spans="1:11" x14ac:dyDescent="0.2">
      <c r="A48">
        <v>47</v>
      </c>
      <c r="B48">
        <v>50</v>
      </c>
      <c r="C48">
        <v>20</v>
      </c>
      <c r="D48">
        <v>5</v>
      </c>
      <c r="E48">
        <v>7</v>
      </c>
      <c r="F48">
        <v>4</v>
      </c>
      <c r="G48">
        <v>1</v>
      </c>
      <c r="H48">
        <v>125807</v>
      </c>
      <c r="I48">
        <v>126253</v>
      </c>
      <c r="J48">
        <v>119832</v>
      </c>
      <c r="K48">
        <v>127258</v>
      </c>
    </row>
    <row r="49" spans="1:15" x14ac:dyDescent="0.2">
      <c r="A49">
        <v>48</v>
      </c>
      <c r="B49">
        <v>50</v>
      </c>
      <c r="C49">
        <v>20</v>
      </c>
      <c r="D49">
        <v>2</v>
      </c>
      <c r="E49">
        <v>3</v>
      </c>
      <c r="F49">
        <v>8</v>
      </c>
      <c r="G49">
        <v>6</v>
      </c>
      <c r="H49">
        <v>125544</v>
      </c>
      <c r="I49">
        <v>127628</v>
      </c>
      <c r="J49">
        <v>123767</v>
      </c>
      <c r="K49">
        <v>122331</v>
      </c>
    </row>
    <row r="50" spans="1:15" x14ac:dyDescent="0.2">
      <c r="A50">
        <v>49</v>
      </c>
      <c r="B50">
        <v>50</v>
      </c>
      <c r="C50">
        <v>20</v>
      </c>
      <c r="D50">
        <v>1</v>
      </c>
      <c r="E50">
        <v>3</v>
      </c>
      <c r="F50">
        <v>8</v>
      </c>
      <c r="G50">
        <v>7</v>
      </c>
      <c r="H50">
        <v>123452</v>
      </c>
      <c r="I50">
        <v>127820</v>
      </c>
      <c r="J50">
        <v>123065</v>
      </c>
      <c r="K50">
        <v>124763</v>
      </c>
    </row>
    <row r="51" spans="1:15" x14ac:dyDescent="0.2">
      <c r="A51">
        <v>50</v>
      </c>
      <c r="B51">
        <v>50</v>
      </c>
      <c r="C51">
        <v>20</v>
      </c>
      <c r="D51">
        <v>2</v>
      </c>
      <c r="E51">
        <v>4</v>
      </c>
      <c r="F51">
        <v>6</v>
      </c>
      <c r="G51">
        <v>5</v>
      </c>
      <c r="H51">
        <v>124945</v>
      </c>
      <c r="I51">
        <v>121070</v>
      </c>
      <c r="J51">
        <v>128531</v>
      </c>
      <c r="K51">
        <v>125015</v>
      </c>
    </row>
    <row r="52" spans="1:15" x14ac:dyDescent="0.2">
      <c r="A52">
        <v>51</v>
      </c>
      <c r="B52">
        <v>100</v>
      </c>
      <c r="C52">
        <v>1</v>
      </c>
      <c r="D52">
        <v>1</v>
      </c>
      <c r="E52">
        <v>3</v>
      </c>
      <c r="F52">
        <v>6</v>
      </c>
      <c r="G52">
        <v>5</v>
      </c>
      <c r="H52">
        <v>256208</v>
      </c>
      <c r="I52">
        <v>268657</v>
      </c>
      <c r="J52">
        <v>234369</v>
      </c>
      <c r="K52">
        <v>237722</v>
      </c>
    </row>
    <row r="53" spans="1:15" x14ac:dyDescent="0.2">
      <c r="A53">
        <v>52</v>
      </c>
      <c r="B53">
        <v>100</v>
      </c>
      <c r="C53">
        <v>1</v>
      </c>
      <c r="D53">
        <v>7</v>
      </c>
      <c r="E53">
        <v>8</v>
      </c>
      <c r="F53">
        <v>4</v>
      </c>
      <c r="G53">
        <v>2</v>
      </c>
      <c r="H53">
        <v>277453</v>
      </c>
      <c r="I53">
        <v>201736</v>
      </c>
      <c r="J53">
        <v>281264</v>
      </c>
      <c r="K53">
        <v>235563</v>
      </c>
      <c r="M53">
        <v>94</v>
      </c>
    </row>
    <row r="54" spans="1:15" x14ac:dyDescent="0.2">
      <c r="A54">
        <v>53</v>
      </c>
      <c r="B54">
        <v>100</v>
      </c>
      <c r="C54">
        <v>1</v>
      </c>
      <c r="D54">
        <v>6</v>
      </c>
      <c r="E54">
        <v>5</v>
      </c>
      <c r="F54">
        <v>2</v>
      </c>
      <c r="G54">
        <v>1</v>
      </c>
      <c r="H54">
        <v>238286</v>
      </c>
      <c r="I54">
        <v>230162</v>
      </c>
      <c r="J54">
        <v>282898</v>
      </c>
      <c r="K54">
        <v>245735</v>
      </c>
    </row>
    <row r="55" spans="1:15" x14ac:dyDescent="0.2">
      <c r="A55">
        <v>54</v>
      </c>
      <c r="B55">
        <v>100</v>
      </c>
      <c r="C55">
        <v>1</v>
      </c>
      <c r="D55">
        <v>8</v>
      </c>
      <c r="E55">
        <v>7</v>
      </c>
      <c r="F55">
        <v>4</v>
      </c>
      <c r="G55">
        <v>3</v>
      </c>
      <c r="H55">
        <v>202854</v>
      </c>
      <c r="I55">
        <v>295650</v>
      </c>
      <c r="J55">
        <v>262888</v>
      </c>
      <c r="K55">
        <v>235130</v>
      </c>
      <c r="L55">
        <v>90</v>
      </c>
    </row>
    <row r="56" spans="1:15" x14ac:dyDescent="0.2">
      <c r="A56">
        <v>55</v>
      </c>
      <c r="B56">
        <v>100</v>
      </c>
      <c r="C56">
        <v>1</v>
      </c>
      <c r="D56">
        <v>6</v>
      </c>
      <c r="E56">
        <v>4</v>
      </c>
      <c r="F56">
        <v>5</v>
      </c>
      <c r="G56">
        <v>1</v>
      </c>
      <c r="H56">
        <v>236291</v>
      </c>
      <c r="I56">
        <v>311331</v>
      </c>
      <c r="J56">
        <v>198976</v>
      </c>
      <c r="K56">
        <v>250210</v>
      </c>
    </row>
    <row r="57" spans="1:15" x14ac:dyDescent="0.2">
      <c r="A57">
        <v>56</v>
      </c>
      <c r="B57">
        <v>100</v>
      </c>
      <c r="C57">
        <v>1</v>
      </c>
      <c r="D57">
        <v>2</v>
      </c>
      <c r="E57">
        <v>7</v>
      </c>
      <c r="F57">
        <v>3</v>
      </c>
      <c r="G57">
        <v>8</v>
      </c>
      <c r="H57">
        <v>251257</v>
      </c>
      <c r="I57">
        <v>265945</v>
      </c>
      <c r="J57">
        <v>279092</v>
      </c>
      <c r="K57">
        <v>200505</v>
      </c>
      <c r="O57">
        <v>94</v>
      </c>
    </row>
    <row r="58" spans="1:15" x14ac:dyDescent="0.2">
      <c r="A58">
        <v>57</v>
      </c>
      <c r="B58">
        <v>100</v>
      </c>
      <c r="C58">
        <v>1</v>
      </c>
      <c r="D58">
        <v>1</v>
      </c>
      <c r="E58">
        <v>3</v>
      </c>
      <c r="F58">
        <v>8</v>
      </c>
      <c r="G58">
        <v>6</v>
      </c>
      <c r="H58">
        <v>238000</v>
      </c>
      <c r="I58">
        <v>300228</v>
      </c>
      <c r="J58">
        <v>212972</v>
      </c>
      <c r="K58">
        <v>246090</v>
      </c>
      <c r="N58">
        <v>94</v>
      </c>
    </row>
    <row r="59" spans="1:15" x14ac:dyDescent="0.2">
      <c r="A59">
        <v>58</v>
      </c>
      <c r="B59">
        <v>100</v>
      </c>
      <c r="C59">
        <v>1</v>
      </c>
      <c r="D59">
        <v>2</v>
      </c>
      <c r="E59">
        <v>4</v>
      </c>
      <c r="F59">
        <v>7</v>
      </c>
      <c r="G59">
        <v>5</v>
      </c>
      <c r="H59">
        <v>255586</v>
      </c>
      <c r="I59">
        <v>252152</v>
      </c>
      <c r="J59">
        <v>293629</v>
      </c>
      <c r="K59">
        <v>195419</v>
      </c>
    </row>
    <row r="60" spans="1:15" x14ac:dyDescent="0.2">
      <c r="A60">
        <v>59</v>
      </c>
      <c r="B60">
        <v>100</v>
      </c>
      <c r="C60">
        <v>1</v>
      </c>
      <c r="D60">
        <v>1</v>
      </c>
      <c r="E60">
        <v>6</v>
      </c>
      <c r="F60">
        <v>2</v>
      </c>
      <c r="G60">
        <v>7</v>
      </c>
      <c r="H60">
        <v>244382</v>
      </c>
      <c r="I60">
        <v>235208</v>
      </c>
      <c r="J60">
        <v>244451</v>
      </c>
      <c r="K60">
        <v>273005</v>
      </c>
    </row>
    <row r="61" spans="1:15" x14ac:dyDescent="0.2">
      <c r="A61">
        <v>60</v>
      </c>
      <c r="B61">
        <v>100</v>
      </c>
      <c r="C61">
        <v>1</v>
      </c>
      <c r="D61">
        <v>8</v>
      </c>
      <c r="E61">
        <v>4</v>
      </c>
      <c r="F61">
        <v>5</v>
      </c>
      <c r="G61">
        <v>3</v>
      </c>
      <c r="H61">
        <v>209925</v>
      </c>
      <c r="I61">
        <v>303334</v>
      </c>
      <c r="J61">
        <v>209419</v>
      </c>
      <c r="K61">
        <v>274876</v>
      </c>
      <c r="L61">
        <v>90</v>
      </c>
    </row>
    <row r="62" spans="1:15" x14ac:dyDescent="0.2">
      <c r="A62">
        <v>61</v>
      </c>
      <c r="B62">
        <v>100</v>
      </c>
      <c r="C62">
        <v>2</v>
      </c>
      <c r="D62">
        <v>7</v>
      </c>
      <c r="E62">
        <v>8</v>
      </c>
      <c r="F62">
        <v>6</v>
      </c>
      <c r="G62">
        <v>1</v>
      </c>
      <c r="H62">
        <v>284086</v>
      </c>
      <c r="I62">
        <v>213367</v>
      </c>
      <c r="J62">
        <v>261939</v>
      </c>
      <c r="K62">
        <v>237404</v>
      </c>
    </row>
    <row r="63" spans="1:15" x14ac:dyDescent="0.2">
      <c r="A63">
        <v>62</v>
      </c>
      <c r="B63">
        <v>100</v>
      </c>
      <c r="C63">
        <v>2</v>
      </c>
      <c r="D63">
        <v>4</v>
      </c>
      <c r="E63">
        <v>5</v>
      </c>
      <c r="F63">
        <v>3</v>
      </c>
      <c r="G63">
        <v>2</v>
      </c>
      <c r="H63">
        <v>293738</v>
      </c>
      <c r="I63">
        <v>207716</v>
      </c>
      <c r="J63">
        <v>248875</v>
      </c>
      <c r="K63">
        <v>246778</v>
      </c>
    </row>
    <row r="64" spans="1:15" x14ac:dyDescent="0.2">
      <c r="A64">
        <v>63</v>
      </c>
      <c r="B64">
        <v>100</v>
      </c>
      <c r="C64">
        <v>2</v>
      </c>
      <c r="D64">
        <v>5</v>
      </c>
      <c r="E64">
        <v>8</v>
      </c>
      <c r="F64">
        <v>3</v>
      </c>
      <c r="G64">
        <v>1</v>
      </c>
      <c r="H64">
        <v>246431</v>
      </c>
      <c r="I64">
        <v>217331</v>
      </c>
      <c r="J64">
        <v>276959</v>
      </c>
      <c r="K64">
        <v>257016</v>
      </c>
    </row>
    <row r="65" spans="1:11" x14ac:dyDescent="0.2">
      <c r="A65">
        <v>64</v>
      </c>
      <c r="B65">
        <v>100</v>
      </c>
      <c r="C65">
        <v>2</v>
      </c>
      <c r="D65">
        <v>2</v>
      </c>
      <c r="E65">
        <v>4</v>
      </c>
      <c r="F65">
        <v>7</v>
      </c>
      <c r="G65">
        <v>6</v>
      </c>
      <c r="H65">
        <v>252279</v>
      </c>
      <c r="I65">
        <v>252165</v>
      </c>
      <c r="J65">
        <v>257482</v>
      </c>
      <c r="K65">
        <v>234862</v>
      </c>
    </row>
    <row r="66" spans="1:11" x14ac:dyDescent="0.2">
      <c r="A66">
        <v>65</v>
      </c>
      <c r="B66">
        <v>100</v>
      </c>
      <c r="C66">
        <v>2</v>
      </c>
      <c r="D66">
        <v>1</v>
      </c>
      <c r="E66">
        <v>4</v>
      </c>
      <c r="F66">
        <v>6</v>
      </c>
      <c r="G66">
        <v>8</v>
      </c>
      <c r="H66">
        <v>247047</v>
      </c>
      <c r="I66">
        <v>274008</v>
      </c>
      <c r="J66">
        <v>265868</v>
      </c>
      <c r="K66">
        <v>210107</v>
      </c>
    </row>
    <row r="67" spans="1:11" x14ac:dyDescent="0.2">
      <c r="A67">
        <v>66</v>
      </c>
      <c r="B67">
        <v>100</v>
      </c>
      <c r="C67">
        <v>2</v>
      </c>
      <c r="D67">
        <v>2</v>
      </c>
      <c r="E67">
        <v>3</v>
      </c>
      <c r="F67">
        <v>5</v>
      </c>
      <c r="G67">
        <v>7</v>
      </c>
      <c r="H67">
        <v>242253</v>
      </c>
      <c r="I67">
        <v>279231</v>
      </c>
      <c r="J67">
        <v>208290</v>
      </c>
      <c r="K67">
        <v>267468</v>
      </c>
    </row>
    <row r="68" spans="1:11" x14ac:dyDescent="0.2">
      <c r="A68">
        <v>67</v>
      </c>
      <c r="B68">
        <v>100</v>
      </c>
      <c r="C68">
        <v>2</v>
      </c>
      <c r="D68">
        <v>1</v>
      </c>
      <c r="E68">
        <v>4</v>
      </c>
      <c r="F68">
        <v>3</v>
      </c>
      <c r="G68">
        <v>5</v>
      </c>
      <c r="H68">
        <v>278780</v>
      </c>
      <c r="I68">
        <v>259553</v>
      </c>
      <c r="J68">
        <v>242234</v>
      </c>
      <c r="K68">
        <v>216470</v>
      </c>
    </row>
    <row r="69" spans="1:11" x14ac:dyDescent="0.2">
      <c r="A69">
        <v>68</v>
      </c>
      <c r="B69">
        <v>100</v>
      </c>
      <c r="C69">
        <v>2</v>
      </c>
      <c r="D69">
        <v>8</v>
      </c>
      <c r="E69">
        <v>6</v>
      </c>
      <c r="F69">
        <v>7</v>
      </c>
      <c r="G69">
        <v>2</v>
      </c>
      <c r="H69">
        <v>206463</v>
      </c>
      <c r="I69">
        <v>244276</v>
      </c>
      <c r="J69">
        <v>264553</v>
      </c>
      <c r="K69">
        <v>281419</v>
      </c>
    </row>
    <row r="70" spans="1:11" x14ac:dyDescent="0.2">
      <c r="A70">
        <v>69</v>
      </c>
      <c r="B70">
        <v>100</v>
      </c>
      <c r="C70">
        <v>2</v>
      </c>
      <c r="D70">
        <v>7</v>
      </c>
      <c r="E70">
        <v>4</v>
      </c>
      <c r="F70">
        <v>6</v>
      </c>
      <c r="G70">
        <v>1</v>
      </c>
      <c r="H70">
        <v>265410</v>
      </c>
      <c r="I70">
        <v>262448</v>
      </c>
      <c r="J70">
        <v>222058</v>
      </c>
      <c r="K70">
        <v>246450</v>
      </c>
    </row>
    <row r="71" spans="1:11" x14ac:dyDescent="0.2">
      <c r="A71">
        <v>70</v>
      </c>
      <c r="B71">
        <v>100</v>
      </c>
      <c r="C71">
        <v>2</v>
      </c>
      <c r="D71">
        <v>8</v>
      </c>
      <c r="E71">
        <v>3</v>
      </c>
      <c r="F71">
        <v>5</v>
      </c>
      <c r="G71">
        <v>2</v>
      </c>
      <c r="H71">
        <v>193739</v>
      </c>
      <c r="I71">
        <v>285654</v>
      </c>
      <c r="J71">
        <v>215373</v>
      </c>
      <c r="K71">
        <v>302835</v>
      </c>
    </row>
    <row r="72" spans="1:11" x14ac:dyDescent="0.2">
      <c r="A72">
        <v>71</v>
      </c>
      <c r="B72">
        <v>100</v>
      </c>
      <c r="C72">
        <v>5</v>
      </c>
      <c r="D72">
        <v>3</v>
      </c>
      <c r="E72">
        <v>6</v>
      </c>
      <c r="F72">
        <v>2</v>
      </c>
      <c r="G72">
        <v>1</v>
      </c>
      <c r="H72">
        <v>257093</v>
      </c>
      <c r="I72">
        <v>249894</v>
      </c>
      <c r="J72">
        <v>256971</v>
      </c>
      <c r="K72">
        <v>233878</v>
      </c>
    </row>
    <row r="73" spans="1:11" x14ac:dyDescent="0.2">
      <c r="A73">
        <v>72</v>
      </c>
      <c r="B73">
        <v>100</v>
      </c>
      <c r="C73">
        <v>5</v>
      </c>
      <c r="D73">
        <v>4</v>
      </c>
      <c r="E73">
        <v>5</v>
      </c>
      <c r="F73">
        <v>8</v>
      </c>
      <c r="G73">
        <v>7</v>
      </c>
      <c r="H73">
        <v>233162</v>
      </c>
      <c r="I73">
        <v>250607</v>
      </c>
      <c r="J73">
        <v>265352</v>
      </c>
      <c r="K73">
        <v>247938</v>
      </c>
    </row>
    <row r="74" spans="1:11" x14ac:dyDescent="0.2">
      <c r="A74">
        <v>73</v>
      </c>
      <c r="B74">
        <v>100</v>
      </c>
      <c r="C74">
        <v>5</v>
      </c>
      <c r="D74">
        <v>1</v>
      </c>
      <c r="E74">
        <v>3</v>
      </c>
      <c r="F74">
        <v>4</v>
      </c>
      <c r="G74">
        <v>5</v>
      </c>
      <c r="H74">
        <v>286891</v>
      </c>
      <c r="I74">
        <v>260540</v>
      </c>
      <c r="J74">
        <v>226646</v>
      </c>
      <c r="K74">
        <v>223348</v>
      </c>
    </row>
    <row r="75" spans="1:11" x14ac:dyDescent="0.2">
      <c r="A75">
        <v>74</v>
      </c>
      <c r="B75">
        <v>100</v>
      </c>
      <c r="C75">
        <v>5</v>
      </c>
      <c r="D75">
        <v>2</v>
      </c>
      <c r="E75">
        <v>6</v>
      </c>
      <c r="F75">
        <v>7</v>
      </c>
      <c r="G75">
        <v>8</v>
      </c>
      <c r="H75">
        <v>269839</v>
      </c>
      <c r="I75">
        <v>202283</v>
      </c>
      <c r="J75">
        <v>310441</v>
      </c>
      <c r="K75">
        <v>214859</v>
      </c>
    </row>
    <row r="76" spans="1:11" x14ac:dyDescent="0.2">
      <c r="A76">
        <v>75</v>
      </c>
      <c r="B76">
        <v>100</v>
      </c>
      <c r="C76">
        <v>5</v>
      </c>
      <c r="D76">
        <v>1</v>
      </c>
      <c r="E76">
        <v>2</v>
      </c>
      <c r="F76">
        <v>4</v>
      </c>
      <c r="G76">
        <v>8</v>
      </c>
      <c r="H76">
        <v>269828</v>
      </c>
      <c r="I76">
        <v>234256</v>
      </c>
      <c r="J76">
        <v>304195</v>
      </c>
      <c r="K76">
        <v>188843</v>
      </c>
    </row>
    <row r="77" spans="1:11" x14ac:dyDescent="0.2">
      <c r="A77">
        <v>76</v>
      </c>
      <c r="B77">
        <v>100</v>
      </c>
      <c r="C77">
        <v>5</v>
      </c>
      <c r="D77">
        <v>7</v>
      </c>
      <c r="E77">
        <v>6</v>
      </c>
      <c r="F77">
        <v>5</v>
      </c>
      <c r="G77">
        <v>3</v>
      </c>
      <c r="H77">
        <v>281999</v>
      </c>
      <c r="I77">
        <v>256490</v>
      </c>
      <c r="J77">
        <v>244585</v>
      </c>
      <c r="K77">
        <v>213962</v>
      </c>
    </row>
    <row r="78" spans="1:11" x14ac:dyDescent="0.2">
      <c r="A78">
        <v>77</v>
      </c>
      <c r="B78">
        <v>100</v>
      </c>
      <c r="C78">
        <v>5</v>
      </c>
      <c r="D78">
        <v>7</v>
      </c>
      <c r="E78">
        <v>5</v>
      </c>
      <c r="F78">
        <v>4</v>
      </c>
      <c r="G78">
        <v>1</v>
      </c>
      <c r="H78">
        <v>279234</v>
      </c>
      <c r="I78">
        <v>239056</v>
      </c>
      <c r="J78">
        <v>238698</v>
      </c>
      <c r="K78">
        <v>239553</v>
      </c>
    </row>
    <row r="79" spans="1:11" x14ac:dyDescent="0.2">
      <c r="A79">
        <v>78</v>
      </c>
      <c r="B79">
        <v>100</v>
      </c>
      <c r="C79">
        <v>5</v>
      </c>
      <c r="D79">
        <v>8</v>
      </c>
      <c r="E79">
        <v>6</v>
      </c>
      <c r="F79">
        <v>3</v>
      </c>
      <c r="G79">
        <v>2</v>
      </c>
      <c r="H79">
        <v>205657</v>
      </c>
      <c r="I79">
        <v>278895</v>
      </c>
      <c r="J79">
        <v>248113</v>
      </c>
      <c r="K79">
        <v>264947</v>
      </c>
    </row>
    <row r="80" spans="1:11" x14ac:dyDescent="0.2">
      <c r="A80">
        <v>79</v>
      </c>
      <c r="B80">
        <v>100</v>
      </c>
      <c r="C80">
        <v>5</v>
      </c>
      <c r="D80">
        <v>8</v>
      </c>
      <c r="E80">
        <v>7</v>
      </c>
      <c r="F80">
        <v>3</v>
      </c>
      <c r="G80">
        <v>1</v>
      </c>
      <c r="H80">
        <v>195793</v>
      </c>
      <c r="I80">
        <v>293186</v>
      </c>
      <c r="J80">
        <v>230846</v>
      </c>
      <c r="K80">
        <v>277887</v>
      </c>
    </row>
    <row r="81" spans="1:11" x14ac:dyDescent="0.2">
      <c r="A81">
        <v>80</v>
      </c>
      <c r="B81">
        <v>100</v>
      </c>
      <c r="C81">
        <v>5</v>
      </c>
      <c r="D81">
        <v>2</v>
      </c>
      <c r="E81">
        <v>4</v>
      </c>
      <c r="F81">
        <v>5</v>
      </c>
      <c r="G81">
        <v>6</v>
      </c>
      <c r="H81">
        <v>241428</v>
      </c>
      <c r="I81">
        <v>273511</v>
      </c>
      <c r="J81">
        <v>244404</v>
      </c>
      <c r="K81">
        <v>238095</v>
      </c>
    </row>
    <row r="82" spans="1:11" x14ac:dyDescent="0.2">
      <c r="A82">
        <v>81</v>
      </c>
      <c r="B82">
        <v>100</v>
      </c>
      <c r="C82">
        <v>10</v>
      </c>
      <c r="D82">
        <v>1</v>
      </c>
      <c r="E82">
        <v>5</v>
      </c>
      <c r="F82">
        <v>4</v>
      </c>
      <c r="G82">
        <v>8</v>
      </c>
      <c r="H82">
        <v>265900</v>
      </c>
      <c r="I82">
        <v>239047</v>
      </c>
      <c r="J82">
        <v>293901</v>
      </c>
      <c r="K82">
        <v>199241</v>
      </c>
    </row>
    <row r="83" spans="1:11" x14ac:dyDescent="0.2">
      <c r="A83">
        <v>82</v>
      </c>
      <c r="B83">
        <v>100</v>
      </c>
      <c r="C83">
        <v>10</v>
      </c>
      <c r="D83">
        <v>2</v>
      </c>
      <c r="E83">
        <v>6</v>
      </c>
      <c r="F83">
        <v>3</v>
      </c>
      <c r="G83">
        <v>7</v>
      </c>
      <c r="H83">
        <v>249026</v>
      </c>
      <c r="I83">
        <v>228215</v>
      </c>
      <c r="J83">
        <v>244598</v>
      </c>
      <c r="K83">
        <v>276140</v>
      </c>
    </row>
    <row r="84" spans="1:11" x14ac:dyDescent="0.2">
      <c r="A84">
        <v>83</v>
      </c>
      <c r="B84">
        <v>100</v>
      </c>
      <c r="C84">
        <v>10</v>
      </c>
      <c r="D84">
        <v>1</v>
      </c>
      <c r="E84">
        <v>2</v>
      </c>
      <c r="F84">
        <v>3</v>
      </c>
      <c r="G84">
        <v>6</v>
      </c>
      <c r="H84">
        <v>286363</v>
      </c>
      <c r="I84">
        <v>247225</v>
      </c>
      <c r="J84">
        <v>239880</v>
      </c>
      <c r="K84">
        <v>224483</v>
      </c>
    </row>
    <row r="85" spans="1:11" x14ac:dyDescent="0.2">
      <c r="A85">
        <v>84</v>
      </c>
      <c r="B85">
        <v>100</v>
      </c>
      <c r="C85">
        <v>10</v>
      </c>
      <c r="D85">
        <v>8</v>
      </c>
      <c r="E85">
        <v>7</v>
      </c>
      <c r="F85">
        <v>5</v>
      </c>
      <c r="G85">
        <v>4</v>
      </c>
      <c r="H85">
        <v>186901</v>
      </c>
      <c r="I85">
        <v>301255</v>
      </c>
      <c r="J85">
        <v>240587</v>
      </c>
      <c r="K85">
        <v>268858</v>
      </c>
    </row>
    <row r="86" spans="1:11" x14ac:dyDescent="0.2">
      <c r="A86">
        <v>85</v>
      </c>
      <c r="B86">
        <v>100</v>
      </c>
      <c r="C86">
        <v>10</v>
      </c>
      <c r="D86">
        <v>7</v>
      </c>
      <c r="E86">
        <v>8</v>
      </c>
      <c r="F86">
        <v>4</v>
      </c>
      <c r="G86">
        <v>1</v>
      </c>
      <c r="H86">
        <v>268031</v>
      </c>
      <c r="I86">
        <v>219719</v>
      </c>
      <c r="J86">
        <v>281465</v>
      </c>
      <c r="K86">
        <v>228282</v>
      </c>
    </row>
    <row r="87" spans="1:11" x14ac:dyDescent="0.2">
      <c r="A87">
        <v>86</v>
      </c>
      <c r="B87">
        <v>100</v>
      </c>
      <c r="C87">
        <v>10</v>
      </c>
      <c r="D87">
        <v>5</v>
      </c>
      <c r="E87">
        <v>6</v>
      </c>
      <c r="F87">
        <v>3</v>
      </c>
      <c r="G87">
        <v>2</v>
      </c>
      <c r="H87">
        <v>236924</v>
      </c>
      <c r="I87">
        <v>263061</v>
      </c>
      <c r="J87">
        <v>281378</v>
      </c>
      <c r="K87">
        <v>216722</v>
      </c>
    </row>
    <row r="88" spans="1:11" x14ac:dyDescent="0.2">
      <c r="A88">
        <v>87</v>
      </c>
      <c r="B88">
        <v>100</v>
      </c>
      <c r="C88">
        <v>10</v>
      </c>
      <c r="D88">
        <v>7</v>
      </c>
      <c r="E88">
        <v>6</v>
      </c>
      <c r="F88">
        <v>2</v>
      </c>
      <c r="G88">
        <v>1</v>
      </c>
      <c r="H88">
        <v>277381</v>
      </c>
      <c r="I88">
        <v>247661</v>
      </c>
      <c r="J88">
        <v>250037</v>
      </c>
      <c r="K88">
        <v>222069</v>
      </c>
    </row>
    <row r="89" spans="1:11" x14ac:dyDescent="0.2">
      <c r="A89">
        <v>88</v>
      </c>
      <c r="B89">
        <v>100</v>
      </c>
      <c r="C89">
        <v>10</v>
      </c>
      <c r="D89">
        <v>3</v>
      </c>
      <c r="E89">
        <v>4</v>
      </c>
      <c r="F89">
        <v>5</v>
      </c>
      <c r="G89">
        <v>8</v>
      </c>
      <c r="H89">
        <v>261385</v>
      </c>
      <c r="I89">
        <v>258966</v>
      </c>
      <c r="J89">
        <v>253254</v>
      </c>
      <c r="K89">
        <v>223911</v>
      </c>
    </row>
    <row r="90" spans="1:11" x14ac:dyDescent="0.2">
      <c r="A90">
        <v>89</v>
      </c>
      <c r="B90">
        <v>100</v>
      </c>
      <c r="C90">
        <v>10</v>
      </c>
      <c r="D90">
        <v>1</v>
      </c>
      <c r="E90">
        <v>3</v>
      </c>
      <c r="F90">
        <v>5</v>
      </c>
      <c r="G90">
        <v>4</v>
      </c>
      <c r="H90">
        <v>258308</v>
      </c>
      <c r="I90">
        <v>257317</v>
      </c>
      <c r="J90">
        <v>234253</v>
      </c>
      <c r="K90">
        <v>247510</v>
      </c>
    </row>
    <row r="91" spans="1:11" x14ac:dyDescent="0.2">
      <c r="A91">
        <v>90</v>
      </c>
      <c r="B91">
        <v>100</v>
      </c>
      <c r="C91">
        <v>10</v>
      </c>
      <c r="D91">
        <v>2</v>
      </c>
      <c r="E91">
        <v>6</v>
      </c>
      <c r="F91">
        <v>8</v>
      </c>
      <c r="G91">
        <v>7</v>
      </c>
      <c r="H91">
        <v>253033</v>
      </c>
      <c r="I91">
        <v>255482</v>
      </c>
      <c r="J91">
        <v>232573</v>
      </c>
      <c r="K91">
        <v>256522</v>
      </c>
    </row>
    <row r="92" spans="1:11" x14ac:dyDescent="0.2">
      <c r="A92">
        <v>91</v>
      </c>
      <c r="B92">
        <v>100</v>
      </c>
      <c r="C92">
        <v>20</v>
      </c>
      <c r="D92">
        <v>1</v>
      </c>
      <c r="E92">
        <v>5</v>
      </c>
      <c r="F92">
        <v>8</v>
      </c>
      <c r="G92">
        <v>7</v>
      </c>
      <c r="H92">
        <v>238315</v>
      </c>
      <c r="I92">
        <v>267630</v>
      </c>
      <c r="J92">
        <v>246050</v>
      </c>
      <c r="K92">
        <v>245931</v>
      </c>
    </row>
    <row r="93" spans="1:11" x14ac:dyDescent="0.2">
      <c r="A93">
        <v>92</v>
      </c>
      <c r="B93">
        <v>100</v>
      </c>
      <c r="C93">
        <v>20</v>
      </c>
      <c r="D93">
        <v>4</v>
      </c>
      <c r="E93">
        <v>6</v>
      </c>
      <c r="F93">
        <v>3</v>
      </c>
      <c r="G93">
        <v>2</v>
      </c>
      <c r="H93">
        <v>263336</v>
      </c>
      <c r="I93">
        <v>237322</v>
      </c>
      <c r="J93">
        <v>262422</v>
      </c>
      <c r="K93">
        <v>234885</v>
      </c>
    </row>
    <row r="94" spans="1:11" x14ac:dyDescent="0.2">
      <c r="A94">
        <v>93</v>
      </c>
      <c r="B94">
        <v>100</v>
      </c>
      <c r="C94">
        <v>20</v>
      </c>
      <c r="D94">
        <v>8</v>
      </c>
      <c r="E94">
        <v>2</v>
      </c>
      <c r="F94">
        <v>6</v>
      </c>
      <c r="G94">
        <v>1</v>
      </c>
      <c r="H94">
        <v>244409</v>
      </c>
      <c r="I94">
        <v>264340</v>
      </c>
      <c r="J94">
        <v>227685</v>
      </c>
      <c r="K94">
        <v>261823</v>
      </c>
    </row>
    <row r="95" spans="1:11" x14ac:dyDescent="0.2">
      <c r="A95">
        <v>94</v>
      </c>
      <c r="B95">
        <v>100</v>
      </c>
      <c r="C95">
        <v>20</v>
      </c>
      <c r="D95">
        <v>7</v>
      </c>
      <c r="E95">
        <v>4</v>
      </c>
      <c r="F95">
        <v>5</v>
      </c>
      <c r="G95">
        <v>3</v>
      </c>
      <c r="H95">
        <v>273053</v>
      </c>
      <c r="I95">
        <v>253036</v>
      </c>
      <c r="J95">
        <v>237493</v>
      </c>
      <c r="K95">
        <v>233400</v>
      </c>
    </row>
    <row r="96" spans="1:11" x14ac:dyDescent="0.2">
      <c r="A96">
        <v>95</v>
      </c>
      <c r="B96">
        <v>100</v>
      </c>
      <c r="C96">
        <v>20</v>
      </c>
      <c r="D96">
        <v>5</v>
      </c>
      <c r="E96">
        <v>4</v>
      </c>
      <c r="F96">
        <v>2</v>
      </c>
      <c r="G96">
        <v>1</v>
      </c>
      <c r="H96">
        <v>240569</v>
      </c>
      <c r="I96">
        <v>292544</v>
      </c>
      <c r="J96">
        <v>220372</v>
      </c>
      <c r="K96">
        <v>244471</v>
      </c>
    </row>
    <row r="97" spans="1:15" x14ac:dyDescent="0.2">
      <c r="A97">
        <v>96</v>
      </c>
      <c r="B97">
        <v>100</v>
      </c>
      <c r="C97">
        <v>20</v>
      </c>
      <c r="D97">
        <v>3</v>
      </c>
      <c r="E97">
        <v>6</v>
      </c>
      <c r="F97">
        <v>7</v>
      </c>
      <c r="G97">
        <v>8</v>
      </c>
      <c r="H97">
        <v>247668</v>
      </c>
      <c r="I97">
        <v>242564</v>
      </c>
      <c r="J97">
        <v>283523</v>
      </c>
      <c r="K97">
        <v>223565</v>
      </c>
    </row>
    <row r="98" spans="1:15" x14ac:dyDescent="0.2">
      <c r="A98">
        <v>97</v>
      </c>
      <c r="B98">
        <v>100</v>
      </c>
      <c r="C98">
        <v>20</v>
      </c>
      <c r="D98">
        <v>1</v>
      </c>
      <c r="E98">
        <v>5</v>
      </c>
      <c r="F98">
        <v>6</v>
      </c>
      <c r="G98">
        <v>7</v>
      </c>
      <c r="H98">
        <v>242494</v>
      </c>
      <c r="I98">
        <v>239937</v>
      </c>
      <c r="J98">
        <v>259674</v>
      </c>
      <c r="K98">
        <v>256490</v>
      </c>
    </row>
    <row r="99" spans="1:15" x14ac:dyDescent="0.2">
      <c r="A99">
        <v>98</v>
      </c>
      <c r="B99">
        <v>100</v>
      </c>
      <c r="C99">
        <v>20</v>
      </c>
      <c r="D99">
        <v>2</v>
      </c>
      <c r="E99">
        <v>3</v>
      </c>
      <c r="F99">
        <v>4</v>
      </c>
      <c r="G99">
        <v>8</v>
      </c>
      <c r="H99">
        <v>242235</v>
      </c>
      <c r="I99">
        <v>252346</v>
      </c>
      <c r="J99">
        <v>268682</v>
      </c>
      <c r="K99">
        <v>234936</v>
      </c>
    </row>
    <row r="100" spans="1:15" x14ac:dyDescent="0.2">
      <c r="A100">
        <v>99</v>
      </c>
      <c r="B100">
        <v>100</v>
      </c>
      <c r="C100">
        <v>20</v>
      </c>
      <c r="D100">
        <v>1</v>
      </c>
      <c r="E100">
        <v>7</v>
      </c>
      <c r="F100">
        <v>6</v>
      </c>
      <c r="G100">
        <v>8</v>
      </c>
      <c r="H100">
        <v>229415</v>
      </c>
      <c r="I100">
        <v>257021</v>
      </c>
      <c r="J100">
        <v>272273</v>
      </c>
      <c r="K100">
        <v>239344</v>
      </c>
    </row>
    <row r="101" spans="1:15" x14ac:dyDescent="0.2">
      <c r="A101">
        <v>100</v>
      </c>
      <c r="B101">
        <v>100</v>
      </c>
      <c r="C101">
        <v>20</v>
      </c>
      <c r="D101">
        <v>5</v>
      </c>
      <c r="E101">
        <v>3</v>
      </c>
      <c r="F101">
        <v>4</v>
      </c>
      <c r="G101">
        <v>2</v>
      </c>
      <c r="H101">
        <v>249701</v>
      </c>
      <c r="I101">
        <v>272095</v>
      </c>
      <c r="J101">
        <v>260704</v>
      </c>
      <c r="K101">
        <v>215793</v>
      </c>
    </row>
    <row r="102" spans="1:15" x14ac:dyDescent="0.2">
      <c r="A102">
        <v>101</v>
      </c>
      <c r="B102">
        <v>500</v>
      </c>
      <c r="C102">
        <v>1</v>
      </c>
      <c r="D102">
        <v>4</v>
      </c>
      <c r="E102">
        <v>5</v>
      </c>
      <c r="F102">
        <v>2</v>
      </c>
      <c r="G102">
        <v>1</v>
      </c>
      <c r="H102">
        <v>1933108</v>
      </c>
      <c r="I102">
        <v>542825</v>
      </c>
      <c r="J102">
        <v>1824944</v>
      </c>
      <c r="K102">
        <v>669289</v>
      </c>
    </row>
    <row r="103" spans="1:15" x14ac:dyDescent="0.2">
      <c r="A103">
        <v>102</v>
      </c>
      <c r="B103">
        <v>500</v>
      </c>
      <c r="C103">
        <v>1</v>
      </c>
      <c r="D103">
        <v>7</v>
      </c>
      <c r="E103">
        <v>8</v>
      </c>
      <c r="F103">
        <v>6</v>
      </c>
      <c r="G103">
        <v>3</v>
      </c>
      <c r="H103">
        <v>1961512</v>
      </c>
      <c r="I103">
        <v>525684</v>
      </c>
      <c r="J103">
        <v>2142130</v>
      </c>
      <c r="K103">
        <v>344094</v>
      </c>
      <c r="M103">
        <v>176</v>
      </c>
    </row>
    <row r="104" spans="1:15" x14ac:dyDescent="0.2">
      <c r="A104">
        <v>103</v>
      </c>
      <c r="B104">
        <v>500</v>
      </c>
      <c r="C104">
        <v>1</v>
      </c>
      <c r="D104">
        <v>4</v>
      </c>
      <c r="E104">
        <v>7</v>
      </c>
      <c r="F104">
        <v>2</v>
      </c>
      <c r="G104">
        <v>1</v>
      </c>
      <c r="H104">
        <v>1745056</v>
      </c>
      <c r="I104">
        <v>746585</v>
      </c>
      <c r="J104">
        <v>1773584</v>
      </c>
      <c r="K104">
        <v>701356</v>
      </c>
    </row>
    <row r="105" spans="1:15" x14ac:dyDescent="0.2">
      <c r="A105">
        <v>104</v>
      </c>
      <c r="B105">
        <v>500</v>
      </c>
      <c r="C105">
        <v>1</v>
      </c>
      <c r="D105">
        <v>3</v>
      </c>
      <c r="E105">
        <v>5</v>
      </c>
      <c r="F105">
        <v>8</v>
      </c>
      <c r="G105">
        <v>6</v>
      </c>
      <c r="H105">
        <v>872625</v>
      </c>
      <c r="I105">
        <v>1464506</v>
      </c>
      <c r="J105">
        <v>1455079</v>
      </c>
      <c r="K105">
        <v>1180218</v>
      </c>
      <c r="N105">
        <v>166</v>
      </c>
      <c r="O105">
        <v>497</v>
      </c>
    </row>
    <row r="106" spans="1:15" x14ac:dyDescent="0.2">
      <c r="A106">
        <v>105</v>
      </c>
      <c r="B106">
        <v>500</v>
      </c>
      <c r="C106">
        <v>1</v>
      </c>
      <c r="D106">
        <v>1</v>
      </c>
      <c r="E106">
        <v>4</v>
      </c>
      <c r="F106">
        <v>3</v>
      </c>
      <c r="G106">
        <v>7</v>
      </c>
      <c r="H106">
        <v>778654</v>
      </c>
      <c r="I106">
        <v>1586209</v>
      </c>
      <c r="J106">
        <v>1105317</v>
      </c>
      <c r="K106">
        <v>1493317</v>
      </c>
    </row>
    <row r="107" spans="1:15" x14ac:dyDescent="0.2">
      <c r="A107">
        <v>106</v>
      </c>
      <c r="B107">
        <v>500</v>
      </c>
      <c r="C107">
        <v>1</v>
      </c>
      <c r="D107">
        <v>2</v>
      </c>
      <c r="E107">
        <v>6</v>
      </c>
      <c r="F107">
        <v>5</v>
      </c>
      <c r="G107">
        <v>8</v>
      </c>
      <c r="H107">
        <v>1820421</v>
      </c>
      <c r="I107">
        <v>811055</v>
      </c>
      <c r="J107">
        <v>1362537</v>
      </c>
      <c r="K107">
        <v>982369</v>
      </c>
      <c r="M107">
        <v>489</v>
      </c>
      <c r="O107">
        <v>168</v>
      </c>
    </row>
    <row r="108" spans="1:15" x14ac:dyDescent="0.2">
      <c r="A108">
        <v>107</v>
      </c>
      <c r="B108">
        <v>500</v>
      </c>
      <c r="C108">
        <v>1</v>
      </c>
      <c r="D108">
        <v>1</v>
      </c>
      <c r="E108">
        <v>3</v>
      </c>
      <c r="F108">
        <v>6</v>
      </c>
      <c r="G108">
        <v>7</v>
      </c>
      <c r="H108">
        <v>696212</v>
      </c>
      <c r="I108">
        <v>1926350</v>
      </c>
      <c r="J108">
        <v>1486586</v>
      </c>
      <c r="K108">
        <v>855449</v>
      </c>
    </row>
    <row r="109" spans="1:15" x14ac:dyDescent="0.2">
      <c r="A109">
        <v>108</v>
      </c>
      <c r="B109">
        <v>500</v>
      </c>
      <c r="C109">
        <v>1</v>
      </c>
      <c r="D109">
        <v>8</v>
      </c>
      <c r="E109">
        <v>5</v>
      </c>
      <c r="F109">
        <v>4</v>
      </c>
      <c r="G109">
        <v>2</v>
      </c>
      <c r="H109">
        <v>794686</v>
      </c>
      <c r="I109">
        <v>1230768</v>
      </c>
      <c r="J109">
        <v>965526</v>
      </c>
      <c r="K109">
        <v>1980971</v>
      </c>
      <c r="L109">
        <v>162</v>
      </c>
    </row>
    <row r="110" spans="1:15" x14ac:dyDescent="0.2">
      <c r="A110">
        <v>109</v>
      </c>
      <c r="B110">
        <v>500</v>
      </c>
      <c r="C110">
        <v>1</v>
      </c>
      <c r="D110">
        <v>7</v>
      </c>
      <c r="E110">
        <v>3</v>
      </c>
      <c r="F110">
        <v>2</v>
      </c>
      <c r="G110">
        <v>1</v>
      </c>
      <c r="H110">
        <v>861667</v>
      </c>
      <c r="I110">
        <v>1365909</v>
      </c>
      <c r="J110">
        <v>1851868</v>
      </c>
      <c r="K110">
        <v>885294</v>
      </c>
    </row>
    <row r="111" spans="1:15" x14ac:dyDescent="0.2">
      <c r="A111">
        <v>110</v>
      </c>
      <c r="B111">
        <v>500</v>
      </c>
      <c r="C111">
        <v>1</v>
      </c>
      <c r="D111">
        <v>8</v>
      </c>
      <c r="E111">
        <v>6</v>
      </c>
      <c r="F111">
        <v>5</v>
      </c>
      <c r="G111">
        <v>4</v>
      </c>
      <c r="H111">
        <v>426394</v>
      </c>
      <c r="I111">
        <v>1508445</v>
      </c>
      <c r="J111">
        <v>561644</v>
      </c>
      <c r="K111">
        <v>2479031</v>
      </c>
      <c r="L111">
        <v>164</v>
      </c>
    </row>
    <row r="112" spans="1:15" x14ac:dyDescent="0.2">
      <c r="A112">
        <v>111</v>
      </c>
      <c r="B112">
        <v>500</v>
      </c>
      <c r="C112">
        <v>2</v>
      </c>
      <c r="D112">
        <v>7</v>
      </c>
      <c r="E112">
        <v>5</v>
      </c>
      <c r="F112">
        <v>2</v>
      </c>
      <c r="G112">
        <v>1</v>
      </c>
      <c r="H112">
        <v>1733145</v>
      </c>
      <c r="I112">
        <v>618907</v>
      </c>
      <c r="J112">
        <v>1767280</v>
      </c>
      <c r="K112">
        <v>850892</v>
      </c>
    </row>
    <row r="113" spans="1:15" x14ac:dyDescent="0.2">
      <c r="A113">
        <v>112</v>
      </c>
      <c r="B113">
        <v>500</v>
      </c>
      <c r="C113">
        <v>2</v>
      </c>
      <c r="D113">
        <v>3</v>
      </c>
      <c r="E113">
        <v>4</v>
      </c>
      <c r="F113">
        <v>6</v>
      </c>
      <c r="G113">
        <v>8</v>
      </c>
      <c r="H113">
        <v>1684923</v>
      </c>
      <c r="I113">
        <v>1808937</v>
      </c>
      <c r="J113">
        <v>1087627</v>
      </c>
      <c r="K113">
        <v>390151</v>
      </c>
      <c r="O113">
        <v>337</v>
      </c>
    </row>
    <row r="114" spans="1:15" x14ac:dyDescent="0.2">
      <c r="A114">
        <v>113</v>
      </c>
      <c r="B114">
        <v>500</v>
      </c>
      <c r="C114">
        <v>2</v>
      </c>
      <c r="D114">
        <v>1</v>
      </c>
      <c r="E114">
        <v>2</v>
      </c>
      <c r="F114">
        <v>6</v>
      </c>
      <c r="G114">
        <v>5</v>
      </c>
      <c r="H114">
        <v>1760640</v>
      </c>
      <c r="I114">
        <v>1285662</v>
      </c>
      <c r="J114">
        <v>1292644</v>
      </c>
      <c r="K114">
        <v>634197</v>
      </c>
    </row>
    <row r="115" spans="1:15" x14ac:dyDescent="0.2">
      <c r="A115">
        <v>114</v>
      </c>
      <c r="B115">
        <v>500</v>
      </c>
      <c r="C115">
        <v>2</v>
      </c>
      <c r="D115">
        <v>3</v>
      </c>
      <c r="E115">
        <v>4</v>
      </c>
      <c r="F115">
        <v>8</v>
      </c>
      <c r="G115">
        <v>7</v>
      </c>
      <c r="H115">
        <v>1060039</v>
      </c>
      <c r="I115">
        <v>2408101</v>
      </c>
      <c r="J115">
        <v>569531</v>
      </c>
      <c r="K115">
        <v>933164</v>
      </c>
      <c r="N115">
        <v>272</v>
      </c>
    </row>
    <row r="116" spans="1:15" x14ac:dyDescent="0.2">
      <c r="A116">
        <v>115</v>
      </c>
      <c r="B116">
        <v>500</v>
      </c>
      <c r="C116">
        <v>2</v>
      </c>
      <c r="D116">
        <v>1</v>
      </c>
      <c r="E116">
        <v>3</v>
      </c>
      <c r="F116">
        <v>5</v>
      </c>
      <c r="G116">
        <v>4</v>
      </c>
      <c r="H116">
        <v>841680</v>
      </c>
      <c r="I116">
        <v>1260932</v>
      </c>
      <c r="J116">
        <v>1037090</v>
      </c>
      <c r="K116">
        <v>1828227</v>
      </c>
    </row>
    <row r="117" spans="1:15" x14ac:dyDescent="0.2">
      <c r="A117">
        <v>116</v>
      </c>
      <c r="B117">
        <v>500</v>
      </c>
      <c r="C117">
        <v>2</v>
      </c>
      <c r="D117">
        <v>7</v>
      </c>
      <c r="E117">
        <v>8</v>
      </c>
      <c r="F117">
        <v>6</v>
      </c>
      <c r="G117">
        <v>2</v>
      </c>
      <c r="H117">
        <v>1530174</v>
      </c>
      <c r="I117">
        <v>823385</v>
      </c>
      <c r="J117">
        <v>1719155</v>
      </c>
      <c r="K117">
        <v>902310</v>
      </c>
      <c r="M117">
        <v>236</v>
      </c>
    </row>
    <row r="118" spans="1:15" x14ac:dyDescent="0.2">
      <c r="A118">
        <v>117</v>
      </c>
      <c r="B118">
        <v>500</v>
      </c>
      <c r="C118">
        <v>2</v>
      </c>
      <c r="D118">
        <v>8</v>
      </c>
      <c r="E118">
        <v>7</v>
      </c>
      <c r="F118">
        <v>2</v>
      </c>
      <c r="G118">
        <v>1</v>
      </c>
      <c r="H118">
        <v>523380</v>
      </c>
      <c r="I118">
        <v>979747</v>
      </c>
      <c r="J118">
        <v>1636962</v>
      </c>
      <c r="K118">
        <v>1828497</v>
      </c>
      <c r="L118">
        <v>222</v>
      </c>
    </row>
    <row r="119" spans="1:15" x14ac:dyDescent="0.2">
      <c r="A119">
        <v>118</v>
      </c>
      <c r="B119">
        <v>500</v>
      </c>
      <c r="C119">
        <v>2</v>
      </c>
      <c r="D119">
        <v>6</v>
      </c>
      <c r="E119">
        <v>5</v>
      </c>
      <c r="F119">
        <v>4</v>
      </c>
      <c r="G119">
        <v>3</v>
      </c>
      <c r="H119">
        <v>1303963</v>
      </c>
      <c r="I119">
        <v>455462</v>
      </c>
      <c r="J119">
        <v>2694763</v>
      </c>
      <c r="K119">
        <v>518853</v>
      </c>
    </row>
    <row r="120" spans="1:15" x14ac:dyDescent="0.2">
      <c r="A120">
        <v>119</v>
      </c>
      <c r="B120">
        <v>500</v>
      </c>
      <c r="C120">
        <v>2</v>
      </c>
      <c r="D120">
        <v>6</v>
      </c>
      <c r="E120">
        <v>5</v>
      </c>
      <c r="F120">
        <v>3</v>
      </c>
      <c r="G120">
        <v>1</v>
      </c>
      <c r="H120">
        <v>1546925</v>
      </c>
      <c r="I120">
        <v>577313</v>
      </c>
      <c r="J120">
        <v>1945807</v>
      </c>
      <c r="K120">
        <v>905334</v>
      </c>
    </row>
    <row r="121" spans="1:15" x14ac:dyDescent="0.2">
      <c r="A121">
        <v>120</v>
      </c>
      <c r="B121">
        <v>500</v>
      </c>
      <c r="C121">
        <v>2</v>
      </c>
      <c r="D121">
        <v>2</v>
      </c>
      <c r="E121">
        <v>4</v>
      </c>
      <c r="F121">
        <v>7</v>
      </c>
      <c r="G121">
        <v>8</v>
      </c>
      <c r="H121">
        <v>1640696</v>
      </c>
      <c r="I121">
        <v>986385</v>
      </c>
      <c r="J121">
        <v>1908163</v>
      </c>
      <c r="K121">
        <v>435807</v>
      </c>
      <c r="O121">
        <v>240</v>
      </c>
    </row>
    <row r="122" spans="1:15" x14ac:dyDescent="0.2">
      <c r="A122">
        <v>121</v>
      </c>
      <c r="B122">
        <v>500</v>
      </c>
      <c r="C122">
        <v>5</v>
      </c>
      <c r="D122">
        <v>1</v>
      </c>
      <c r="E122">
        <v>3</v>
      </c>
      <c r="F122">
        <v>8</v>
      </c>
      <c r="G122">
        <v>4</v>
      </c>
      <c r="H122">
        <v>1020811</v>
      </c>
      <c r="I122">
        <v>1847890</v>
      </c>
      <c r="J122">
        <v>498680</v>
      </c>
      <c r="K122">
        <v>1608053</v>
      </c>
      <c r="N122">
        <v>436</v>
      </c>
    </row>
    <row r="123" spans="1:15" x14ac:dyDescent="0.2">
      <c r="A123">
        <v>122</v>
      </c>
      <c r="B123">
        <v>500</v>
      </c>
      <c r="C123">
        <v>5</v>
      </c>
      <c r="D123">
        <v>2</v>
      </c>
      <c r="E123">
        <v>5</v>
      </c>
      <c r="F123">
        <v>7</v>
      </c>
      <c r="G123">
        <v>6</v>
      </c>
      <c r="H123">
        <v>1822079</v>
      </c>
      <c r="I123">
        <v>923724</v>
      </c>
      <c r="J123">
        <v>1480320</v>
      </c>
      <c r="K123">
        <v>749865</v>
      </c>
    </row>
    <row r="124" spans="1:15" x14ac:dyDescent="0.2">
      <c r="A124">
        <v>123</v>
      </c>
      <c r="B124">
        <v>500</v>
      </c>
      <c r="C124">
        <v>5</v>
      </c>
      <c r="D124">
        <v>1</v>
      </c>
      <c r="E124">
        <v>2</v>
      </c>
      <c r="F124">
        <v>7</v>
      </c>
      <c r="G124">
        <v>6</v>
      </c>
      <c r="H124">
        <v>1630334</v>
      </c>
      <c r="I124">
        <v>1299277</v>
      </c>
      <c r="J124">
        <v>1197484</v>
      </c>
      <c r="K124">
        <v>847096</v>
      </c>
    </row>
    <row r="125" spans="1:15" x14ac:dyDescent="0.2">
      <c r="A125">
        <v>124</v>
      </c>
      <c r="B125">
        <v>500</v>
      </c>
      <c r="C125">
        <v>5</v>
      </c>
      <c r="D125">
        <v>5</v>
      </c>
      <c r="E125">
        <v>8</v>
      </c>
      <c r="F125">
        <v>4</v>
      </c>
      <c r="G125">
        <v>3</v>
      </c>
      <c r="H125">
        <v>1503569</v>
      </c>
      <c r="I125">
        <v>647309</v>
      </c>
      <c r="J125">
        <v>1532458</v>
      </c>
      <c r="K125">
        <v>1293874</v>
      </c>
      <c r="M125">
        <v>450</v>
      </c>
    </row>
    <row r="126" spans="1:15" x14ac:dyDescent="0.2">
      <c r="A126">
        <v>125</v>
      </c>
      <c r="B126">
        <v>500</v>
      </c>
      <c r="C126">
        <v>5</v>
      </c>
      <c r="D126">
        <v>7</v>
      </c>
      <c r="E126">
        <v>5</v>
      </c>
      <c r="F126">
        <v>3</v>
      </c>
      <c r="G126">
        <v>1</v>
      </c>
      <c r="H126">
        <v>940708</v>
      </c>
      <c r="I126">
        <v>1224220</v>
      </c>
      <c r="J126">
        <v>1556419</v>
      </c>
      <c r="K126">
        <v>1252946</v>
      </c>
    </row>
    <row r="127" spans="1:15" x14ac:dyDescent="0.2">
      <c r="A127">
        <v>126</v>
      </c>
      <c r="B127">
        <v>500</v>
      </c>
      <c r="C127">
        <v>5</v>
      </c>
      <c r="D127">
        <v>8</v>
      </c>
      <c r="E127">
        <v>6</v>
      </c>
      <c r="F127">
        <v>4</v>
      </c>
      <c r="G127">
        <v>2</v>
      </c>
      <c r="H127">
        <v>825470</v>
      </c>
      <c r="I127">
        <v>1369766</v>
      </c>
      <c r="J127">
        <v>966111</v>
      </c>
      <c r="K127">
        <v>1816876</v>
      </c>
    </row>
    <row r="128" spans="1:15" x14ac:dyDescent="0.2">
      <c r="A128">
        <v>127</v>
      </c>
      <c r="B128">
        <v>500</v>
      </c>
      <c r="C128">
        <v>5</v>
      </c>
      <c r="D128">
        <v>7</v>
      </c>
      <c r="E128">
        <v>3</v>
      </c>
      <c r="F128">
        <v>6</v>
      </c>
      <c r="G128">
        <v>1</v>
      </c>
      <c r="H128">
        <v>1035767</v>
      </c>
      <c r="I128">
        <v>1661149</v>
      </c>
      <c r="J128">
        <v>849944</v>
      </c>
      <c r="K128">
        <v>1426252</v>
      </c>
    </row>
    <row r="129" spans="1:15" x14ac:dyDescent="0.2">
      <c r="A129">
        <v>128</v>
      </c>
      <c r="B129">
        <v>500</v>
      </c>
      <c r="C129">
        <v>5</v>
      </c>
      <c r="D129">
        <v>2</v>
      </c>
      <c r="E129">
        <v>5</v>
      </c>
      <c r="F129">
        <v>4</v>
      </c>
      <c r="G129">
        <v>8</v>
      </c>
      <c r="H129">
        <v>1580735</v>
      </c>
      <c r="I129">
        <v>831988</v>
      </c>
      <c r="J129">
        <v>1992011</v>
      </c>
      <c r="K129">
        <v>575357</v>
      </c>
      <c r="O129">
        <v>382</v>
      </c>
    </row>
    <row r="130" spans="1:15" x14ac:dyDescent="0.2">
      <c r="A130">
        <v>129</v>
      </c>
      <c r="B130">
        <v>500</v>
      </c>
      <c r="C130">
        <v>5</v>
      </c>
      <c r="D130">
        <v>1</v>
      </c>
      <c r="E130">
        <v>2</v>
      </c>
      <c r="F130">
        <v>4</v>
      </c>
      <c r="G130">
        <v>7</v>
      </c>
      <c r="H130">
        <v>1600656</v>
      </c>
      <c r="I130">
        <v>1244746</v>
      </c>
      <c r="J130">
        <v>1102710</v>
      </c>
      <c r="K130">
        <v>1027021</v>
      </c>
    </row>
    <row r="131" spans="1:15" x14ac:dyDescent="0.2">
      <c r="A131">
        <v>130</v>
      </c>
      <c r="B131">
        <v>500</v>
      </c>
      <c r="C131">
        <v>5</v>
      </c>
      <c r="D131">
        <v>3</v>
      </c>
      <c r="E131">
        <v>5</v>
      </c>
      <c r="F131">
        <v>6</v>
      </c>
      <c r="G131">
        <v>8</v>
      </c>
      <c r="H131">
        <v>1865619</v>
      </c>
      <c r="I131">
        <v>1476394</v>
      </c>
      <c r="J131">
        <v>1268357</v>
      </c>
      <c r="K131">
        <v>367828</v>
      </c>
      <c r="O131">
        <v>496</v>
      </c>
    </row>
    <row r="132" spans="1:15" x14ac:dyDescent="0.2">
      <c r="A132">
        <v>131</v>
      </c>
      <c r="B132">
        <v>500</v>
      </c>
      <c r="C132">
        <v>10</v>
      </c>
      <c r="D132">
        <v>1</v>
      </c>
      <c r="E132">
        <v>2</v>
      </c>
      <c r="F132">
        <v>8</v>
      </c>
      <c r="G132">
        <v>3</v>
      </c>
      <c r="H132">
        <v>1310610</v>
      </c>
      <c r="I132">
        <v>1664758</v>
      </c>
      <c r="J132">
        <v>517049</v>
      </c>
      <c r="K132">
        <v>1492237</v>
      </c>
    </row>
    <row r="133" spans="1:15" x14ac:dyDescent="0.2">
      <c r="A133">
        <v>132</v>
      </c>
      <c r="B133">
        <v>500</v>
      </c>
      <c r="C133">
        <v>10</v>
      </c>
      <c r="D133">
        <v>6</v>
      </c>
      <c r="E133">
        <v>7</v>
      </c>
      <c r="F133">
        <v>5</v>
      </c>
      <c r="G133">
        <v>4</v>
      </c>
      <c r="H133">
        <v>944001</v>
      </c>
      <c r="I133">
        <v>1356071</v>
      </c>
      <c r="J133">
        <v>1073317</v>
      </c>
      <c r="K133">
        <v>1604075</v>
      </c>
    </row>
    <row r="134" spans="1:15" x14ac:dyDescent="0.2">
      <c r="A134">
        <v>133</v>
      </c>
      <c r="B134">
        <v>500</v>
      </c>
      <c r="C134">
        <v>10</v>
      </c>
      <c r="D134">
        <v>6</v>
      </c>
      <c r="E134">
        <v>7</v>
      </c>
      <c r="F134">
        <v>5</v>
      </c>
      <c r="G134">
        <v>1</v>
      </c>
      <c r="H134">
        <v>1034686</v>
      </c>
      <c r="I134">
        <v>1281679</v>
      </c>
      <c r="J134">
        <v>1470867</v>
      </c>
      <c r="K134">
        <v>1194173</v>
      </c>
    </row>
    <row r="135" spans="1:15" x14ac:dyDescent="0.2">
      <c r="A135">
        <v>134</v>
      </c>
      <c r="B135">
        <v>500</v>
      </c>
      <c r="C135">
        <v>10</v>
      </c>
      <c r="D135">
        <v>4</v>
      </c>
      <c r="E135">
        <v>8</v>
      </c>
      <c r="F135">
        <v>3</v>
      </c>
      <c r="G135">
        <v>2</v>
      </c>
      <c r="H135">
        <v>1910434</v>
      </c>
      <c r="I135">
        <v>659356</v>
      </c>
      <c r="J135">
        <v>1954454</v>
      </c>
      <c r="K135">
        <v>456716</v>
      </c>
    </row>
    <row r="136" spans="1:15" x14ac:dyDescent="0.2">
      <c r="A136">
        <v>135</v>
      </c>
      <c r="B136">
        <v>500</v>
      </c>
      <c r="C136">
        <v>10</v>
      </c>
      <c r="D136">
        <v>3</v>
      </c>
      <c r="E136">
        <v>4</v>
      </c>
      <c r="F136">
        <v>2</v>
      </c>
      <c r="G136">
        <v>1</v>
      </c>
      <c r="H136">
        <v>971889</v>
      </c>
      <c r="I136">
        <v>1907999</v>
      </c>
      <c r="J136">
        <v>1256383</v>
      </c>
      <c r="K136">
        <v>844161</v>
      </c>
    </row>
    <row r="137" spans="1:15" x14ac:dyDescent="0.2">
      <c r="A137">
        <v>136</v>
      </c>
      <c r="B137">
        <v>500</v>
      </c>
      <c r="C137">
        <v>10</v>
      </c>
      <c r="D137">
        <v>5</v>
      </c>
      <c r="E137">
        <v>6</v>
      </c>
      <c r="F137">
        <v>8</v>
      </c>
      <c r="G137">
        <v>7</v>
      </c>
      <c r="H137">
        <v>1953286</v>
      </c>
      <c r="I137">
        <v>1074813</v>
      </c>
      <c r="J137">
        <v>691272</v>
      </c>
      <c r="K137">
        <v>1264143</v>
      </c>
    </row>
    <row r="138" spans="1:15" x14ac:dyDescent="0.2">
      <c r="A138">
        <v>137</v>
      </c>
      <c r="B138">
        <v>500</v>
      </c>
      <c r="C138">
        <v>10</v>
      </c>
      <c r="D138">
        <v>1</v>
      </c>
      <c r="E138">
        <v>2</v>
      </c>
      <c r="F138">
        <v>7</v>
      </c>
      <c r="G138">
        <v>3</v>
      </c>
      <c r="H138">
        <v>1615825</v>
      </c>
      <c r="I138">
        <v>1496106</v>
      </c>
      <c r="J138">
        <v>816347</v>
      </c>
      <c r="K138">
        <v>1052255</v>
      </c>
    </row>
    <row r="139" spans="1:15" x14ac:dyDescent="0.2">
      <c r="A139">
        <v>138</v>
      </c>
      <c r="B139">
        <v>500</v>
      </c>
      <c r="C139">
        <v>10</v>
      </c>
      <c r="D139">
        <v>4</v>
      </c>
      <c r="E139">
        <v>5</v>
      </c>
      <c r="F139">
        <v>8</v>
      </c>
      <c r="G139">
        <v>6</v>
      </c>
      <c r="H139">
        <v>1265759</v>
      </c>
      <c r="I139">
        <v>1622010</v>
      </c>
      <c r="J139">
        <v>464696</v>
      </c>
      <c r="K139">
        <v>1626313</v>
      </c>
    </row>
    <row r="140" spans="1:15" x14ac:dyDescent="0.2">
      <c r="A140">
        <v>139</v>
      </c>
      <c r="B140">
        <v>500</v>
      </c>
      <c r="C140">
        <v>10</v>
      </c>
      <c r="D140">
        <v>1</v>
      </c>
      <c r="E140">
        <v>2</v>
      </c>
      <c r="F140">
        <v>3</v>
      </c>
      <c r="G140">
        <v>5</v>
      </c>
      <c r="H140">
        <v>1608158</v>
      </c>
      <c r="I140">
        <v>1196275</v>
      </c>
      <c r="J140">
        <v>1559337</v>
      </c>
      <c r="K140">
        <v>617765</v>
      </c>
    </row>
    <row r="141" spans="1:15" x14ac:dyDescent="0.2">
      <c r="A141">
        <v>140</v>
      </c>
      <c r="B141">
        <v>500</v>
      </c>
      <c r="C141">
        <v>10</v>
      </c>
      <c r="D141">
        <v>8</v>
      </c>
      <c r="E141">
        <v>7</v>
      </c>
      <c r="F141">
        <v>6</v>
      </c>
      <c r="G141">
        <v>4</v>
      </c>
      <c r="H141">
        <v>790099</v>
      </c>
      <c r="I141">
        <v>1354934</v>
      </c>
      <c r="J141">
        <v>1325855</v>
      </c>
      <c r="K141">
        <v>1509114</v>
      </c>
      <c r="L141">
        <v>386</v>
      </c>
    </row>
    <row r="142" spans="1:15" x14ac:dyDescent="0.2">
      <c r="A142">
        <v>141</v>
      </c>
      <c r="B142">
        <v>500</v>
      </c>
      <c r="C142">
        <v>20</v>
      </c>
      <c r="D142">
        <v>8</v>
      </c>
      <c r="E142">
        <v>6</v>
      </c>
      <c r="F142">
        <v>2</v>
      </c>
      <c r="G142">
        <v>1</v>
      </c>
      <c r="H142">
        <v>859607</v>
      </c>
      <c r="I142">
        <v>1628516</v>
      </c>
      <c r="J142">
        <v>895829</v>
      </c>
      <c r="K142">
        <v>1600547</v>
      </c>
      <c r="L142">
        <v>496</v>
      </c>
    </row>
    <row r="143" spans="1:15" x14ac:dyDescent="0.2">
      <c r="A143">
        <v>142</v>
      </c>
      <c r="B143">
        <v>500</v>
      </c>
      <c r="C143">
        <v>20</v>
      </c>
      <c r="D143">
        <v>7</v>
      </c>
      <c r="E143">
        <v>5</v>
      </c>
      <c r="F143">
        <v>4</v>
      </c>
      <c r="G143">
        <v>3</v>
      </c>
      <c r="H143">
        <v>1420166</v>
      </c>
      <c r="I143">
        <v>1449861</v>
      </c>
      <c r="J143">
        <v>1560432</v>
      </c>
      <c r="K143">
        <v>550494</v>
      </c>
    </row>
    <row r="144" spans="1:15" x14ac:dyDescent="0.2">
      <c r="A144">
        <v>143</v>
      </c>
      <c r="B144">
        <v>500</v>
      </c>
      <c r="C144">
        <v>20</v>
      </c>
      <c r="D144">
        <v>8</v>
      </c>
      <c r="E144">
        <v>4</v>
      </c>
      <c r="F144">
        <v>6</v>
      </c>
      <c r="G144">
        <v>1</v>
      </c>
      <c r="H144">
        <v>849339</v>
      </c>
      <c r="I144">
        <v>2059473</v>
      </c>
      <c r="J144">
        <v>921571</v>
      </c>
      <c r="K144">
        <v>1152519</v>
      </c>
      <c r="L144">
        <v>486</v>
      </c>
    </row>
    <row r="145" spans="1:15" x14ac:dyDescent="0.2">
      <c r="A145">
        <v>144</v>
      </c>
      <c r="B145">
        <v>500</v>
      </c>
      <c r="C145">
        <v>20</v>
      </c>
      <c r="D145">
        <v>2</v>
      </c>
      <c r="E145">
        <v>5</v>
      </c>
      <c r="F145">
        <v>3</v>
      </c>
      <c r="G145">
        <v>7</v>
      </c>
      <c r="H145">
        <v>1233545</v>
      </c>
      <c r="I145">
        <v>1383423</v>
      </c>
      <c r="J145">
        <v>1940253</v>
      </c>
      <c r="K145">
        <v>431335</v>
      </c>
    </row>
    <row r="146" spans="1:15" x14ac:dyDescent="0.2">
      <c r="A146">
        <v>145</v>
      </c>
      <c r="B146">
        <v>500</v>
      </c>
      <c r="C146">
        <v>20</v>
      </c>
      <c r="D146">
        <v>1</v>
      </c>
      <c r="E146">
        <v>3</v>
      </c>
      <c r="F146">
        <v>2</v>
      </c>
      <c r="G146">
        <v>5</v>
      </c>
      <c r="H146">
        <v>1346406</v>
      </c>
      <c r="I146">
        <v>1238213</v>
      </c>
      <c r="J146">
        <v>654280</v>
      </c>
      <c r="K146">
        <v>1747589</v>
      </c>
    </row>
    <row r="147" spans="1:15" x14ac:dyDescent="0.2">
      <c r="A147">
        <v>146</v>
      </c>
      <c r="B147">
        <v>500</v>
      </c>
      <c r="C147">
        <v>20</v>
      </c>
      <c r="D147">
        <v>4</v>
      </c>
      <c r="E147">
        <v>7</v>
      </c>
      <c r="F147">
        <v>6</v>
      </c>
      <c r="G147">
        <v>8</v>
      </c>
      <c r="H147">
        <v>1303785</v>
      </c>
      <c r="I147">
        <v>1095919</v>
      </c>
      <c r="J147">
        <v>1760253</v>
      </c>
      <c r="K147">
        <v>824022</v>
      </c>
    </row>
    <row r="148" spans="1:15" x14ac:dyDescent="0.2">
      <c r="A148">
        <v>147</v>
      </c>
      <c r="B148">
        <v>500</v>
      </c>
      <c r="C148">
        <v>20</v>
      </c>
      <c r="D148">
        <v>1</v>
      </c>
      <c r="E148">
        <v>3</v>
      </c>
      <c r="F148">
        <v>2</v>
      </c>
      <c r="G148">
        <v>7</v>
      </c>
      <c r="H148">
        <v>1567399</v>
      </c>
      <c r="I148">
        <v>1613213</v>
      </c>
      <c r="J148">
        <v>538613</v>
      </c>
      <c r="K148">
        <v>1268120</v>
      </c>
    </row>
    <row r="149" spans="1:15" x14ac:dyDescent="0.2">
      <c r="A149">
        <v>148</v>
      </c>
      <c r="B149">
        <v>500</v>
      </c>
      <c r="C149">
        <v>20</v>
      </c>
      <c r="D149">
        <v>8</v>
      </c>
      <c r="E149">
        <v>5</v>
      </c>
      <c r="F149">
        <v>6</v>
      </c>
      <c r="G149">
        <v>4</v>
      </c>
      <c r="H149">
        <v>975601</v>
      </c>
      <c r="I149">
        <v>1224224</v>
      </c>
      <c r="J149">
        <v>1241931</v>
      </c>
      <c r="K149">
        <v>1539939</v>
      </c>
      <c r="L149">
        <v>486</v>
      </c>
    </row>
    <row r="150" spans="1:15" x14ac:dyDescent="0.2">
      <c r="A150">
        <v>149</v>
      </c>
      <c r="B150">
        <v>500</v>
      </c>
      <c r="C150">
        <v>20</v>
      </c>
      <c r="D150">
        <v>6</v>
      </c>
      <c r="E150">
        <v>7</v>
      </c>
      <c r="F150">
        <v>4</v>
      </c>
      <c r="G150">
        <v>1</v>
      </c>
      <c r="H150">
        <v>1092130</v>
      </c>
      <c r="I150">
        <v>1294472</v>
      </c>
      <c r="J150">
        <v>1106794</v>
      </c>
      <c r="K150">
        <v>1491268</v>
      </c>
    </row>
    <row r="151" spans="1:15" x14ac:dyDescent="0.2">
      <c r="A151">
        <v>150</v>
      </c>
      <c r="B151">
        <v>500</v>
      </c>
      <c r="C151">
        <v>20</v>
      </c>
      <c r="D151">
        <v>5</v>
      </c>
      <c r="E151">
        <v>8</v>
      </c>
      <c r="F151">
        <v>3</v>
      </c>
      <c r="G151">
        <v>2</v>
      </c>
      <c r="H151">
        <v>1465841</v>
      </c>
      <c r="I151">
        <v>1110960</v>
      </c>
      <c r="J151">
        <v>1940981</v>
      </c>
      <c r="K151">
        <v>470245</v>
      </c>
    </row>
    <row r="152" spans="1:15" x14ac:dyDescent="0.2">
      <c r="A152">
        <v>151</v>
      </c>
      <c r="B152">
        <v>1000</v>
      </c>
      <c r="C152">
        <v>1</v>
      </c>
      <c r="D152">
        <v>8</v>
      </c>
      <c r="E152">
        <v>3</v>
      </c>
      <c r="F152">
        <v>2</v>
      </c>
      <c r="G152">
        <v>1</v>
      </c>
      <c r="H152">
        <v>375422</v>
      </c>
      <c r="I152">
        <v>3660025</v>
      </c>
      <c r="J152">
        <v>3935563</v>
      </c>
      <c r="K152">
        <v>1972276</v>
      </c>
      <c r="L152">
        <v>290</v>
      </c>
    </row>
    <row r="153" spans="1:15" x14ac:dyDescent="0.2">
      <c r="A153">
        <v>152</v>
      </c>
      <c r="B153">
        <v>1000</v>
      </c>
      <c r="C153">
        <v>1</v>
      </c>
      <c r="D153">
        <v>4</v>
      </c>
      <c r="E153">
        <v>5</v>
      </c>
      <c r="F153">
        <v>6</v>
      </c>
      <c r="G153">
        <v>7</v>
      </c>
      <c r="H153">
        <v>3665702</v>
      </c>
      <c r="I153">
        <v>1311853</v>
      </c>
      <c r="J153">
        <v>3529774</v>
      </c>
      <c r="K153">
        <v>1425995</v>
      </c>
      <c r="N153">
        <v>813</v>
      </c>
    </row>
    <row r="154" spans="1:15" x14ac:dyDescent="0.2">
      <c r="A154">
        <v>153</v>
      </c>
      <c r="B154">
        <v>1000</v>
      </c>
      <c r="C154">
        <v>1</v>
      </c>
      <c r="D154">
        <v>1</v>
      </c>
      <c r="E154">
        <v>7</v>
      </c>
      <c r="F154">
        <v>2</v>
      </c>
      <c r="G154">
        <v>8</v>
      </c>
      <c r="H154">
        <v>1795761</v>
      </c>
      <c r="I154">
        <v>2371166</v>
      </c>
      <c r="J154">
        <v>4251359</v>
      </c>
      <c r="K154">
        <v>1523870</v>
      </c>
      <c r="O154">
        <v>264</v>
      </c>
    </row>
    <row r="155" spans="1:15" x14ac:dyDescent="0.2">
      <c r="A155">
        <v>154</v>
      </c>
      <c r="B155">
        <v>1000</v>
      </c>
      <c r="C155">
        <v>1</v>
      </c>
      <c r="D155">
        <v>3</v>
      </c>
      <c r="E155">
        <v>5</v>
      </c>
      <c r="F155">
        <v>4</v>
      </c>
      <c r="G155">
        <v>6</v>
      </c>
      <c r="H155">
        <v>2645468</v>
      </c>
      <c r="I155">
        <v>1764362</v>
      </c>
      <c r="J155">
        <v>4517573</v>
      </c>
      <c r="K155">
        <v>1000977</v>
      </c>
      <c r="N155">
        <v>871</v>
      </c>
      <c r="O155">
        <v>771</v>
      </c>
    </row>
    <row r="156" spans="1:15" x14ac:dyDescent="0.2">
      <c r="A156">
        <v>155</v>
      </c>
      <c r="B156">
        <v>1000</v>
      </c>
      <c r="C156">
        <v>1</v>
      </c>
      <c r="D156">
        <v>1</v>
      </c>
      <c r="E156">
        <v>7</v>
      </c>
      <c r="F156">
        <v>3</v>
      </c>
      <c r="G156">
        <v>8</v>
      </c>
      <c r="H156">
        <v>1740596</v>
      </c>
      <c r="I156">
        <v>1188511</v>
      </c>
      <c r="J156">
        <v>6203968</v>
      </c>
      <c r="K156">
        <v>808601</v>
      </c>
      <c r="O156">
        <v>264</v>
      </c>
    </row>
    <row r="157" spans="1:15" x14ac:dyDescent="0.2">
      <c r="A157">
        <v>156</v>
      </c>
      <c r="B157">
        <v>1000</v>
      </c>
      <c r="C157">
        <v>1</v>
      </c>
      <c r="D157">
        <v>6</v>
      </c>
      <c r="E157">
        <v>4</v>
      </c>
      <c r="F157">
        <v>5</v>
      </c>
      <c r="G157">
        <v>2</v>
      </c>
      <c r="H157">
        <v>1393611</v>
      </c>
      <c r="I157">
        <v>3224012</v>
      </c>
      <c r="J157">
        <v>1412457</v>
      </c>
      <c r="K157">
        <v>3912456</v>
      </c>
      <c r="L157">
        <v>792</v>
      </c>
    </row>
    <row r="158" spans="1:15" x14ac:dyDescent="0.2">
      <c r="A158">
        <v>157</v>
      </c>
      <c r="B158">
        <v>1000</v>
      </c>
      <c r="C158">
        <v>1</v>
      </c>
      <c r="D158">
        <v>7</v>
      </c>
      <c r="E158">
        <v>6</v>
      </c>
      <c r="F158">
        <v>4</v>
      </c>
      <c r="G158">
        <v>1</v>
      </c>
      <c r="H158">
        <v>4191860</v>
      </c>
      <c r="I158">
        <v>1119988</v>
      </c>
      <c r="J158">
        <v>3900876</v>
      </c>
      <c r="K158">
        <v>717369</v>
      </c>
      <c r="M158">
        <v>721</v>
      </c>
      <c r="N158">
        <v>884</v>
      </c>
    </row>
    <row r="159" spans="1:15" x14ac:dyDescent="0.2">
      <c r="A159">
        <v>158</v>
      </c>
      <c r="B159">
        <v>1000</v>
      </c>
      <c r="C159">
        <v>1</v>
      </c>
      <c r="D159">
        <v>8</v>
      </c>
      <c r="E159">
        <v>5</v>
      </c>
      <c r="F159">
        <v>3</v>
      </c>
      <c r="G159">
        <v>2</v>
      </c>
      <c r="H159">
        <v>1104969</v>
      </c>
      <c r="I159">
        <v>1092834</v>
      </c>
      <c r="J159">
        <v>2626101</v>
      </c>
      <c r="K159">
        <v>5123929</v>
      </c>
      <c r="L159">
        <v>262</v>
      </c>
    </row>
    <row r="160" spans="1:15" x14ac:dyDescent="0.2">
      <c r="A160">
        <v>159</v>
      </c>
      <c r="B160">
        <v>1000</v>
      </c>
      <c r="C160">
        <v>1</v>
      </c>
      <c r="D160">
        <v>7</v>
      </c>
      <c r="E160">
        <v>4</v>
      </c>
      <c r="F160">
        <v>3</v>
      </c>
      <c r="G160">
        <v>1</v>
      </c>
      <c r="H160">
        <v>2420231</v>
      </c>
      <c r="I160">
        <v>2493701</v>
      </c>
      <c r="J160">
        <v>3698474</v>
      </c>
      <c r="K160">
        <v>1307834</v>
      </c>
    </row>
    <row r="161" spans="1:15" x14ac:dyDescent="0.2">
      <c r="A161">
        <v>160</v>
      </c>
      <c r="B161">
        <v>1000</v>
      </c>
      <c r="C161">
        <v>1</v>
      </c>
      <c r="D161">
        <v>2</v>
      </c>
      <c r="E161">
        <v>5</v>
      </c>
      <c r="F161">
        <v>6</v>
      </c>
      <c r="G161">
        <v>8</v>
      </c>
      <c r="H161">
        <v>4047538</v>
      </c>
      <c r="I161">
        <v>2107448</v>
      </c>
      <c r="J161">
        <v>3413046</v>
      </c>
      <c r="K161">
        <v>384234</v>
      </c>
      <c r="M161">
        <v>840</v>
      </c>
      <c r="N161">
        <v>696</v>
      </c>
      <c r="O161">
        <v>432</v>
      </c>
    </row>
    <row r="162" spans="1:15" x14ac:dyDescent="0.2">
      <c r="A162">
        <v>161</v>
      </c>
      <c r="B162">
        <v>1000</v>
      </c>
      <c r="C162">
        <v>2</v>
      </c>
      <c r="D162">
        <v>1</v>
      </c>
      <c r="E162">
        <v>3</v>
      </c>
      <c r="F162">
        <v>2</v>
      </c>
      <c r="G162">
        <v>8</v>
      </c>
      <c r="H162">
        <v>1986435</v>
      </c>
      <c r="I162">
        <v>2502971</v>
      </c>
      <c r="J162">
        <v>4446216</v>
      </c>
      <c r="K162">
        <v>1009186</v>
      </c>
      <c r="O162">
        <v>338</v>
      </c>
    </row>
    <row r="163" spans="1:15" x14ac:dyDescent="0.2">
      <c r="A163">
        <v>162</v>
      </c>
      <c r="B163">
        <v>1000</v>
      </c>
      <c r="C163">
        <v>2</v>
      </c>
      <c r="D163">
        <v>4</v>
      </c>
      <c r="E163">
        <v>6</v>
      </c>
      <c r="F163">
        <v>5</v>
      </c>
      <c r="G163">
        <v>7</v>
      </c>
      <c r="H163">
        <v>3793377</v>
      </c>
      <c r="I163">
        <v>2177384</v>
      </c>
      <c r="J163">
        <v>1805148</v>
      </c>
      <c r="K163">
        <v>2160318</v>
      </c>
    </row>
    <row r="164" spans="1:15" x14ac:dyDescent="0.2">
      <c r="A164">
        <v>163</v>
      </c>
      <c r="B164">
        <v>1000</v>
      </c>
      <c r="C164">
        <v>2</v>
      </c>
      <c r="D164">
        <v>1</v>
      </c>
      <c r="E164">
        <v>4</v>
      </c>
      <c r="F164">
        <v>2</v>
      </c>
      <c r="G164">
        <v>5</v>
      </c>
      <c r="H164">
        <v>3091911</v>
      </c>
      <c r="I164">
        <v>2391880</v>
      </c>
      <c r="J164">
        <v>2724906</v>
      </c>
      <c r="K164">
        <v>1720167</v>
      </c>
    </row>
    <row r="165" spans="1:15" x14ac:dyDescent="0.2">
      <c r="A165">
        <v>164</v>
      </c>
      <c r="B165">
        <v>1000</v>
      </c>
      <c r="C165">
        <v>2</v>
      </c>
      <c r="D165">
        <v>8</v>
      </c>
      <c r="E165">
        <v>6</v>
      </c>
      <c r="F165">
        <v>7</v>
      </c>
      <c r="G165">
        <v>3</v>
      </c>
      <c r="H165">
        <v>1587999</v>
      </c>
      <c r="I165">
        <v>5157875</v>
      </c>
      <c r="J165">
        <v>2347490</v>
      </c>
      <c r="K165">
        <v>871685</v>
      </c>
      <c r="L165">
        <v>316</v>
      </c>
    </row>
    <row r="166" spans="1:15" x14ac:dyDescent="0.2">
      <c r="A166">
        <v>165</v>
      </c>
      <c r="B166">
        <v>1000</v>
      </c>
      <c r="C166">
        <v>2</v>
      </c>
      <c r="D166">
        <v>7</v>
      </c>
      <c r="E166">
        <v>8</v>
      </c>
      <c r="F166">
        <v>2</v>
      </c>
      <c r="G166">
        <v>1</v>
      </c>
      <c r="H166">
        <v>3644273</v>
      </c>
      <c r="I166">
        <v>550985</v>
      </c>
      <c r="J166">
        <v>3977792</v>
      </c>
      <c r="K166">
        <v>1764890</v>
      </c>
      <c r="M166">
        <v>363</v>
      </c>
    </row>
    <row r="167" spans="1:15" x14ac:dyDescent="0.2">
      <c r="A167">
        <v>166</v>
      </c>
      <c r="B167">
        <v>1000</v>
      </c>
      <c r="C167">
        <v>2</v>
      </c>
      <c r="D167">
        <v>5</v>
      </c>
      <c r="E167">
        <v>6</v>
      </c>
      <c r="F167">
        <v>4</v>
      </c>
      <c r="G167">
        <v>3</v>
      </c>
      <c r="H167">
        <v>3660029</v>
      </c>
      <c r="I167">
        <v>1594964</v>
      </c>
      <c r="J167">
        <v>2986425</v>
      </c>
      <c r="K167">
        <v>1703323</v>
      </c>
    </row>
    <row r="168" spans="1:15" x14ac:dyDescent="0.2">
      <c r="A168">
        <v>167</v>
      </c>
      <c r="B168">
        <v>1000</v>
      </c>
      <c r="C168">
        <v>2</v>
      </c>
      <c r="D168">
        <v>5</v>
      </c>
      <c r="E168">
        <v>2</v>
      </c>
      <c r="F168">
        <v>3</v>
      </c>
      <c r="G168">
        <v>1</v>
      </c>
      <c r="H168">
        <v>1838649</v>
      </c>
      <c r="I168">
        <v>2259069</v>
      </c>
      <c r="J168">
        <v>2671848</v>
      </c>
      <c r="K168">
        <v>3163053</v>
      </c>
    </row>
    <row r="169" spans="1:15" x14ac:dyDescent="0.2">
      <c r="A169">
        <v>168</v>
      </c>
      <c r="B169">
        <v>1000</v>
      </c>
      <c r="C169">
        <v>2</v>
      </c>
      <c r="D169">
        <v>4</v>
      </c>
      <c r="E169">
        <v>7</v>
      </c>
      <c r="F169">
        <v>6</v>
      </c>
      <c r="G169">
        <v>8</v>
      </c>
      <c r="H169">
        <v>4539766</v>
      </c>
      <c r="I169">
        <v>1635857</v>
      </c>
      <c r="J169">
        <v>3402897</v>
      </c>
      <c r="K169">
        <v>364265</v>
      </c>
      <c r="O169">
        <v>625</v>
      </c>
    </row>
    <row r="170" spans="1:15" x14ac:dyDescent="0.2">
      <c r="A170">
        <v>169</v>
      </c>
      <c r="B170">
        <v>1000</v>
      </c>
      <c r="C170">
        <v>2</v>
      </c>
      <c r="D170">
        <v>1</v>
      </c>
      <c r="E170">
        <v>3</v>
      </c>
      <c r="F170">
        <v>6</v>
      </c>
      <c r="G170">
        <v>8</v>
      </c>
      <c r="H170">
        <v>2818854</v>
      </c>
      <c r="I170">
        <v>2845253</v>
      </c>
      <c r="J170">
        <v>3912819</v>
      </c>
      <c r="K170">
        <v>369281</v>
      </c>
      <c r="O170">
        <v>699</v>
      </c>
    </row>
    <row r="171" spans="1:15" x14ac:dyDescent="0.2">
      <c r="A171">
        <v>170</v>
      </c>
      <c r="B171">
        <v>1000</v>
      </c>
      <c r="C171">
        <v>2</v>
      </c>
      <c r="D171">
        <v>2</v>
      </c>
      <c r="E171">
        <v>4</v>
      </c>
      <c r="F171">
        <v>5</v>
      </c>
      <c r="G171">
        <v>7</v>
      </c>
      <c r="H171">
        <v>3091413</v>
      </c>
      <c r="I171">
        <v>2540267</v>
      </c>
      <c r="J171">
        <v>1791885</v>
      </c>
      <c r="K171">
        <v>2513014</v>
      </c>
    </row>
    <row r="172" spans="1:15" x14ac:dyDescent="0.2">
      <c r="A172">
        <v>171</v>
      </c>
      <c r="B172">
        <v>1000</v>
      </c>
      <c r="C172">
        <v>5</v>
      </c>
      <c r="D172">
        <v>1</v>
      </c>
      <c r="E172">
        <v>2</v>
      </c>
      <c r="F172">
        <v>5</v>
      </c>
      <c r="G172">
        <v>8</v>
      </c>
      <c r="H172">
        <v>3228667</v>
      </c>
      <c r="I172">
        <v>2792297</v>
      </c>
      <c r="J172">
        <v>3625886</v>
      </c>
      <c r="K172">
        <v>307041</v>
      </c>
    </row>
    <row r="173" spans="1:15" x14ac:dyDescent="0.2">
      <c r="A173">
        <v>172</v>
      </c>
      <c r="B173">
        <v>1000</v>
      </c>
      <c r="C173">
        <v>5</v>
      </c>
      <c r="D173">
        <v>7</v>
      </c>
      <c r="E173">
        <v>6</v>
      </c>
      <c r="F173">
        <v>4</v>
      </c>
      <c r="G173">
        <v>3</v>
      </c>
      <c r="H173">
        <v>3260949</v>
      </c>
      <c r="I173">
        <v>1676043</v>
      </c>
      <c r="J173">
        <v>3465209</v>
      </c>
      <c r="K173">
        <v>1535641</v>
      </c>
    </row>
    <row r="174" spans="1:15" x14ac:dyDescent="0.2">
      <c r="A174">
        <v>173</v>
      </c>
      <c r="B174">
        <v>1000</v>
      </c>
      <c r="C174">
        <v>5</v>
      </c>
      <c r="D174">
        <v>6</v>
      </c>
      <c r="E174">
        <v>3</v>
      </c>
      <c r="F174">
        <v>4</v>
      </c>
      <c r="G174">
        <v>1</v>
      </c>
      <c r="H174">
        <v>2983039</v>
      </c>
      <c r="I174">
        <v>1215933</v>
      </c>
      <c r="J174">
        <v>3841516</v>
      </c>
      <c r="K174">
        <v>1909405</v>
      </c>
    </row>
    <row r="175" spans="1:15" x14ac:dyDescent="0.2">
      <c r="A175">
        <v>174</v>
      </c>
      <c r="B175">
        <v>1000</v>
      </c>
      <c r="C175">
        <v>5</v>
      </c>
      <c r="D175">
        <v>8</v>
      </c>
      <c r="E175">
        <v>5</v>
      </c>
      <c r="F175">
        <v>7</v>
      </c>
      <c r="G175">
        <v>2</v>
      </c>
      <c r="H175">
        <v>1846772</v>
      </c>
      <c r="I175">
        <v>2828145</v>
      </c>
      <c r="J175">
        <v>1615705</v>
      </c>
      <c r="K175">
        <v>3669027</v>
      </c>
      <c r="L175">
        <v>426</v>
      </c>
    </row>
    <row r="176" spans="1:15" x14ac:dyDescent="0.2">
      <c r="A176">
        <v>175</v>
      </c>
      <c r="B176">
        <v>1000</v>
      </c>
      <c r="C176">
        <v>5</v>
      </c>
      <c r="D176">
        <v>3</v>
      </c>
      <c r="E176">
        <v>5</v>
      </c>
      <c r="F176">
        <v>2</v>
      </c>
      <c r="G176">
        <v>1</v>
      </c>
      <c r="H176">
        <v>2651761</v>
      </c>
      <c r="I176">
        <v>2258608</v>
      </c>
      <c r="J176">
        <v>2292292</v>
      </c>
      <c r="K176">
        <v>2748364</v>
      </c>
    </row>
    <row r="177" spans="1:15" x14ac:dyDescent="0.2">
      <c r="A177">
        <v>176</v>
      </c>
      <c r="B177">
        <v>1000</v>
      </c>
      <c r="C177">
        <v>5</v>
      </c>
      <c r="D177">
        <v>4</v>
      </c>
      <c r="E177">
        <v>6</v>
      </c>
      <c r="F177">
        <v>8</v>
      </c>
      <c r="G177">
        <v>7</v>
      </c>
      <c r="H177">
        <v>4172132</v>
      </c>
      <c r="I177">
        <v>2815983</v>
      </c>
      <c r="J177">
        <v>714771</v>
      </c>
      <c r="K177">
        <v>2246774</v>
      </c>
      <c r="N177">
        <v>726</v>
      </c>
    </row>
    <row r="178" spans="1:15" x14ac:dyDescent="0.2">
      <c r="A178">
        <v>177</v>
      </c>
      <c r="B178">
        <v>1000</v>
      </c>
      <c r="C178">
        <v>5</v>
      </c>
      <c r="D178">
        <v>1</v>
      </c>
      <c r="E178">
        <v>4</v>
      </c>
      <c r="F178">
        <v>8</v>
      </c>
      <c r="G178">
        <v>6</v>
      </c>
      <c r="H178">
        <v>1672084</v>
      </c>
      <c r="I178">
        <v>4736914</v>
      </c>
      <c r="J178">
        <v>747277</v>
      </c>
      <c r="K178">
        <v>2783839</v>
      </c>
      <c r="N178">
        <v>534</v>
      </c>
    </row>
    <row r="179" spans="1:15" x14ac:dyDescent="0.2">
      <c r="A179">
        <v>178</v>
      </c>
      <c r="B179">
        <v>1000</v>
      </c>
      <c r="C179">
        <v>5</v>
      </c>
      <c r="D179">
        <v>2</v>
      </c>
      <c r="E179">
        <v>3</v>
      </c>
      <c r="F179">
        <v>7</v>
      </c>
      <c r="G179">
        <v>5</v>
      </c>
      <c r="H179">
        <v>2981166</v>
      </c>
      <c r="I179">
        <v>2916003</v>
      </c>
      <c r="J179">
        <v>1938855</v>
      </c>
      <c r="K179">
        <v>2115550</v>
      </c>
    </row>
    <row r="180" spans="1:15" x14ac:dyDescent="0.2">
      <c r="A180">
        <v>179</v>
      </c>
      <c r="B180">
        <v>1000</v>
      </c>
      <c r="C180">
        <v>5</v>
      </c>
      <c r="D180">
        <v>1</v>
      </c>
      <c r="E180">
        <v>5</v>
      </c>
      <c r="F180">
        <v>6</v>
      </c>
      <c r="G180">
        <v>8</v>
      </c>
      <c r="H180">
        <v>4121609</v>
      </c>
      <c r="I180">
        <v>2655705</v>
      </c>
      <c r="J180">
        <v>2796422</v>
      </c>
      <c r="K180">
        <v>375062</v>
      </c>
    </row>
    <row r="181" spans="1:15" x14ac:dyDescent="0.2">
      <c r="A181">
        <v>180</v>
      </c>
      <c r="B181">
        <v>1000</v>
      </c>
      <c r="C181">
        <v>5</v>
      </c>
      <c r="D181">
        <v>7</v>
      </c>
      <c r="E181">
        <v>4</v>
      </c>
      <c r="F181">
        <v>3</v>
      </c>
      <c r="G181">
        <v>2</v>
      </c>
      <c r="H181">
        <v>2091787</v>
      </c>
      <c r="I181">
        <v>2551287</v>
      </c>
      <c r="J181">
        <v>2414048</v>
      </c>
      <c r="K181">
        <v>2885906</v>
      </c>
    </row>
    <row r="182" spans="1:15" x14ac:dyDescent="0.2">
      <c r="A182">
        <v>181</v>
      </c>
      <c r="B182">
        <v>1000</v>
      </c>
      <c r="C182">
        <v>10</v>
      </c>
      <c r="D182">
        <v>5</v>
      </c>
      <c r="E182">
        <v>8</v>
      </c>
      <c r="F182">
        <v>2</v>
      </c>
      <c r="G182">
        <v>1</v>
      </c>
      <c r="H182">
        <v>3074525</v>
      </c>
      <c r="I182">
        <v>879371</v>
      </c>
      <c r="J182">
        <v>4651971</v>
      </c>
      <c r="K182">
        <v>1363538</v>
      </c>
      <c r="M182">
        <v>839</v>
      </c>
    </row>
    <row r="183" spans="1:15" x14ac:dyDescent="0.2">
      <c r="A183">
        <v>182</v>
      </c>
      <c r="B183">
        <v>1000</v>
      </c>
      <c r="C183">
        <v>10</v>
      </c>
      <c r="D183">
        <v>6</v>
      </c>
      <c r="E183">
        <v>7</v>
      </c>
      <c r="F183">
        <v>4</v>
      </c>
      <c r="G183">
        <v>3</v>
      </c>
      <c r="H183">
        <v>2765360</v>
      </c>
      <c r="I183">
        <v>1791181</v>
      </c>
      <c r="J183">
        <v>1181865</v>
      </c>
      <c r="K183">
        <v>4216711</v>
      </c>
    </row>
    <row r="184" spans="1:15" x14ac:dyDescent="0.2">
      <c r="A184">
        <v>183</v>
      </c>
      <c r="B184">
        <v>1000</v>
      </c>
      <c r="C184">
        <v>10</v>
      </c>
      <c r="D184">
        <v>5</v>
      </c>
      <c r="E184">
        <v>6</v>
      </c>
      <c r="F184">
        <v>4</v>
      </c>
      <c r="G184">
        <v>1</v>
      </c>
      <c r="H184">
        <v>1568803</v>
      </c>
      <c r="I184">
        <v>3366627</v>
      </c>
      <c r="J184">
        <v>1606790</v>
      </c>
      <c r="K184">
        <v>3408015</v>
      </c>
    </row>
    <row r="185" spans="1:15" x14ac:dyDescent="0.2">
      <c r="A185">
        <v>184</v>
      </c>
      <c r="B185">
        <v>1000</v>
      </c>
      <c r="C185">
        <v>10</v>
      </c>
      <c r="D185">
        <v>2</v>
      </c>
      <c r="E185">
        <v>3</v>
      </c>
      <c r="F185">
        <v>8</v>
      </c>
      <c r="G185">
        <v>7</v>
      </c>
      <c r="H185">
        <v>4068698</v>
      </c>
      <c r="I185">
        <v>4111738</v>
      </c>
      <c r="J185">
        <v>508390</v>
      </c>
      <c r="K185">
        <v>1282273</v>
      </c>
    </row>
    <row r="186" spans="1:15" x14ac:dyDescent="0.2">
      <c r="A186">
        <v>185</v>
      </c>
      <c r="B186">
        <v>1000</v>
      </c>
      <c r="C186">
        <v>10</v>
      </c>
      <c r="D186">
        <v>1</v>
      </c>
      <c r="E186">
        <v>4</v>
      </c>
      <c r="F186">
        <v>2</v>
      </c>
      <c r="G186">
        <v>6</v>
      </c>
      <c r="H186">
        <v>2937601</v>
      </c>
      <c r="I186">
        <v>2663889</v>
      </c>
      <c r="J186">
        <v>2049876</v>
      </c>
      <c r="K186">
        <v>2300127</v>
      </c>
    </row>
    <row r="187" spans="1:15" x14ac:dyDescent="0.2">
      <c r="A187">
        <v>186</v>
      </c>
      <c r="B187">
        <v>1000</v>
      </c>
      <c r="C187">
        <v>10</v>
      </c>
      <c r="D187">
        <v>3</v>
      </c>
      <c r="E187">
        <v>7</v>
      </c>
      <c r="F187">
        <v>5</v>
      </c>
      <c r="G187">
        <v>8</v>
      </c>
      <c r="H187">
        <v>3040143</v>
      </c>
      <c r="I187">
        <v>2311105</v>
      </c>
      <c r="J187">
        <v>3987517</v>
      </c>
      <c r="K187">
        <v>627699</v>
      </c>
      <c r="O187">
        <v>668</v>
      </c>
    </row>
    <row r="188" spans="1:15" x14ac:dyDescent="0.2">
      <c r="A188">
        <v>187</v>
      </c>
      <c r="B188">
        <v>1000</v>
      </c>
      <c r="C188">
        <v>10</v>
      </c>
      <c r="D188">
        <v>1</v>
      </c>
      <c r="E188">
        <v>2</v>
      </c>
      <c r="F188">
        <v>3</v>
      </c>
      <c r="G188">
        <v>4</v>
      </c>
      <c r="H188">
        <v>2863776</v>
      </c>
      <c r="I188">
        <v>1576487</v>
      </c>
      <c r="J188">
        <v>4517943</v>
      </c>
      <c r="K188">
        <v>1009589</v>
      </c>
    </row>
    <row r="189" spans="1:15" x14ac:dyDescent="0.2">
      <c r="A189">
        <v>188</v>
      </c>
      <c r="B189">
        <v>1000</v>
      </c>
      <c r="C189">
        <v>10</v>
      </c>
      <c r="D189">
        <v>8</v>
      </c>
      <c r="E189">
        <v>7</v>
      </c>
      <c r="F189">
        <v>6</v>
      </c>
      <c r="G189">
        <v>5</v>
      </c>
      <c r="H189">
        <v>1405089</v>
      </c>
      <c r="I189">
        <v>2854960</v>
      </c>
      <c r="J189">
        <v>3158079</v>
      </c>
      <c r="K189">
        <v>2545372</v>
      </c>
      <c r="L189">
        <v>600</v>
      </c>
    </row>
    <row r="190" spans="1:15" x14ac:dyDescent="0.2">
      <c r="A190">
        <v>189</v>
      </c>
      <c r="B190">
        <v>1000</v>
      </c>
      <c r="C190">
        <v>10</v>
      </c>
      <c r="D190">
        <v>8</v>
      </c>
      <c r="E190">
        <v>7</v>
      </c>
      <c r="F190">
        <v>4</v>
      </c>
      <c r="G190">
        <v>1</v>
      </c>
      <c r="H190">
        <v>1008110</v>
      </c>
      <c r="I190">
        <v>1933085</v>
      </c>
      <c r="J190">
        <v>1388313</v>
      </c>
      <c r="K190">
        <v>5632339</v>
      </c>
      <c r="L190">
        <v>518</v>
      </c>
    </row>
    <row r="191" spans="1:15" x14ac:dyDescent="0.2">
      <c r="A191">
        <v>190</v>
      </c>
      <c r="B191">
        <v>1000</v>
      </c>
      <c r="C191">
        <v>10</v>
      </c>
      <c r="D191">
        <v>6</v>
      </c>
      <c r="E191">
        <v>5</v>
      </c>
      <c r="F191">
        <v>3</v>
      </c>
      <c r="G191">
        <v>2</v>
      </c>
      <c r="H191">
        <v>2332919</v>
      </c>
      <c r="I191">
        <v>2316025</v>
      </c>
      <c r="J191">
        <v>3022374</v>
      </c>
      <c r="K191">
        <v>2292838</v>
      </c>
    </row>
    <row r="192" spans="1:15" x14ac:dyDescent="0.2">
      <c r="A192">
        <v>191</v>
      </c>
      <c r="B192">
        <v>1000</v>
      </c>
      <c r="C192">
        <v>20</v>
      </c>
      <c r="D192">
        <v>8</v>
      </c>
      <c r="E192">
        <v>2</v>
      </c>
      <c r="F192">
        <v>5</v>
      </c>
      <c r="G192">
        <v>1</v>
      </c>
      <c r="H192">
        <v>1264505</v>
      </c>
      <c r="I192">
        <v>3322596</v>
      </c>
      <c r="J192">
        <v>2607019</v>
      </c>
      <c r="K192">
        <v>2780394</v>
      </c>
      <c r="L192">
        <v>728</v>
      </c>
    </row>
    <row r="193" spans="1:15" x14ac:dyDescent="0.2">
      <c r="A193">
        <v>192</v>
      </c>
      <c r="B193">
        <v>1000</v>
      </c>
      <c r="C193">
        <v>20</v>
      </c>
      <c r="D193">
        <v>3</v>
      </c>
      <c r="E193">
        <v>6</v>
      </c>
      <c r="F193">
        <v>4</v>
      </c>
      <c r="G193">
        <v>7</v>
      </c>
      <c r="H193">
        <v>1801971</v>
      </c>
      <c r="I193">
        <v>4135911</v>
      </c>
      <c r="J193">
        <v>2123937</v>
      </c>
      <c r="K193">
        <v>1902627</v>
      </c>
    </row>
    <row r="194" spans="1:15" x14ac:dyDescent="0.2">
      <c r="A194">
        <v>193</v>
      </c>
      <c r="B194">
        <v>1000</v>
      </c>
      <c r="C194">
        <v>20</v>
      </c>
      <c r="D194">
        <v>1</v>
      </c>
      <c r="E194">
        <v>6</v>
      </c>
      <c r="F194">
        <v>7</v>
      </c>
      <c r="G194">
        <v>8</v>
      </c>
      <c r="H194">
        <v>3982423</v>
      </c>
      <c r="I194">
        <v>2258689</v>
      </c>
      <c r="J194">
        <v>2700905</v>
      </c>
      <c r="K194">
        <v>1027338</v>
      </c>
      <c r="O194">
        <v>899</v>
      </c>
    </row>
    <row r="195" spans="1:15" x14ac:dyDescent="0.2">
      <c r="A195">
        <v>194</v>
      </c>
      <c r="B195">
        <v>1000</v>
      </c>
      <c r="C195">
        <v>20</v>
      </c>
      <c r="D195">
        <v>2</v>
      </c>
      <c r="E195">
        <v>3</v>
      </c>
      <c r="F195">
        <v>4</v>
      </c>
      <c r="G195">
        <v>5</v>
      </c>
      <c r="H195">
        <v>2936665</v>
      </c>
      <c r="I195">
        <v>2827434</v>
      </c>
      <c r="J195">
        <v>1266034</v>
      </c>
      <c r="K195">
        <v>2941339</v>
      </c>
    </row>
    <row r="196" spans="1:15" x14ac:dyDescent="0.2">
      <c r="A196">
        <v>195</v>
      </c>
      <c r="B196">
        <v>1000</v>
      </c>
      <c r="C196">
        <v>20</v>
      </c>
      <c r="D196">
        <v>1</v>
      </c>
      <c r="E196">
        <v>2</v>
      </c>
      <c r="F196">
        <v>6</v>
      </c>
      <c r="G196">
        <v>4</v>
      </c>
      <c r="H196">
        <v>5490765</v>
      </c>
      <c r="I196">
        <v>1370623</v>
      </c>
      <c r="J196">
        <v>1443585</v>
      </c>
      <c r="K196">
        <v>1668361</v>
      </c>
    </row>
    <row r="197" spans="1:15" x14ac:dyDescent="0.2">
      <c r="A197">
        <v>196</v>
      </c>
      <c r="B197">
        <v>1000</v>
      </c>
      <c r="C197">
        <v>20</v>
      </c>
      <c r="D197">
        <v>7</v>
      </c>
      <c r="E197">
        <v>8</v>
      </c>
      <c r="F197">
        <v>5</v>
      </c>
      <c r="G197">
        <v>3</v>
      </c>
      <c r="H197">
        <v>3654323</v>
      </c>
      <c r="I197">
        <v>2116862</v>
      </c>
      <c r="J197">
        <v>2563660</v>
      </c>
      <c r="K197">
        <v>1638867</v>
      </c>
      <c r="M197">
        <v>975</v>
      </c>
    </row>
    <row r="198" spans="1:15" x14ac:dyDescent="0.2">
      <c r="A198">
        <v>197</v>
      </c>
      <c r="B198">
        <v>1000</v>
      </c>
      <c r="C198">
        <v>20</v>
      </c>
      <c r="D198">
        <v>6</v>
      </c>
      <c r="E198">
        <v>8</v>
      </c>
      <c r="F198">
        <v>5</v>
      </c>
      <c r="G198">
        <v>1</v>
      </c>
      <c r="H198">
        <v>2512089</v>
      </c>
      <c r="I198">
        <v>1952078</v>
      </c>
      <c r="J198">
        <v>3750624</v>
      </c>
      <c r="K198">
        <v>1755679</v>
      </c>
      <c r="M198">
        <v>985</v>
      </c>
    </row>
    <row r="199" spans="1:15" x14ac:dyDescent="0.2">
      <c r="A199">
        <v>198</v>
      </c>
      <c r="B199">
        <v>1000</v>
      </c>
      <c r="C199">
        <v>20</v>
      </c>
      <c r="D199">
        <v>4</v>
      </c>
      <c r="E199">
        <v>7</v>
      </c>
      <c r="F199">
        <v>3</v>
      </c>
      <c r="G199">
        <v>2</v>
      </c>
      <c r="H199">
        <v>4052443</v>
      </c>
      <c r="I199">
        <v>1585408</v>
      </c>
      <c r="J199">
        <v>1737664</v>
      </c>
      <c r="K199">
        <v>2592194</v>
      </c>
    </row>
    <row r="200" spans="1:15" x14ac:dyDescent="0.2">
      <c r="A200">
        <v>199</v>
      </c>
      <c r="B200">
        <v>1000</v>
      </c>
      <c r="C200">
        <v>20</v>
      </c>
      <c r="D200">
        <v>5</v>
      </c>
      <c r="E200">
        <v>7</v>
      </c>
      <c r="F200">
        <v>2</v>
      </c>
      <c r="G200">
        <v>1</v>
      </c>
      <c r="H200">
        <v>3120151</v>
      </c>
      <c r="I200">
        <v>2152415</v>
      </c>
      <c r="J200">
        <v>1496869</v>
      </c>
      <c r="K200">
        <v>3203317</v>
      </c>
    </row>
    <row r="201" spans="1:15" x14ac:dyDescent="0.2">
      <c r="A201">
        <v>200</v>
      </c>
      <c r="B201">
        <v>1000</v>
      </c>
      <c r="C201">
        <v>20</v>
      </c>
      <c r="D201">
        <v>3</v>
      </c>
      <c r="E201">
        <v>4</v>
      </c>
      <c r="F201">
        <v>8</v>
      </c>
      <c r="G201">
        <v>6</v>
      </c>
      <c r="H201">
        <v>1073284</v>
      </c>
      <c r="I201">
        <v>5927813</v>
      </c>
      <c r="J201">
        <v>1185646</v>
      </c>
      <c r="K201">
        <v>1782120</v>
      </c>
      <c r="N201">
        <v>905</v>
      </c>
    </row>
    <row r="202" spans="1:15" x14ac:dyDescent="0.2">
      <c r="A202">
        <v>201</v>
      </c>
      <c r="B202">
        <v>2000</v>
      </c>
      <c r="C202">
        <v>1</v>
      </c>
      <c r="D202">
        <v>1</v>
      </c>
      <c r="E202">
        <v>4</v>
      </c>
      <c r="F202">
        <v>2</v>
      </c>
      <c r="G202">
        <v>7</v>
      </c>
      <c r="H202">
        <v>4116620</v>
      </c>
      <c r="I202">
        <v>6258659</v>
      </c>
      <c r="J202">
        <v>5067121</v>
      </c>
      <c r="K202">
        <v>4392307</v>
      </c>
      <c r="M202">
        <v>1960</v>
      </c>
    </row>
    <row r="203" spans="1:15" x14ac:dyDescent="0.2">
      <c r="A203">
        <v>202</v>
      </c>
      <c r="B203">
        <v>2000</v>
      </c>
      <c r="C203">
        <v>1</v>
      </c>
      <c r="D203">
        <v>3</v>
      </c>
      <c r="E203">
        <v>6</v>
      </c>
      <c r="F203">
        <v>5</v>
      </c>
      <c r="G203">
        <v>8</v>
      </c>
      <c r="H203">
        <v>3701284</v>
      </c>
      <c r="I203">
        <v>3766326</v>
      </c>
      <c r="J203">
        <v>9213154</v>
      </c>
      <c r="K203">
        <v>3227517</v>
      </c>
      <c r="M203">
        <v>973</v>
      </c>
      <c r="N203">
        <v>1297</v>
      </c>
      <c r="O203">
        <v>508</v>
      </c>
    </row>
    <row r="204" spans="1:15" x14ac:dyDescent="0.2">
      <c r="A204">
        <v>203</v>
      </c>
      <c r="B204">
        <v>2000</v>
      </c>
      <c r="C204">
        <v>1</v>
      </c>
      <c r="D204">
        <v>1</v>
      </c>
      <c r="E204">
        <v>4</v>
      </c>
      <c r="F204">
        <v>5</v>
      </c>
      <c r="G204">
        <v>6</v>
      </c>
      <c r="H204">
        <v>2492851</v>
      </c>
      <c r="I204">
        <v>9155628</v>
      </c>
      <c r="J204">
        <v>2303868</v>
      </c>
      <c r="K204">
        <v>5886420</v>
      </c>
      <c r="M204">
        <v>1961</v>
      </c>
      <c r="O204">
        <v>1155</v>
      </c>
    </row>
    <row r="205" spans="1:15" x14ac:dyDescent="0.2">
      <c r="A205">
        <v>204</v>
      </c>
      <c r="B205">
        <v>2000</v>
      </c>
      <c r="C205">
        <v>1</v>
      </c>
      <c r="D205">
        <v>8</v>
      </c>
      <c r="E205">
        <v>7</v>
      </c>
      <c r="F205">
        <v>3</v>
      </c>
      <c r="G205">
        <v>2</v>
      </c>
      <c r="H205">
        <v>1479429</v>
      </c>
      <c r="I205">
        <v>4507735</v>
      </c>
      <c r="J205">
        <v>4315730</v>
      </c>
      <c r="K205">
        <v>9601944</v>
      </c>
      <c r="L205">
        <v>442</v>
      </c>
    </row>
    <row r="206" spans="1:15" x14ac:dyDescent="0.2">
      <c r="A206">
        <v>205</v>
      </c>
      <c r="B206">
        <v>2000</v>
      </c>
      <c r="C206">
        <v>1</v>
      </c>
      <c r="D206">
        <v>4</v>
      </c>
      <c r="E206">
        <v>2</v>
      </c>
      <c r="F206">
        <v>3</v>
      </c>
      <c r="G206">
        <v>1</v>
      </c>
      <c r="H206">
        <v>6668902</v>
      </c>
      <c r="I206">
        <v>5494379</v>
      </c>
      <c r="J206">
        <v>6155179</v>
      </c>
      <c r="K206">
        <v>1549298</v>
      </c>
      <c r="L206">
        <v>1742</v>
      </c>
    </row>
    <row r="207" spans="1:15" x14ac:dyDescent="0.2">
      <c r="A207">
        <v>206</v>
      </c>
      <c r="B207">
        <v>2000</v>
      </c>
      <c r="C207">
        <v>1</v>
      </c>
      <c r="D207">
        <v>8</v>
      </c>
      <c r="E207">
        <v>6</v>
      </c>
      <c r="F207">
        <v>7</v>
      </c>
      <c r="G207">
        <v>5</v>
      </c>
      <c r="H207">
        <v>2889216</v>
      </c>
      <c r="I207">
        <v>5459231</v>
      </c>
      <c r="J207">
        <v>6037465</v>
      </c>
      <c r="K207">
        <v>5510871</v>
      </c>
      <c r="L207">
        <v>452</v>
      </c>
      <c r="M207">
        <v>969</v>
      </c>
      <c r="O207">
        <v>1304</v>
      </c>
    </row>
    <row r="208" spans="1:15" x14ac:dyDescent="0.2">
      <c r="A208">
        <v>207</v>
      </c>
      <c r="B208">
        <v>2000</v>
      </c>
      <c r="C208">
        <v>1</v>
      </c>
      <c r="D208">
        <v>8</v>
      </c>
      <c r="E208">
        <v>3</v>
      </c>
      <c r="F208">
        <v>6</v>
      </c>
      <c r="G208">
        <v>1</v>
      </c>
      <c r="H208">
        <v>780131</v>
      </c>
      <c r="I208">
        <v>5843725</v>
      </c>
      <c r="J208">
        <v>11976222</v>
      </c>
      <c r="K208">
        <v>1302605</v>
      </c>
      <c r="L208">
        <v>500</v>
      </c>
      <c r="N208">
        <v>990</v>
      </c>
    </row>
    <row r="209" spans="1:15" x14ac:dyDescent="0.2">
      <c r="A209">
        <v>208</v>
      </c>
      <c r="B209">
        <v>2000</v>
      </c>
      <c r="C209">
        <v>1</v>
      </c>
      <c r="D209">
        <v>2</v>
      </c>
      <c r="E209">
        <v>5</v>
      </c>
      <c r="F209">
        <v>4</v>
      </c>
      <c r="G209">
        <v>7</v>
      </c>
      <c r="H209">
        <v>7001100</v>
      </c>
      <c r="I209">
        <v>2493789</v>
      </c>
      <c r="J209">
        <v>6622297</v>
      </c>
      <c r="K209">
        <v>3754913</v>
      </c>
      <c r="M209">
        <v>1904</v>
      </c>
      <c r="N209">
        <v>1191</v>
      </c>
    </row>
    <row r="210" spans="1:15" x14ac:dyDescent="0.2">
      <c r="A210">
        <v>209</v>
      </c>
      <c r="B210">
        <v>2000</v>
      </c>
      <c r="C210">
        <v>1</v>
      </c>
      <c r="D210">
        <v>1</v>
      </c>
      <c r="E210">
        <v>5</v>
      </c>
      <c r="F210">
        <v>2</v>
      </c>
      <c r="G210">
        <v>6</v>
      </c>
      <c r="H210">
        <v>7748837</v>
      </c>
      <c r="I210">
        <v>2122516</v>
      </c>
      <c r="J210">
        <v>7956414</v>
      </c>
      <c r="K210">
        <v>2027673</v>
      </c>
      <c r="M210">
        <v>874</v>
      </c>
      <c r="O210">
        <v>832</v>
      </c>
    </row>
    <row r="211" spans="1:15" x14ac:dyDescent="0.2">
      <c r="A211">
        <v>210</v>
      </c>
      <c r="B211">
        <v>2000</v>
      </c>
      <c r="C211">
        <v>1</v>
      </c>
      <c r="D211">
        <v>3</v>
      </c>
      <c r="E211">
        <v>7</v>
      </c>
      <c r="F211">
        <v>4</v>
      </c>
      <c r="G211">
        <v>8</v>
      </c>
      <c r="H211">
        <v>4504404</v>
      </c>
      <c r="I211">
        <v>5131471</v>
      </c>
      <c r="J211">
        <v>8945147</v>
      </c>
      <c r="K211">
        <v>1304365</v>
      </c>
      <c r="N211">
        <v>977</v>
      </c>
      <c r="O211">
        <v>458</v>
      </c>
    </row>
    <row r="212" spans="1:15" x14ac:dyDescent="0.2">
      <c r="A212">
        <v>211</v>
      </c>
      <c r="B212">
        <v>2000</v>
      </c>
      <c r="C212">
        <v>2</v>
      </c>
      <c r="D212">
        <v>1</v>
      </c>
      <c r="E212">
        <v>4</v>
      </c>
      <c r="F212">
        <v>2</v>
      </c>
      <c r="G212">
        <v>8</v>
      </c>
      <c r="H212">
        <v>6023957</v>
      </c>
      <c r="I212">
        <v>3297901</v>
      </c>
      <c r="J212">
        <v>8521785</v>
      </c>
      <c r="K212">
        <v>2020421</v>
      </c>
      <c r="O212">
        <v>534</v>
      </c>
    </row>
    <row r="213" spans="1:15" x14ac:dyDescent="0.2">
      <c r="A213">
        <v>212</v>
      </c>
      <c r="B213">
        <v>2000</v>
      </c>
      <c r="C213">
        <v>2</v>
      </c>
      <c r="D213">
        <v>7</v>
      </c>
      <c r="E213">
        <v>5</v>
      </c>
      <c r="F213">
        <v>6</v>
      </c>
      <c r="G213">
        <v>3</v>
      </c>
      <c r="H213">
        <v>8248508</v>
      </c>
      <c r="I213">
        <v>3735193</v>
      </c>
      <c r="J213">
        <v>7593295</v>
      </c>
      <c r="K213">
        <v>325416</v>
      </c>
      <c r="N213">
        <v>1428</v>
      </c>
    </row>
    <row r="214" spans="1:15" x14ac:dyDescent="0.2">
      <c r="A214">
        <v>213</v>
      </c>
      <c r="B214">
        <v>2000</v>
      </c>
      <c r="C214">
        <v>2</v>
      </c>
      <c r="D214">
        <v>4</v>
      </c>
      <c r="E214">
        <v>7</v>
      </c>
      <c r="F214">
        <v>3</v>
      </c>
      <c r="G214">
        <v>1</v>
      </c>
      <c r="H214">
        <v>7846885</v>
      </c>
      <c r="I214">
        <v>1778026</v>
      </c>
      <c r="J214">
        <v>5279613</v>
      </c>
      <c r="K214">
        <v>4940933</v>
      </c>
    </row>
    <row r="215" spans="1:15" x14ac:dyDescent="0.2">
      <c r="A215">
        <v>214</v>
      </c>
      <c r="B215">
        <v>2000</v>
      </c>
      <c r="C215">
        <v>2</v>
      </c>
      <c r="D215">
        <v>6</v>
      </c>
      <c r="E215">
        <v>8</v>
      </c>
      <c r="F215">
        <v>5</v>
      </c>
      <c r="G215">
        <v>2</v>
      </c>
      <c r="H215">
        <v>7339067</v>
      </c>
      <c r="I215">
        <v>333461</v>
      </c>
      <c r="J215">
        <v>7192471</v>
      </c>
      <c r="K215">
        <v>5048480</v>
      </c>
      <c r="M215">
        <v>1251</v>
      </c>
    </row>
    <row r="216" spans="1:15" x14ac:dyDescent="0.2">
      <c r="A216">
        <v>215</v>
      </c>
      <c r="B216">
        <v>2000</v>
      </c>
      <c r="C216">
        <v>2</v>
      </c>
      <c r="D216">
        <v>4</v>
      </c>
      <c r="E216">
        <v>6</v>
      </c>
      <c r="F216">
        <v>2</v>
      </c>
      <c r="G216">
        <v>1</v>
      </c>
      <c r="H216">
        <v>6136838</v>
      </c>
      <c r="I216">
        <v>4344670</v>
      </c>
      <c r="J216">
        <v>4316469</v>
      </c>
      <c r="K216">
        <v>5057972</v>
      </c>
    </row>
    <row r="217" spans="1:15" x14ac:dyDescent="0.2">
      <c r="A217">
        <v>216</v>
      </c>
      <c r="B217">
        <v>2000</v>
      </c>
      <c r="C217">
        <v>2</v>
      </c>
      <c r="D217">
        <v>3</v>
      </c>
      <c r="E217">
        <v>5</v>
      </c>
      <c r="F217">
        <v>8</v>
      </c>
      <c r="G217">
        <v>7</v>
      </c>
      <c r="H217">
        <v>2697147</v>
      </c>
      <c r="I217">
        <v>8205920</v>
      </c>
      <c r="J217">
        <v>1907785</v>
      </c>
      <c r="K217">
        <v>7105650</v>
      </c>
      <c r="N217">
        <v>542</v>
      </c>
    </row>
    <row r="218" spans="1:15" x14ac:dyDescent="0.2">
      <c r="A218">
        <v>217</v>
      </c>
      <c r="B218">
        <v>2000</v>
      </c>
      <c r="C218">
        <v>2</v>
      </c>
      <c r="D218">
        <v>1</v>
      </c>
      <c r="E218">
        <v>2</v>
      </c>
      <c r="F218">
        <v>8</v>
      </c>
      <c r="G218">
        <v>6</v>
      </c>
      <c r="H218">
        <v>3223059</v>
      </c>
      <c r="I218">
        <v>9225411</v>
      </c>
      <c r="J218">
        <v>1896073</v>
      </c>
      <c r="K218">
        <v>5556953</v>
      </c>
      <c r="N218">
        <v>540</v>
      </c>
      <c r="O218">
        <v>1395</v>
      </c>
    </row>
    <row r="219" spans="1:15" x14ac:dyDescent="0.2">
      <c r="A219">
        <v>218</v>
      </c>
      <c r="B219">
        <v>2000</v>
      </c>
      <c r="C219">
        <v>2</v>
      </c>
      <c r="D219">
        <v>3</v>
      </c>
      <c r="E219">
        <v>4</v>
      </c>
      <c r="F219">
        <v>7</v>
      </c>
      <c r="G219">
        <v>5</v>
      </c>
      <c r="H219">
        <v>5806475</v>
      </c>
      <c r="I219">
        <v>7585862</v>
      </c>
      <c r="J219">
        <v>4427554</v>
      </c>
      <c r="K219">
        <v>2045436</v>
      </c>
    </row>
    <row r="220" spans="1:15" x14ac:dyDescent="0.2">
      <c r="A220">
        <v>219</v>
      </c>
      <c r="B220">
        <v>2000</v>
      </c>
      <c r="C220">
        <v>2</v>
      </c>
      <c r="D220">
        <v>1</v>
      </c>
      <c r="E220">
        <v>4</v>
      </c>
      <c r="F220">
        <v>8</v>
      </c>
      <c r="G220">
        <v>6</v>
      </c>
      <c r="H220">
        <v>2551201</v>
      </c>
      <c r="I220">
        <v>11490105</v>
      </c>
      <c r="J220">
        <v>894595</v>
      </c>
      <c r="K220">
        <v>4929867</v>
      </c>
      <c r="N220">
        <v>554</v>
      </c>
      <c r="O220">
        <v>1587</v>
      </c>
    </row>
    <row r="221" spans="1:15" x14ac:dyDescent="0.2">
      <c r="A221">
        <v>220</v>
      </c>
      <c r="B221">
        <v>2000</v>
      </c>
      <c r="C221">
        <v>2</v>
      </c>
      <c r="D221">
        <v>5</v>
      </c>
      <c r="E221">
        <v>7</v>
      </c>
      <c r="F221">
        <v>3</v>
      </c>
      <c r="G221">
        <v>2</v>
      </c>
      <c r="H221">
        <v>2331836</v>
      </c>
      <c r="I221">
        <v>3275373</v>
      </c>
      <c r="J221">
        <v>6251210</v>
      </c>
      <c r="K221">
        <v>8044183</v>
      </c>
    </row>
    <row r="222" spans="1:15" x14ac:dyDescent="0.2">
      <c r="A222">
        <v>221</v>
      </c>
      <c r="B222">
        <v>2000</v>
      </c>
      <c r="C222">
        <v>5</v>
      </c>
      <c r="D222">
        <v>7</v>
      </c>
      <c r="E222">
        <v>6</v>
      </c>
      <c r="F222">
        <v>4</v>
      </c>
      <c r="G222">
        <v>1</v>
      </c>
      <c r="H222">
        <v>3529254</v>
      </c>
      <c r="I222">
        <v>5564686</v>
      </c>
      <c r="J222">
        <v>2163297</v>
      </c>
      <c r="K222">
        <v>8630732</v>
      </c>
    </row>
    <row r="223" spans="1:15" x14ac:dyDescent="0.2">
      <c r="A223">
        <v>222</v>
      </c>
      <c r="B223">
        <v>2000</v>
      </c>
      <c r="C223">
        <v>5</v>
      </c>
      <c r="D223">
        <v>8</v>
      </c>
      <c r="E223">
        <v>5</v>
      </c>
      <c r="F223">
        <v>3</v>
      </c>
      <c r="G223">
        <v>2</v>
      </c>
      <c r="H223">
        <v>926826</v>
      </c>
      <c r="I223">
        <v>5068824</v>
      </c>
      <c r="J223">
        <v>4620117</v>
      </c>
      <c r="K223">
        <v>9318370</v>
      </c>
      <c r="L223">
        <v>993</v>
      </c>
    </row>
    <row r="224" spans="1:15" x14ac:dyDescent="0.2">
      <c r="A224">
        <v>223</v>
      </c>
      <c r="B224">
        <v>2000</v>
      </c>
      <c r="C224">
        <v>5</v>
      </c>
      <c r="D224">
        <v>5</v>
      </c>
      <c r="E224">
        <v>2</v>
      </c>
      <c r="F224">
        <v>4</v>
      </c>
      <c r="G224">
        <v>1</v>
      </c>
      <c r="H224">
        <v>2685269</v>
      </c>
      <c r="I224">
        <v>7049719</v>
      </c>
      <c r="J224">
        <v>2733075</v>
      </c>
      <c r="K224">
        <v>7417372</v>
      </c>
    </row>
    <row r="225" spans="1:15" x14ac:dyDescent="0.2">
      <c r="A225">
        <v>224</v>
      </c>
      <c r="B225">
        <v>2000</v>
      </c>
      <c r="C225">
        <v>5</v>
      </c>
      <c r="D225">
        <v>3</v>
      </c>
      <c r="E225">
        <v>7</v>
      </c>
      <c r="F225">
        <v>6</v>
      </c>
      <c r="G225">
        <v>8</v>
      </c>
      <c r="H225">
        <v>4841659</v>
      </c>
      <c r="I225">
        <v>6180908</v>
      </c>
      <c r="J225">
        <v>8182423</v>
      </c>
      <c r="K225">
        <v>712997</v>
      </c>
      <c r="O225">
        <v>779</v>
      </c>
    </row>
    <row r="226" spans="1:15" x14ac:dyDescent="0.2">
      <c r="A226">
        <v>225</v>
      </c>
      <c r="B226">
        <v>2000</v>
      </c>
      <c r="C226">
        <v>5</v>
      </c>
      <c r="D226">
        <v>1</v>
      </c>
      <c r="E226">
        <v>5</v>
      </c>
      <c r="F226">
        <v>6</v>
      </c>
      <c r="G226">
        <v>8</v>
      </c>
      <c r="H226">
        <v>9520440</v>
      </c>
      <c r="I226">
        <v>2996697</v>
      </c>
      <c r="J226">
        <v>6897168</v>
      </c>
      <c r="K226">
        <v>484085</v>
      </c>
      <c r="O226">
        <v>1329</v>
      </c>
    </row>
    <row r="227" spans="1:15" x14ac:dyDescent="0.2">
      <c r="A227">
        <v>226</v>
      </c>
      <c r="B227">
        <v>2000</v>
      </c>
      <c r="C227">
        <v>5</v>
      </c>
      <c r="D227">
        <v>2</v>
      </c>
      <c r="E227">
        <v>3</v>
      </c>
      <c r="F227">
        <v>4</v>
      </c>
      <c r="G227">
        <v>7</v>
      </c>
      <c r="H227">
        <v>7612990</v>
      </c>
      <c r="I227">
        <v>2285150</v>
      </c>
      <c r="J227">
        <v>7851911</v>
      </c>
      <c r="K227">
        <v>2149902</v>
      </c>
    </row>
    <row r="228" spans="1:15" x14ac:dyDescent="0.2">
      <c r="A228">
        <v>227</v>
      </c>
      <c r="B228">
        <v>2000</v>
      </c>
      <c r="C228">
        <v>5</v>
      </c>
      <c r="D228">
        <v>1</v>
      </c>
      <c r="E228">
        <v>3</v>
      </c>
      <c r="F228">
        <v>2</v>
      </c>
      <c r="G228">
        <v>6</v>
      </c>
      <c r="H228">
        <v>8991090</v>
      </c>
      <c r="I228">
        <v>1580229</v>
      </c>
      <c r="J228">
        <v>7175548</v>
      </c>
      <c r="K228">
        <v>2151222</v>
      </c>
    </row>
    <row r="229" spans="1:15" x14ac:dyDescent="0.2">
      <c r="A229">
        <v>228</v>
      </c>
      <c r="B229">
        <v>2000</v>
      </c>
      <c r="C229">
        <v>5</v>
      </c>
      <c r="D229">
        <v>8</v>
      </c>
      <c r="E229">
        <v>5</v>
      </c>
      <c r="F229">
        <v>7</v>
      </c>
      <c r="G229">
        <v>4</v>
      </c>
      <c r="H229">
        <v>841268</v>
      </c>
      <c r="I229">
        <v>4708630</v>
      </c>
      <c r="J229">
        <v>5390747</v>
      </c>
      <c r="K229">
        <v>8965285</v>
      </c>
      <c r="L229">
        <v>1151</v>
      </c>
    </row>
    <row r="230" spans="1:15" x14ac:dyDescent="0.2">
      <c r="A230">
        <v>229</v>
      </c>
      <c r="B230">
        <v>2000</v>
      </c>
      <c r="C230">
        <v>5</v>
      </c>
      <c r="D230">
        <v>6</v>
      </c>
      <c r="E230">
        <v>8</v>
      </c>
      <c r="F230">
        <v>2</v>
      </c>
      <c r="G230">
        <v>1</v>
      </c>
      <c r="H230">
        <v>4492542</v>
      </c>
      <c r="I230">
        <v>692621</v>
      </c>
      <c r="J230">
        <v>8166558</v>
      </c>
      <c r="K230">
        <v>6545700</v>
      </c>
    </row>
    <row r="231" spans="1:15" x14ac:dyDescent="0.2">
      <c r="A231">
        <v>230</v>
      </c>
      <c r="B231">
        <v>2000</v>
      </c>
      <c r="C231">
        <v>5</v>
      </c>
      <c r="D231">
        <v>5</v>
      </c>
      <c r="E231">
        <v>7</v>
      </c>
      <c r="F231">
        <v>4</v>
      </c>
      <c r="G231">
        <v>3</v>
      </c>
      <c r="H231">
        <v>4521161</v>
      </c>
      <c r="I231">
        <v>2503438</v>
      </c>
      <c r="J231">
        <v>10838567</v>
      </c>
      <c r="K231">
        <v>2044810</v>
      </c>
    </row>
    <row r="232" spans="1:15" x14ac:dyDescent="0.2">
      <c r="A232">
        <v>231</v>
      </c>
      <c r="B232">
        <v>2000</v>
      </c>
      <c r="C232">
        <v>10</v>
      </c>
      <c r="D232">
        <v>4</v>
      </c>
      <c r="E232">
        <v>2</v>
      </c>
      <c r="F232">
        <v>3</v>
      </c>
      <c r="G232">
        <v>1</v>
      </c>
      <c r="H232">
        <v>1804049</v>
      </c>
      <c r="I232">
        <v>1641320</v>
      </c>
      <c r="J232">
        <v>1618079</v>
      </c>
      <c r="K232">
        <v>14899793</v>
      </c>
    </row>
    <row r="233" spans="1:15" x14ac:dyDescent="0.2">
      <c r="A233">
        <v>232</v>
      </c>
      <c r="B233">
        <v>2000</v>
      </c>
      <c r="C233">
        <v>10</v>
      </c>
      <c r="D233">
        <v>5</v>
      </c>
      <c r="E233">
        <v>7</v>
      </c>
      <c r="F233">
        <v>6</v>
      </c>
      <c r="G233">
        <v>8</v>
      </c>
      <c r="H233">
        <v>4535204</v>
      </c>
      <c r="I233">
        <v>1947745</v>
      </c>
      <c r="J233">
        <v>11374353</v>
      </c>
      <c r="K233">
        <v>2078189</v>
      </c>
      <c r="O233">
        <v>880</v>
      </c>
    </row>
    <row r="234" spans="1:15" x14ac:dyDescent="0.2">
      <c r="A234">
        <v>233</v>
      </c>
      <c r="B234">
        <v>2000</v>
      </c>
      <c r="C234">
        <v>10</v>
      </c>
      <c r="D234">
        <v>1</v>
      </c>
      <c r="E234">
        <v>3</v>
      </c>
      <c r="F234">
        <v>4</v>
      </c>
      <c r="G234">
        <v>8</v>
      </c>
      <c r="H234">
        <v>14768617</v>
      </c>
      <c r="I234">
        <v>2026311</v>
      </c>
      <c r="J234">
        <v>2235013</v>
      </c>
      <c r="K234">
        <v>913674</v>
      </c>
      <c r="O234">
        <v>939</v>
      </c>
    </row>
    <row r="235" spans="1:15" x14ac:dyDescent="0.2">
      <c r="A235">
        <v>234</v>
      </c>
      <c r="B235">
        <v>2000</v>
      </c>
      <c r="C235">
        <v>10</v>
      </c>
      <c r="D235">
        <v>2</v>
      </c>
      <c r="E235">
        <v>5</v>
      </c>
      <c r="F235">
        <v>6</v>
      </c>
      <c r="G235">
        <v>7</v>
      </c>
      <c r="H235">
        <v>7268263</v>
      </c>
      <c r="I235">
        <v>3356050</v>
      </c>
      <c r="J235">
        <v>6636280</v>
      </c>
      <c r="K235">
        <v>2662467</v>
      </c>
    </row>
    <row r="236" spans="1:15" x14ac:dyDescent="0.2">
      <c r="A236">
        <v>235</v>
      </c>
      <c r="B236">
        <v>2000</v>
      </c>
      <c r="C236">
        <v>10</v>
      </c>
      <c r="D236">
        <v>1</v>
      </c>
      <c r="E236">
        <v>3</v>
      </c>
      <c r="F236">
        <v>8</v>
      </c>
      <c r="G236">
        <v>5</v>
      </c>
      <c r="H236">
        <v>8374777</v>
      </c>
      <c r="I236">
        <v>4328081</v>
      </c>
      <c r="J236">
        <v>1318507</v>
      </c>
      <c r="K236">
        <v>5915153</v>
      </c>
      <c r="N236">
        <v>1210</v>
      </c>
    </row>
    <row r="237" spans="1:15" x14ac:dyDescent="0.2">
      <c r="A237">
        <v>236</v>
      </c>
      <c r="B237">
        <v>2000</v>
      </c>
      <c r="C237">
        <v>10</v>
      </c>
      <c r="D237">
        <v>6</v>
      </c>
      <c r="E237">
        <v>7</v>
      </c>
      <c r="F237">
        <v>4</v>
      </c>
      <c r="G237">
        <v>2</v>
      </c>
      <c r="H237">
        <v>4418592</v>
      </c>
      <c r="I237">
        <v>4199363</v>
      </c>
      <c r="J237">
        <v>4090444</v>
      </c>
      <c r="K237">
        <v>7199946</v>
      </c>
    </row>
    <row r="238" spans="1:15" x14ac:dyDescent="0.2">
      <c r="A238">
        <v>237</v>
      </c>
      <c r="B238">
        <v>2000</v>
      </c>
      <c r="C238">
        <v>10</v>
      </c>
      <c r="D238">
        <v>8</v>
      </c>
      <c r="E238">
        <v>5</v>
      </c>
      <c r="F238">
        <v>7</v>
      </c>
      <c r="G238">
        <v>1</v>
      </c>
      <c r="H238">
        <v>1101412</v>
      </c>
      <c r="I238">
        <v>6569422</v>
      </c>
      <c r="J238">
        <v>4503008</v>
      </c>
      <c r="K238">
        <v>7727902</v>
      </c>
      <c r="L238">
        <v>994</v>
      </c>
    </row>
    <row r="239" spans="1:15" x14ac:dyDescent="0.2">
      <c r="A239">
        <v>238</v>
      </c>
      <c r="B239">
        <v>2000</v>
      </c>
      <c r="C239">
        <v>10</v>
      </c>
      <c r="D239">
        <v>6</v>
      </c>
      <c r="E239">
        <v>3</v>
      </c>
      <c r="F239">
        <v>4</v>
      </c>
      <c r="G239">
        <v>2</v>
      </c>
      <c r="H239">
        <v>5174221</v>
      </c>
      <c r="I239">
        <v>4436768</v>
      </c>
      <c r="J239">
        <v>3581361</v>
      </c>
      <c r="K239">
        <v>6721485</v>
      </c>
    </row>
    <row r="240" spans="1:15" x14ac:dyDescent="0.2">
      <c r="A240">
        <v>239</v>
      </c>
      <c r="B240">
        <v>2000</v>
      </c>
      <c r="C240">
        <v>10</v>
      </c>
      <c r="D240">
        <v>5</v>
      </c>
      <c r="E240">
        <v>3</v>
      </c>
      <c r="F240">
        <v>4</v>
      </c>
      <c r="G240">
        <v>1</v>
      </c>
      <c r="H240">
        <v>6373835</v>
      </c>
      <c r="I240">
        <v>3922946</v>
      </c>
      <c r="J240">
        <v>3057598</v>
      </c>
      <c r="K240">
        <v>6564464</v>
      </c>
    </row>
    <row r="241" spans="1:15" x14ac:dyDescent="0.2">
      <c r="A241">
        <v>240</v>
      </c>
      <c r="B241">
        <v>2000</v>
      </c>
      <c r="C241">
        <v>10</v>
      </c>
      <c r="D241">
        <v>2</v>
      </c>
      <c r="E241">
        <v>7</v>
      </c>
      <c r="F241">
        <v>6</v>
      </c>
      <c r="G241">
        <v>8</v>
      </c>
      <c r="H241">
        <v>7467266</v>
      </c>
      <c r="I241">
        <v>1300276</v>
      </c>
      <c r="J241">
        <v>9749288</v>
      </c>
      <c r="K241">
        <v>1415959</v>
      </c>
      <c r="O241">
        <v>832</v>
      </c>
    </row>
    <row r="242" spans="1:15" x14ac:dyDescent="0.2">
      <c r="A242">
        <v>241</v>
      </c>
      <c r="B242">
        <v>2000</v>
      </c>
      <c r="C242">
        <v>20</v>
      </c>
      <c r="D242">
        <v>1</v>
      </c>
      <c r="E242">
        <v>2</v>
      </c>
      <c r="F242">
        <v>5</v>
      </c>
      <c r="G242">
        <v>8</v>
      </c>
      <c r="H242">
        <v>6420882</v>
      </c>
      <c r="I242">
        <v>2861145</v>
      </c>
      <c r="J242">
        <v>8073301</v>
      </c>
      <c r="K242">
        <v>2575584</v>
      </c>
      <c r="O242">
        <v>1159</v>
      </c>
    </row>
    <row r="243" spans="1:15" x14ac:dyDescent="0.2">
      <c r="A243">
        <v>242</v>
      </c>
      <c r="B243">
        <v>2000</v>
      </c>
      <c r="C243">
        <v>20</v>
      </c>
      <c r="D243">
        <v>3</v>
      </c>
      <c r="E243">
        <v>4</v>
      </c>
      <c r="F243">
        <v>6</v>
      </c>
      <c r="G243">
        <v>7</v>
      </c>
      <c r="H243">
        <v>3346833</v>
      </c>
      <c r="I243">
        <v>6392139</v>
      </c>
      <c r="J243">
        <v>8460826</v>
      </c>
      <c r="K243">
        <v>1735017</v>
      </c>
    </row>
    <row r="244" spans="1:15" x14ac:dyDescent="0.2">
      <c r="A244">
        <v>243</v>
      </c>
      <c r="B244">
        <v>2000</v>
      </c>
      <c r="C244">
        <v>20</v>
      </c>
      <c r="D244">
        <v>1</v>
      </c>
      <c r="E244">
        <v>7</v>
      </c>
      <c r="F244">
        <v>3</v>
      </c>
      <c r="G244">
        <v>8</v>
      </c>
      <c r="H244">
        <v>16311480</v>
      </c>
      <c r="I244">
        <v>1302175</v>
      </c>
      <c r="J244">
        <v>1590575</v>
      </c>
      <c r="K244">
        <v>776477</v>
      </c>
    </row>
    <row r="245" spans="1:15" x14ac:dyDescent="0.2">
      <c r="A245">
        <v>244</v>
      </c>
      <c r="B245">
        <v>2000</v>
      </c>
      <c r="C245">
        <v>20</v>
      </c>
      <c r="D245">
        <v>6</v>
      </c>
      <c r="E245">
        <v>4</v>
      </c>
      <c r="F245">
        <v>5</v>
      </c>
      <c r="G245">
        <v>2</v>
      </c>
      <c r="H245">
        <v>5908076</v>
      </c>
      <c r="I245">
        <v>4299231</v>
      </c>
      <c r="J245">
        <v>4660718</v>
      </c>
      <c r="K245">
        <v>5051237</v>
      </c>
    </row>
    <row r="246" spans="1:15" x14ac:dyDescent="0.2">
      <c r="A246">
        <v>245</v>
      </c>
      <c r="B246">
        <v>2000</v>
      </c>
      <c r="C246">
        <v>20</v>
      </c>
      <c r="D246">
        <v>7</v>
      </c>
      <c r="E246">
        <v>8</v>
      </c>
      <c r="F246">
        <v>5</v>
      </c>
      <c r="G246">
        <v>1</v>
      </c>
      <c r="H246">
        <v>4719395</v>
      </c>
      <c r="I246">
        <v>3922221</v>
      </c>
      <c r="J246">
        <v>7267558</v>
      </c>
      <c r="K246">
        <v>4027137</v>
      </c>
      <c r="M246">
        <v>1094</v>
      </c>
    </row>
    <row r="247" spans="1:15" x14ac:dyDescent="0.2">
      <c r="A247">
        <v>246</v>
      </c>
      <c r="B247">
        <v>2000</v>
      </c>
      <c r="C247">
        <v>20</v>
      </c>
      <c r="D247">
        <v>4</v>
      </c>
      <c r="E247">
        <v>6</v>
      </c>
      <c r="F247">
        <v>3</v>
      </c>
      <c r="G247">
        <v>2</v>
      </c>
      <c r="H247">
        <v>5518565</v>
      </c>
      <c r="I247">
        <v>5325230</v>
      </c>
      <c r="J247">
        <v>3528715</v>
      </c>
      <c r="K247">
        <v>5552850</v>
      </c>
    </row>
    <row r="248" spans="1:15" x14ac:dyDescent="0.2">
      <c r="A248">
        <v>247</v>
      </c>
      <c r="B248">
        <v>2000</v>
      </c>
      <c r="C248">
        <v>20</v>
      </c>
      <c r="D248">
        <v>5</v>
      </c>
      <c r="E248">
        <v>4</v>
      </c>
      <c r="F248">
        <v>3</v>
      </c>
      <c r="G248">
        <v>1</v>
      </c>
      <c r="H248">
        <v>1704387</v>
      </c>
      <c r="I248">
        <v>8735734</v>
      </c>
      <c r="J248">
        <v>4503664</v>
      </c>
      <c r="K248">
        <v>4991986</v>
      </c>
    </row>
    <row r="249" spans="1:15" x14ac:dyDescent="0.2">
      <c r="A249">
        <v>248</v>
      </c>
      <c r="B249">
        <v>2000</v>
      </c>
      <c r="C249">
        <v>20</v>
      </c>
      <c r="D249">
        <v>2</v>
      </c>
      <c r="E249">
        <v>6</v>
      </c>
      <c r="F249">
        <v>7</v>
      </c>
      <c r="G249">
        <v>8</v>
      </c>
      <c r="H249">
        <v>8489593</v>
      </c>
      <c r="I249">
        <v>3594498</v>
      </c>
      <c r="J249">
        <v>6706328</v>
      </c>
      <c r="K249">
        <v>1143169</v>
      </c>
      <c r="O249">
        <v>1401</v>
      </c>
    </row>
    <row r="250" spans="1:15" x14ac:dyDescent="0.2">
      <c r="A250">
        <v>249</v>
      </c>
      <c r="B250">
        <v>2000</v>
      </c>
      <c r="C250">
        <v>20</v>
      </c>
      <c r="D250">
        <v>1</v>
      </c>
      <c r="E250">
        <v>4</v>
      </c>
      <c r="F250">
        <v>8</v>
      </c>
      <c r="G250">
        <v>5</v>
      </c>
      <c r="H250">
        <v>4640434</v>
      </c>
      <c r="I250">
        <v>4228079</v>
      </c>
      <c r="J250">
        <v>2409734</v>
      </c>
      <c r="K250">
        <v>8659593</v>
      </c>
      <c r="N250">
        <v>1147</v>
      </c>
    </row>
    <row r="251" spans="1:15" x14ac:dyDescent="0.2">
      <c r="A251">
        <v>250</v>
      </c>
      <c r="B251">
        <v>2000</v>
      </c>
      <c r="C251">
        <v>20</v>
      </c>
      <c r="D251">
        <v>2</v>
      </c>
      <c r="E251">
        <v>3</v>
      </c>
      <c r="F251">
        <v>7</v>
      </c>
      <c r="G251">
        <v>6</v>
      </c>
      <c r="H251">
        <v>8127070</v>
      </c>
      <c r="I251">
        <v>4308954</v>
      </c>
      <c r="J251">
        <v>1855588</v>
      </c>
      <c r="K251">
        <v>5646337</v>
      </c>
    </row>
  </sheetData>
  <phoneticPr fontId="1" type="noConversion"/>
  <pageMargins left="0.7" right="0.7" top="0.75" bottom="0.75" header="0.3" footer="0.3"/>
  <pageSetup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D98E8-4A1A-6644-961D-5074BFEAB6FA}">
  <dimension ref="A1:BA9"/>
  <sheetViews>
    <sheetView topLeftCell="AO1" workbookViewId="0">
      <selection activeCell="AT1" sqref="AT1"/>
    </sheetView>
  </sheetViews>
  <sheetFormatPr baseColWidth="10" defaultRowHeight="16" x14ac:dyDescent="0.2"/>
  <cols>
    <col min="1" max="1" width="8.33203125" bestFit="1" customWidth="1"/>
    <col min="2" max="2" width="18.5" bestFit="1" customWidth="1"/>
    <col min="3" max="3" width="17" bestFit="1" customWidth="1"/>
    <col min="4" max="4" width="18.5" bestFit="1" customWidth="1"/>
    <col min="5" max="5" width="17" bestFit="1" customWidth="1"/>
    <col min="6" max="6" width="18.5" bestFit="1" customWidth="1"/>
    <col min="7" max="7" width="17" bestFit="1" customWidth="1"/>
    <col min="8" max="8" width="19.6640625" bestFit="1" customWidth="1"/>
    <col min="9" max="9" width="18" bestFit="1" customWidth="1"/>
    <col min="10" max="10" width="19.6640625" bestFit="1" customWidth="1"/>
    <col min="11" max="11" width="18" bestFit="1" customWidth="1"/>
    <col min="12" max="12" width="19.6640625" bestFit="1" customWidth="1"/>
    <col min="13" max="13" width="18" bestFit="1" customWidth="1"/>
    <col min="14" max="14" width="19.6640625" bestFit="1" customWidth="1"/>
    <col min="15" max="15" width="18" bestFit="1" customWidth="1"/>
    <col min="16" max="16" width="19.6640625" bestFit="1" customWidth="1"/>
    <col min="17" max="17" width="18" bestFit="1" customWidth="1"/>
    <col min="18" max="18" width="20.6640625" bestFit="1" customWidth="1"/>
    <col min="19" max="19" width="19.1640625" bestFit="1" customWidth="1"/>
    <col min="20" max="20" width="20.6640625" bestFit="1" customWidth="1"/>
    <col min="21" max="21" width="19.1640625" bestFit="1" customWidth="1"/>
    <col min="22" max="22" width="19.6640625" bestFit="1" customWidth="1"/>
    <col min="23" max="23" width="18" bestFit="1" customWidth="1"/>
    <col min="24" max="24" width="19.6640625" bestFit="1" customWidth="1"/>
    <col min="25" max="25" width="18" bestFit="1" customWidth="1"/>
    <col min="26" max="26" width="19.6640625" bestFit="1" customWidth="1"/>
    <col min="27" max="27" width="18" bestFit="1" customWidth="1"/>
    <col min="28" max="28" width="20.6640625" bestFit="1" customWidth="1"/>
    <col min="29" max="29" width="19.1640625" bestFit="1" customWidth="1"/>
    <col min="30" max="30" width="20.6640625" bestFit="1" customWidth="1"/>
    <col min="31" max="31" width="19.1640625" bestFit="1" customWidth="1"/>
    <col min="32" max="32" width="20.6640625" bestFit="1" customWidth="1"/>
    <col min="33" max="33" width="19.1640625" bestFit="1" customWidth="1"/>
    <col min="34" max="34" width="20.6640625" bestFit="1" customWidth="1"/>
    <col min="35" max="35" width="19.1640625" bestFit="1" customWidth="1"/>
    <col min="36" max="36" width="20.6640625" bestFit="1" customWidth="1"/>
    <col min="37" max="37" width="19.1640625" bestFit="1" customWidth="1"/>
    <col min="38" max="38" width="21.6640625" bestFit="1" customWidth="1"/>
    <col min="39" max="39" width="20.1640625" bestFit="1" customWidth="1"/>
    <col min="40" max="40" width="21.6640625" bestFit="1" customWidth="1"/>
    <col min="41" max="41" width="20.1640625" bestFit="1" customWidth="1"/>
    <col min="42" max="42" width="20.6640625" bestFit="1" customWidth="1"/>
    <col min="43" max="43" width="19.1640625" bestFit="1" customWidth="1"/>
    <col min="44" max="44" width="20.6640625" bestFit="1" customWidth="1"/>
    <col min="45" max="45" width="19.1640625" bestFit="1" customWidth="1"/>
    <col min="46" max="46" width="20.6640625" bestFit="1" customWidth="1"/>
    <col min="47" max="47" width="19.1640625" bestFit="1" customWidth="1"/>
    <col min="48" max="48" width="21.6640625" bestFit="1" customWidth="1"/>
    <col min="49" max="49" width="20.1640625" bestFit="1" customWidth="1"/>
    <col min="50" max="50" width="21.6640625" bestFit="1" customWidth="1"/>
    <col min="51" max="51" width="20.1640625" bestFit="1" customWidth="1"/>
    <col min="52" max="52" width="19.5" bestFit="1" customWidth="1"/>
    <col min="53" max="53" width="17.83203125" bestFit="1" customWidth="1"/>
  </cols>
  <sheetData>
    <row r="1" spans="1:53" x14ac:dyDescent="0.2">
      <c r="A1" t="s">
        <v>15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t="s">
        <v>23</v>
      </c>
      <c r="J1" t="s">
        <v>24</v>
      </c>
      <c r="K1" t="s">
        <v>25</v>
      </c>
      <c r="L1" t="s">
        <v>28</v>
      </c>
      <c r="M1" t="s">
        <v>29</v>
      </c>
      <c r="N1" t="s">
        <v>30</v>
      </c>
      <c r="O1" t="s">
        <v>31</v>
      </c>
      <c r="P1" t="s">
        <v>32</v>
      </c>
      <c r="Q1" t="s">
        <v>33</v>
      </c>
      <c r="R1" t="s">
        <v>34</v>
      </c>
      <c r="S1" t="s">
        <v>35</v>
      </c>
      <c r="T1" t="s">
        <v>36</v>
      </c>
      <c r="U1" t="s">
        <v>37</v>
      </c>
      <c r="V1" t="s">
        <v>38</v>
      </c>
      <c r="W1" t="s">
        <v>39</v>
      </c>
      <c r="X1" t="s">
        <v>40</v>
      </c>
      <c r="Y1" t="s">
        <v>41</v>
      </c>
      <c r="Z1" t="s">
        <v>42</v>
      </c>
      <c r="AA1" t="s">
        <v>43</v>
      </c>
      <c r="AB1" t="s">
        <v>44</v>
      </c>
      <c r="AC1" t="s">
        <v>45</v>
      </c>
      <c r="AD1" t="s">
        <v>46</v>
      </c>
      <c r="AE1" t="s">
        <v>47</v>
      </c>
      <c r="AF1" t="s">
        <v>48</v>
      </c>
      <c r="AG1" t="s">
        <v>49</v>
      </c>
      <c r="AH1" t="s">
        <v>50</v>
      </c>
      <c r="AI1" t="s">
        <v>51</v>
      </c>
      <c r="AJ1" t="s">
        <v>52</v>
      </c>
      <c r="AK1" t="s">
        <v>53</v>
      </c>
      <c r="AL1" t="s">
        <v>54</v>
      </c>
      <c r="AM1" t="s">
        <v>55</v>
      </c>
      <c r="AN1" t="s">
        <v>56</v>
      </c>
      <c r="AO1" t="s">
        <v>57</v>
      </c>
      <c r="AP1" t="s">
        <v>58</v>
      </c>
      <c r="AQ1" t="s">
        <v>59</v>
      </c>
      <c r="AR1" t="s">
        <v>60</v>
      </c>
      <c r="AS1" t="s">
        <v>61</v>
      </c>
      <c r="AT1" t="s">
        <v>62</v>
      </c>
      <c r="AU1" t="s">
        <v>63</v>
      </c>
      <c r="AV1" t="s">
        <v>64</v>
      </c>
      <c r="AW1" s="1" t="s">
        <v>65</v>
      </c>
      <c r="AX1" t="s">
        <v>66</v>
      </c>
      <c r="AY1" t="s">
        <v>67</v>
      </c>
      <c r="AZ1" t="s">
        <v>26</v>
      </c>
      <c r="BA1" t="s">
        <v>27</v>
      </c>
    </row>
    <row r="2" spans="1:53" x14ac:dyDescent="0.2">
      <c r="A2">
        <v>1</v>
      </c>
      <c r="B2">
        <f>SUMIFS(Game_Results[Player 1 Final Score], Game_Results[Player 1], Table3[[#This Row],[Team]], Game_Results[Total Day], 50, Game_Results[Spawn Rate], 1) + SUMIFS(Game_Results[Player 2 Final Score], Game_Results[Player 2], Table3[[#This Row],[Team]], Game_Results[Total Day], 50, Game_Results[Spawn Rate], 1) + SUMIFS(Game_Results[Player 3 Final Score], Game_Results[Player 3], Table3[[#This Row],[Team]], Game_Results[Total Day], 50, Game_Results[Spawn Rate], 1) + SUMIFS(Game_Results[Player 4 Final Score], Game_Results[Player 4], Table3[[#This Row],[Team]], Game_Results[Total Day], 50, Game_Results[Spawn Rate], 1)</f>
        <v>635943</v>
      </c>
      <c r="C2">
        <f>COUNTIFS(Game_Results[Player 1 Day of Timeout], "&lt;&gt;"&amp;"", Game_Results[Player 1], Table3[[#This Row],[Team]], Game_Results[Total Day], 50, Game_Results[Spawn Rate], 1) + COUNTIFS(Game_Results[Player 2 Day of Timeout], "&lt;&gt;"&amp;"", Game_Results[Player 2], Table3[[#This Row],[Team]], Game_Results[Total Day], 50, Game_Results[Spawn Rate], 1) + COUNTIFS(Game_Results[Player 3 Day of Timeout], "&lt;&gt;"&amp;"", Game_Results[Player 3], Table3[[#This Row],[Team]], Game_Results[Total Day], 50, Game_Results[Spawn Rate], 1) + COUNTIFS(Game_Results[Player 4 Day of Timeout], "&lt;&gt;"&amp;"", Game_Results[Player 4], Table3[[#This Row],[Team]], Game_Results[Total Day], 50, Game_Results[Spawn Rate], 1)</f>
        <v>0</v>
      </c>
      <c r="D2">
        <f>SUMIFS(Game_Results[Player 1 Final Score], Game_Results[Player 1], Table3[[#This Row],[Team]], Game_Results[Total Day], 50, Game_Results[Spawn Rate], 2) + SUMIFS(Game_Results[Player 2 Final Score], Game_Results[Player 2], Table3[[#This Row],[Team]], Game_Results[Total Day], 50, Game_Results[Spawn Rate], 2) + SUMIFS(Game_Results[Player 3 Final Score], Game_Results[Player 3], Table3[[#This Row],[Team]], Game_Results[Total Day], 50, Game_Results[Spawn Rate], 2) + SUMIFS(Game_Results[Player 4 Final Score], Game_Results[Player 4], Table3[[#This Row],[Team]], Game_Results[Total Day], 50, Game_Results[Spawn Rate], 2)</f>
        <v>639611</v>
      </c>
      <c r="E2">
        <f>COUNTIFS(Game_Results[Player 1 Day of Timeout], "&lt;&gt;"&amp;"", Game_Results[Player 1], Table3[[#This Row],[Team]], Game_Results[Total Day], 50, Game_Results[Spawn Rate], 2) + COUNTIFS(Game_Results[Player 2 Day of Timeout], "&lt;&gt;"&amp;"", Game_Results[Player 2], Table3[[#This Row],[Team]], Game_Results[Total Day], 50, Game_Results[Spawn Rate], 2) + COUNTIFS(Game_Results[Player 3 Day of Timeout], "&lt;&gt;"&amp;"", Game_Results[Player 3], Table3[[#This Row],[Team]], Game_Results[Total Day], 50, Game_Results[Spawn Rate], 2) + COUNTIFS(Game_Results[Player 4 Day of Timeout], "&lt;&gt;"&amp;"", Game_Results[Player 4], Table3[[#This Row],[Team]], Game_Results[Total Day], 50, Game_Results[Spawn Rate], 2)</f>
        <v>0</v>
      </c>
      <c r="F2">
        <f>SUMIFS(Game_Results[Player 1 Final Score], Game_Results[Player 1], Table3[[#This Row],[Team]], Game_Results[Total Day], 50, Game_Results[Spawn Rate], 5) + SUMIFS(Game_Results[Player 2 Final Score], Game_Results[Player 2], Table3[[#This Row],[Team]], Game_Results[Total Day], 50, Game_Results[Spawn Rate], 5) + SUMIFS(Game_Results[Player 3 Final Score], Game_Results[Player 3], Table3[[#This Row],[Team]], Game_Results[Total Day], 50, Game_Results[Spawn Rate], 5) + SUMIFS(Game_Results[Player 4 Final Score], Game_Results[Player 4], Table3[[#This Row],[Team]], Game_Results[Total Day], 50, Game_Results[Spawn Rate], 5)</f>
        <v>640799</v>
      </c>
      <c r="G2">
        <f>COUNTIFS(Game_Results[Player 1 Day of Timeout], "&lt;&gt;"&amp;"", Game_Results[Player 1], Table3[[#This Row],[Team]], Game_Results[Total Day], 50, Game_Results[Spawn Rate], 5) + COUNTIFS(Game_Results[Player 2 Day of Timeout], "&lt;&gt;"&amp;"", Game_Results[Player 2], Table3[[#This Row],[Team]], Game_Results[Total Day], 50, Game_Results[Spawn Rate], 5) + COUNTIFS(Game_Results[Player 3 Day of Timeout], "&lt;&gt;"&amp;"", Game_Results[Player 3], Table3[[#This Row],[Team]], Game_Results[Total Day], 50, Game_Results[Spawn Rate], 5) + COUNTIFS(Game_Results[Player 4 Day of Timeout], "&lt;&gt;"&amp;"", Game_Results[Player 4], Table3[[#This Row],[Team]], Game_Results[Total Day], 50, Game_Results[Spawn Rate], 5)</f>
        <v>0</v>
      </c>
      <c r="H2">
        <f>SUMIFS(Game_Results[Player 1 Final Score], Game_Results[Player 1], Table3[[#This Row],[Team]], Game_Results[Total Day], 50, Game_Results[Spawn Rate], 10) + SUMIFS(Game_Results[Player 2 Final Score], Game_Results[Player 2], Table3[[#This Row],[Team]], Game_Results[Total Day], 50, Game_Results[Spawn Rate], 10) + SUMIFS(Game_Results[Player 3 Final Score], Game_Results[Player 3], Table3[[#This Row],[Team]], Game_Results[Total Day], 50, Game_Results[Spawn Rate], 10) + SUMIFS(Game_Results[Player 4 Final Score], Game_Results[Player 4], Table3[[#This Row],[Team]], Game_Results[Total Day], 50, Game_Results[Spawn Rate], 10)</f>
        <v>630254</v>
      </c>
      <c r="I2">
        <f>COUNTIFS(Game_Results[Player 1 Day of Timeout], "&lt;&gt;"&amp;"", Game_Results[Player 1], Table3[[#This Row],[Team]], Game_Results[Total Day], 50, Game_Results[Spawn Rate], 10) + COUNTIFS(Game_Results[Player 2 Day of Timeout], "&lt;&gt;"&amp;"", Game_Results[Player 2], Table3[[#This Row],[Team]], Game_Results[Total Day], 50, Game_Results[Spawn Rate], 10) + COUNTIFS(Game_Results[Player 3 Day of Timeout], "&lt;&gt;"&amp;"", Game_Results[Player 3], Table3[[#This Row],[Team]], Game_Results[Total Day], 50, Game_Results[Spawn Rate], 10) + COUNTIFS(Game_Results[Player 4 Day of Timeout], "&lt;&gt;"&amp;"", Game_Results[Player 4], Table3[[#This Row],[Team]], Game_Results[Total Day], 50, Game_Results[Spawn Rate], 10)</f>
        <v>0</v>
      </c>
      <c r="J2">
        <f>SUMIFS(Game_Results[Player 1 Final Score], Game_Results[Player 1], Table3[[#This Row],[Team]], Game_Results[Total Day], 50, Game_Results[Spawn Rate], 20) + SUMIFS(Game_Results[Player 2 Final Score], Game_Results[Player 2], Table3[[#This Row],[Team]], Game_Results[Total Day], 50, Game_Results[Spawn Rate], 20) + SUMIFS(Game_Results[Player 3 Final Score], Game_Results[Player 3], Table3[[#This Row],[Team]], Game_Results[Total Day], 50, Game_Results[Spawn Rate], 20) + SUMIFS(Game_Results[Player 4 Final Score], Game_Results[Player 4], Table3[[#This Row],[Team]], Game_Results[Total Day], 50, Game_Results[Spawn Rate], 20)</f>
        <v>621398</v>
      </c>
      <c r="K2">
        <f>COUNTIFS(Game_Results[Player 1 Day of Timeout], "&lt;&gt;"&amp;"", Game_Results[Player 1], Table3[[#This Row],[Team]], Game_Results[Total Day], 50, Game_Results[Spawn Rate], 20) + COUNTIFS(Game_Results[Player 2 Day of Timeout], "&lt;&gt;"&amp;"", Game_Results[Player 2], Table3[[#This Row],[Team]], Game_Results[Total Day], 50, Game_Results[Spawn Rate], 20) + COUNTIFS(Game_Results[Player 3 Day of Timeout], "&lt;&gt;"&amp;"", Game_Results[Player 3], Table3[[#This Row],[Team]], Game_Results[Total Day], 50, Game_Results[Spawn Rate], 20) + COUNTIFS(Game_Results[Player 4 Day of Timeout], "&lt;&gt;"&amp;"", Game_Results[Player 4], Table3[[#This Row],[Team]], Game_Results[Total Day], 50, Game_Results[Spawn Rate], 20)</f>
        <v>0</v>
      </c>
      <c r="L2">
        <f>SUMIFS(Game_Results[Player 1 Final Score], Game_Results[Player 1], Table3[[#This Row],[Team]], Game_Results[Total Day], 100, Game_Results[Spawn Rate], 1) + SUMIFS(Game_Results[Player 2 Final Score], Game_Results[Player 2], Table3[[#This Row],[Team]], Game_Results[Total Day], 100, Game_Results[Spawn Rate], 1) + SUMIFS(Game_Results[Player 3 Final Score], Game_Results[Player 3], Table3[[#This Row],[Team]], Game_Results[Total Day], 100, Game_Results[Spawn Rate], 1) + SUMIFS(Game_Results[Player 4 Final Score], Game_Results[Player 4], Table3[[#This Row],[Team]], Game_Results[Total Day], 100, Game_Results[Spawn Rate], 1)</f>
        <v>1234535</v>
      </c>
      <c r="M2">
        <f>COUNTIFS(Game_Results[Player 1 Day of Timeout], "&lt;&gt;"&amp;"", Game_Results[Player 1], Table3[[#This Row],[Team]], Game_Results[Total Day], 100, Game_Results[Spawn Rate], 1) + COUNTIFS(Game_Results[Player 2 Day of Timeout], "&lt;&gt;"&amp;"", Game_Results[Player 2], Table3[[#This Row],[Team]], Game_Results[Total Day], 100, Game_Results[Spawn Rate], 1) + COUNTIFS(Game_Results[Player 3 Day of Timeout], "&lt;&gt;"&amp;"", Game_Results[Player 3], Table3[[#This Row],[Team]], Game_Results[Total Day], 100, Game_Results[Spawn Rate], 1) + COUNTIFS(Game_Results[Player 4 Day of Timeout], "&lt;&gt;"&amp;"", Game_Results[Player 4], Table3[[#This Row],[Team]], Game_Results[Total Day], 100, Game_Results[Spawn Rate], 1)</f>
        <v>0</v>
      </c>
      <c r="N2">
        <f>SUMIFS(Game_Results[Player 1 Final Score], Game_Results[Player 1], Table3[[#This Row],[Team]], Game_Results[Total Day], 100, Game_Results[Spawn Rate], 2) + SUMIFS(Game_Results[Player 2 Final Score], Game_Results[Player 2], Table3[[#This Row],[Team]], Game_Results[Total Day], 100, Game_Results[Spawn Rate], 2) + SUMIFS(Game_Results[Player 3 Final Score], Game_Results[Player 3], Table3[[#This Row],[Team]], Game_Results[Total Day], 100, Game_Results[Spawn Rate], 2) + SUMIFS(Game_Results[Player 4 Final Score], Game_Results[Player 4], Table3[[#This Row],[Team]], Game_Results[Total Day], 100, Game_Results[Spawn Rate], 2)</f>
        <v>1266697</v>
      </c>
      <c r="O2">
        <f>COUNTIFS(Game_Results[Player 1 Day of Timeout], "&lt;&gt;"&amp;"", Game_Results[Player 1], Table3[[#This Row],[Team]], Game_Results[Total Day], 100, Game_Results[Spawn Rate], 2) + COUNTIFS(Game_Results[Player 2 Day of Timeout], "&lt;&gt;"&amp;"", Game_Results[Player 2], Table3[[#This Row],[Team]], Game_Results[Total Day], 100, Game_Results[Spawn Rate], 2) + COUNTIFS(Game_Results[Player 3 Day of Timeout], "&lt;&gt;"&amp;"", Game_Results[Player 3], Table3[[#This Row],[Team]], Game_Results[Total Day], 100, Game_Results[Spawn Rate], 2) + COUNTIFS(Game_Results[Player 4 Day of Timeout], "&lt;&gt;"&amp;"", Game_Results[Player 4], Table3[[#This Row],[Team]], Game_Results[Total Day], 100, Game_Results[Spawn Rate], 2)</f>
        <v>0</v>
      </c>
      <c r="P2">
        <f>SUMIFS(Game_Results[Player 1 Final Score], Game_Results[Player 1], Table3[[#This Row],[Team]], Game_Results[Total Day], 100, Game_Results[Spawn Rate], 5) + SUMIFS(Game_Results[Player 2 Final Score], Game_Results[Player 2], Table3[[#This Row],[Team]], Game_Results[Total Day], 100, Game_Results[Spawn Rate], 5) + SUMIFS(Game_Results[Player 3 Final Score], Game_Results[Player 3], Table3[[#This Row],[Team]], Game_Results[Total Day], 100, Game_Results[Spawn Rate], 5) + SUMIFS(Game_Results[Player 4 Final Score], Game_Results[Player 4], Table3[[#This Row],[Team]], Game_Results[Total Day], 100, Game_Results[Spawn Rate], 5)</f>
        <v>1308037</v>
      </c>
      <c r="Q2">
        <f>COUNTIFS(Game_Results[Player 1 Day of Timeout], "&lt;&gt;"&amp;"", Game_Results[Player 1], Table3[[#This Row],[Team]], Game_Results[Total Day], 100, Game_Results[Spawn Rate], 5) + COUNTIFS(Game_Results[Player 2 Day of Timeout], "&lt;&gt;"&amp;"", Game_Results[Player 2], Table3[[#This Row],[Team]], Game_Results[Total Day], 100, Game_Results[Spawn Rate], 5) + COUNTIFS(Game_Results[Player 3 Day of Timeout], "&lt;&gt;"&amp;"", Game_Results[Player 3], Table3[[#This Row],[Team]], Game_Results[Total Day], 100, Game_Results[Spawn Rate], 5) + COUNTIFS(Game_Results[Player 4 Day of Timeout], "&lt;&gt;"&amp;"", Game_Results[Player 4], Table3[[#This Row],[Team]], Game_Results[Total Day], 100, Game_Results[Spawn Rate], 5)</f>
        <v>0</v>
      </c>
      <c r="R2">
        <f>SUMIFS(Game_Results[Player 1 Final Score], Game_Results[Player 1], Table3[[#This Row],[Team]], Game_Results[Total Day], 100, Game_Results[Spawn Rate], 10) + SUMIFS(Game_Results[Player 2 Final Score], Game_Results[Player 2], Table3[[#This Row],[Team]], Game_Results[Total Day], 100, Game_Results[Spawn Rate], 10) + SUMIFS(Game_Results[Player 3 Final Score], Game_Results[Player 3], Table3[[#This Row],[Team]], Game_Results[Total Day], 100, Game_Results[Spawn Rate], 10) + SUMIFS(Game_Results[Player 4 Final Score], Game_Results[Player 4], Table3[[#This Row],[Team]], Game_Results[Total Day], 100, Game_Results[Spawn Rate], 10)</f>
        <v>1260922</v>
      </c>
      <c r="S2">
        <f>COUNTIFS(Game_Results[Player 1 Day of Timeout], "&lt;&gt;"&amp;"", Game_Results[Player 1], Table3[[#This Row],[Team]], Game_Results[Total Day], 100, Game_Results[Spawn Rate], 10) + COUNTIFS(Game_Results[Player 2 Day of Timeout], "&lt;&gt;"&amp;"", Game_Results[Player 2], Table3[[#This Row],[Team]], Game_Results[Total Day], 100, Game_Results[Spawn Rate], 10) + COUNTIFS(Game_Results[Player 3 Day of Timeout], "&lt;&gt;"&amp;"", Game_Results[Player 3], Table3[[#This Row],[Team]], Game_Results[Total Day], 100, Game_Results[Spawn Rate], 10) + COUNTIFS(Game_Results[Player 4 Day of Timeout], "&lt;&gt;"&amp;"", Game_Results[Player 4], Table3[[#This Row],[Team]], Game_Results[Total Day], 100, Game_Results[Spawn Rate], 10)</f>
        <v>0</v>
      </c>
      <c r="T2">
        <f>SUMIFS(Game_Results[Player 1 Final Score], Game_Results[Player 1], Table3[[#This Row],[Team]], Game_Results[Total Day], 100, Game_Results[Spawn Rate], 20) + SUMIFS(Game_Results[Player 2 Final Score], Game_Results[Player 2], Table3[[#This Row],[Team]], Game_Results[Total Day], 100, Game_Results[Spawn Rate], 20) + SUMIFS(Game_Results[Player 3 Final Score], Game_Results[Player 3], Table3[[#This Row],[Team]], Game_Results[Total Day], 100, Game_Results[Spawn Rate], 20) + SUMIFS(Game_Results[Player 4 Final Score], Game_Results[Player 4], Table3[[#This Row],[Team]], Game_Results[Total Day], 100, Game_Results[Spawn Rate], 20)</f>
        <v>1216518</v>
      </c>
      <c r="U2">
        <f>COUNTIFS(Game_Results[Player 1 Day of Timeout], "&lt;&gt;"&amp;"", Game_Results[Player 1], Table3[[#This Row],[Team]], Game_Results[Total Day], 100, Game_Results[Spawn Rate], 20) + COUNTIFS(Game_Results[Player 2 Day of Timeout], "&lt;&gt;"&amp;"", Game_Results[Player 2], Table3[[#This Row],[Team]], Game_Results[Total Day], 100, Game_Results[Spawn Rate], 20) + COUNTIFS(Game_Results[Player 3 Day of Timeout], "&lt;&gt;"&amp;"", Game_Results[Player 3], Table3[[#This Row],[Team]], Game_Results[Total Day], 100, Game_Results[Spawn Rate], 20) + COUNTIFS(Game_Results[Player 4 Day of Timeout], "&lt;&gt;"&amp;"", Game_Results[Player 4], Table3[[#This Row],[Team]], Game_Results[Total Day], 100, Game_Results[Spawn Rate], 20)</f>
        <v>0</v>
      </c>
      <c r="V2">
        <f>SUMIFS(Game_Results[Player 1 Final Score], Game_Results[Player 1], Table3[[#This Row],[Team]], Game_Results[Total Day], 500, Game_Results[Spawn Rate], 1) + SUMIFS(Game_Results[Player 2 Final Score], Game_Results[Player 2], Table3[[#This Row],[Team]], Game_Results[Total Day], 500, Game_Results[Spawn Rate], 1) + SUMIFS(Game_Results[Player 3 Final Score], Game_Results[Player 3], Table3[[#This Row],[Team]], Game_Results[Total Day], 500, Game_Results[Spawn Rate], 1) + SUMIFS(Game_Results[Player 4 Final Score], Game_Results[Player 4], Table3[[#This Row],[Team]], Game_Results[Total Day], 500, Game_Results[Spawn Rate], 1)</f>
        <v>3730805</v>
      </c>
      <c r="W2">
        <f>COUNTIFS(Game_Results[Player 1 Day of Timeout], "&lt;&gt;"&amp;"", Game_Results[Player 1], Table3[[#This Row],[Team]], Game_Results[Total Day], 500, Game_Results[Spawn Rate], 1) + COUNTIFS(Game_Results[Player 2 Day of Timeout], "&lt;&gt;"&amp;"", Game_Results[Player 2], Table3[[#This Row],[Team]], Game_Results[Total Day], 500, Game_Results[Spawn Rate], 1) + COUNTIFS(Game_Results[Player 3 Day of Timeout], "&lt;&gt;"&amp;"", Game_Results[Player 3], Table3[[#This Row],[Team]], Game_Results[Total Day], 500, Game_Results[Spawn Rate], 1) + COUNTIFS(Game_Results[Player 4 Day of Timeout], "&lt;&gt;"&amp;"", Game_Results[Player 4], Table3[[#This Row],[Team]], Game_Results[Total Day], 500, Game_Results[Spawn Rate], 1)</f>
        <v>0</v>
      </c>
      <c r="X2">
        <f>SUMIFS(Game_Results[Player 1 Final Score], Game_Results[Player 1], Table3[[#This Row],[Team]], Game_Results[Total Day], 500, Game_Results[Spawn Rate], 2) + SUMIFS(Game_Results[Player 2 Final Score], Game_Results[Player 2], Table3[[#This Row],[Team]], Game_Results[Total Day], 500, Game_Results[Spawn Rate], 2) + SUMIFS(Game_Results[Player 3 Final Score], Game_Results[Player 3], Table3[[#This Row],[Team]], Game_Results[Total Day], 500, Game_Results[Spawn Rate], 2) + SUMIFS(Game_Results[Player 4 Final Score], Game_Results[Player 4], Table3[[#This Row],[Team]], Game_Results[Total Day], 500, Game_Results[Spawn Rate], 2)</f>
        <v>6187043</v>
      </c>
      <c r="Y2">
        <f>COUNTIFS(Game_Results[Player 1 Day of Timeout], "&lt;&gt;"&amp;"", Game_Results[Player 1], Table3[[#This Row],[Team]], Game_Results[Total Day], 500, Game_Results[Spawn Rate], 2) + COUNTIFS(Game_Results[Player 2 Day of Timeout], "&lt;&gt;"&amp;"", Game_Results[Player 2], Table3[[#This Row],[Team]], Game_Results[Total Day], 500, Game_Results[Spawn Rate], 2) + COUNTIFS(Game_Results[Player 3 Day of Timeout], "&lt;&gt;"&amp;"", Game_Results[Player 3], Table3[[#This Row],[Team]], Game_Results[Total Day], 500, Game_Results[Spawn Rate], 2) + COUNTIFS(Game_Results[Player 4 Day of Timeout], "&lt;&gt;"&amp;"", Game_Results[Player 4], Table3[[#This Row],[Team]], Game_Results[Total Day], 500, Game_Results[Spawn Rate], 2)</f>
        <v>0</v>
      </c>
      <c r="Z2">
        <f>SUMIFS(Game_Results[Player 1 Final Score], Game_Results[Player 1], Table3[[#This Row],[Team]], Game_Results[Total Day], 500, Game_Results[Spawn Rate], 5) + SUMIFS(Game_Results[Player 2 Final Score], Game_Results[Player 2], Table3[[#This Row],[Team]], Game_Results[Total Day], 500, Game_Results[Spawn Rate], 5) + SUMIFS(Game_Results[Player 3 Final Score], Game_Results[Player 3], Table3[[#This Row],[Team]], Game_Results[Total Day], 500, Game_Results[Spawn Rate], 5) + SUMIFS(Game_Results[Player 4 Final Score], Game_Results[Player 4], Table3[[#This Row],[Team]], Game_Results[Total Day], 500, Game_Results[Spawn Rate], 5)</f>
        <v>6930999</v>
      </c>
      <c r="AA2">
        <f>COUNTIFS(Game_Results[Player 1 Day of Timeout], "&lt;&gt;"&amp;"", Game_Results[Player 1], Table3[[#This Row],[Team]], Game_Results[Total Day], 500, Game_Results[Spawn Rate], 5) + COUNTIFS(Game_Results[Player 2 Day of Timeout], "&lt;&gt;"&amp;"", Game_Results[Player 2], Table3[[#This Row],[Team]], Game_Results[Total Day], 500, Game_Results[Spawn Rate], 5) + COUNTIFS(Game_Results[Player 3 Day of Timeout], "&lt;&gt;"&amp;"", Game_Results[Player 3], Table3[[#This Row],[Team]], Game_Results[Total Day], 500, Game_Results[Spawn Rate], 5) + COUNTIFS(Game_Results[Player 4 Day of Timeout], "&lt;&gt;"&amp;"", Game_Results[Player 4], Table3[[#This Row],[Team]], Game_Results[Total Day], 500, Game_Results[Spawn Rate], 5)</f>
        <v>0</v>
      </c>
      <c r="AB2">
        <f>SUMIFS(Game_Results[Player 1 Final Score], Game_Results[Player 1], Table3[[#This Row],[Team]], Game_Results[Total Day], 500, Game_Results[Spawn Rate], 10) + SUMIFS(Game_Results[Player 2 Final Score], Game_Results[Player 2], Table3[[#This Row],[Team]], Game_Results[Total Day], 500, Game_Results[Spawn Rate], 10) + SUMIFS(Game_Results[Player 3 Final Score], Game_Results[Player 3], Table3[[#This Row],[Team]], Game_Results[Total Day], 500, Game_Results[Spawn Rate], 10) + SUMIFS(Game_Results[Player 4 Final Score], Game_Results[Player 4], Table3[[#This Row],[Team]], Game_Results[Total Day], 500, Game_Results[Spawn Rate], 10)</f>
        <v>6572927</v>
      </c>
      <c r="AC2">
        <f>COUNTIFS(Game_Results[Player 1 Day of Timeout], "&lt;&gt;"&amp;"", Game_Results[Player 1], Table3[[#This Row],[Team]], Game_Results[Total Day], 500, Game_Results[Spawn Rate], 10) + COUNTIFS(Game_Results[Player 2 Day of Timeout], "&lt;&gt;"&amp;"", Game_Results[Player 2], Table3[[#This Row],[Team]], Game_Results[Total Day], 500, Game_Results[Spawn Rate], 10) + COUNTIFS(Game_Results[Player 3 Day of Timeout], "&lt;&gt;"&amp;"", Game_Results[Player 3], Table3[[#This Row],[Team]], Game_Results[Total Day], 500, Game_Results[Spawn Rate], 10) + COUNTIFS(Game_Results[Player 4 Day of Timeout], "&lt;&gt;"&amp;"", Game_Results[Player 4], Table3[[#This Row],[Team]], Game_Results[Total Day], 500, Game_Results[Spawn Rate], 10)</f>
        <v>0</v>
      </c>
      <c r="AD2">
        <f>SUMIFS(Game_Results[Player 1 Final Score], Game_Results[Player 1], Table3[[#This Row],[Team]], Game_Results[Total Day], 500, Game_Results[Spawn Rate], 20) + SUMIFS(Game_Results[Player 2 Final Score], Game_Results[Player 2], Table3[[#This Row],[Team]], Game_Results[Total Day], 500, Game_Results[Spawn Rate], 20) + SUMIFS(Game_Results[Player 3 Final Score], Game_Results[Player 3], Table3[[#This Row],[Team]], Game_Results[Total Day], 500, Game_Results[Spawn Rate], 20) + SUMIFS(Game_Results[Player 4 Final Score], Game_Results[Player 4], Table3[[#This Row],[Team]], Game_Results[Total Day], 500, Game_Results[Spawn Rate], 20)</f>
        <v>7158139</v>
      </c>
      <c r="AE2">
        <f>COUNTIFS(Game_Results[Player 1 Day of Timeout], "&lt;&gt;"&amp;"", Game_Results[Player 1], Table3[[#This Row],[Team]], Game_Results[Total Day], 500, Game_Results[Spawn Rate], 20) + COUNTIFS(Game_Results[Player 2 Day of Timeout], "&lt;&gt;"&amp;"", Game_Results[Player 2], Table3[[#This Row],[Team]], Game_Results[Total Day], 500, Game_Results[Spawn Rate], 20) + COUNTIFS(Game_Results[Player 3 Day of Timeout], "&lt;&gt;"&amp;"", Game_Results[Player 3], Table3[[#This Row],[Team]], Game_Results[Total Day], 500, Game_Results[Spawn Rate], 20) + COUNTIFS(Game_Results[Player 4 Day of Timeout], "&lt;&gt;"&amp;"", Game_Results[Player 4], Table3[[#This Row],[Team]], Game_Results[Total Day], 500, Game_Results[Spawn Rate], 20)</f>
        <v>0</v>
      </c>
      <c r="AF2">
        <f>SUMIFS(Game_Results[Player 1 Final Score], Game_Results[Player 1], Table3[[#This Row],[Team]], Game_Results[Total Day], 1000, Game_Results[Spawn Rate], 1) + SUMIFS(Game_Results[Player 2 Final Score], Game_Results[Player 2], Table3[[#This Row],[Team]], Game_Results[Total Day], 1000, Game_Results[Spawn Rate], 1) + SUMIFS(Game_Results[Player 3 Final Score], Game_Results[Player 3], Table3[[#This Row],[Team]], Game_Results[Total Day], 1000, Game_Results[Spawn Rate], 1) + SUMIFS(Game_Results[Player 4 Final Score], Game_Results[Player 4], Table3[[#This Row],[Team]], Game_Results[Total Day], 1000, Game_Results[Spawn Rate], 1)</f>
        <v>7533836</v>
      </c>
      <c r="AG2">
        <f>COUNTIFS(Game_Results[Player 1 Day of Timeout], "&lt;&gt;"&amp;"", Game_Results[Player 1], Table3[[#This Row],[Team]], Game_Results[Total Day], 1000, Game_Results[Spawn Rate], 1) + COUNTIFS(Game_Results[Player 2 Day of Timeout], "&lt;&gt;"&amp;"", Game_Results[Player 2], Table3[[#This Row],[Team]], Game_Results[Total Day], 1000, Game_Results[Spawn Rate], 1) + COUNTIFS(Game_Results[Player 3 Day of Timeout], "&lt;&gt;"&amp;"", Game_Results[Player 3], Table3[[#This Row],[Team]], Game_Results[Total Day], 1000, Game_Results[Spawn Rate], 1) + COUNTIFS(Game_Results[Player 4 Day of Timeout], "&lt;&gt;"&amp;"", Game_Results[Player 4], Table3[[#This Row],[Team]], Game_Results[Total Day], 1000, Game_Results[Spawn Rate], 1)</f>
        <v>0</v>
      </c>
      <c r="AH2">
        <f>SUMIFS(Game_Results[Player 1 Final Score], Game_Results[Player 1], Table3[[#This Row],[Team]], Game_Results[Total Day], 1000, Game_Results[Spawn Rate], 2) + SUMIFS(Game_Results[Player 2 Final Score], Game_Results[Player 2], Table3[[#This Row],[Team]], Game_Results[Total Day], 1000, Game_Results[Spawn Rate], 2) + SUMIFS(Game_Results[Player 3 Final Score], Game_Results[Player 3], Table3[[#This Row],[Team]], Game_Results[Total Day], 1000, Game_Results[Spawn Rate], 2) + SUMIFS(Game_Results[Player 4 Final Score], Game_Results[Player 4], Table3[[#This Row],[Team]], Game_Results[Total Day], 1000, Game_Results[Spawn Rate], 2)</f>
        <v>12825143</v>
      </c>
      <c r="AI2">
        <f>COUNTIFS(Game_Results[Player 1 Day of Timeout], "&lt;&gt;"&amp;"", Game_Results[Player 1], Table3[[#This Row],[Team]], Game_Results[Total Day], 1000, Game_Results[Spawn Rate], 2) + COUNTIFS(Game_Results[Player 2 Day of Timeout], "&lt;&gt;"&amp;"", Game_Results[Player 2], Table3[[#This Row],[Team]], Game_Results[Total Day], 1000, Game_Results[Spawn Rate], 2) + COUNTIFS(Game_Results[Player 3 Day of Timeout], "&lt;&gt;"&amp;"", Game_Results[Player 3], Table3[[#This Row],[Team]], Game_Results[Total Day], 1000, Game_Results[Spawn Rate], 2) + COUNTIFS(Game_Results[Player 4 Day of Timeout], "&lt;&gt;"&amp;"", Game_Results[Player 4], Table3[[#This Row],[Team]], Game_Results[Total Day], 1000, Game_Results[Spawn Rate], 2)</f>
        <v>0</v>
      </c>
      <c r="AJ2">
        <f>SUMIFS(Game_Results[Player 1 Final Score], Game_Results[Player 1], Table3[[#This Row],[Team]], Game_Results[Total Day], 1000, Game_Results[Spawn Rate], 5) + SUMIFS(Game_Results[Player 2 Final Score], Game_Results[Player 2], Table3[[#This Row],[Team]], Game_Results[Total Day], 1000, Game_Results[Spawn Rate], 5) + SUMIFS(Game_Results[Player 3 Final Score], Game_Results[Player 3], Table3[[#This Row],[Team]], Game_Results[Total Day], 1000, Game_Results[Spawn Rate], 5) + SUMIFS(Game_Results[Player 4 Final Score], Game_Results[Player 4], Table3[[#This Row],[Team]], Game_Results[Total Day], 1000, Game_Results[Spawn Rate], 5)</f>
        <v>13680129</v>
      </c>
      <c r="AK2">
        <f>COUNTIFS(Game_Results[Player 1 Day of Timeout], "&lt;&gt;"&amp;"", Game_Results[Player 1], Table3[[#This Row],[Team]], Game_Results[Total Day], 1000, Game_Results[Spawn Rate], 5) + COUNTIFS(Game_Results[Player 2 Day of Timeout], "&lt;&gt;"&amp;"", Game_Results[Player 2], Table3[[#This Row],[Team]], Game_Results[Total Day], 1000, Game_Results[Spawn Rate], 5) + COUNTIFS(Game_Results[Player 3 Day of Timeout], "&lt;&gt;"&amp;"", Game_Results[Player 3], Table3[[#This Row],[Team]], Game_Results[Total Day], 1000, Game_Results[Spawn Rate], 5) + COUNTIFS(Game_Results[Player 4 Day of Timeout], "&lt;&gt;"&amp;"", Game_Results[Player 4], Table3[[#This Row],[Team]], Game_Results[Total Day], 1000, Game_Results[Spawn Rate], 5)</f>
        <v>0</v>
      </c>
      <c r="AL2">
        <f>SUMIFS(Game_Results[Player 1 Final Score], Game_Results[Player 1], Table3[[#This Row],[Team]], Game_Results[Total Day], 1000, Game_Results[Spawn Rate], 10) + SUMIFS(Game_Results[Player 2 Final Score], Game_Results[Player 2], Table3[[#This Row],[Team]], Game_Results[Total Day], 1000, Game_Results[Spawn Rate], 10) + SUMIFS(Game_Results[Player 3 Final Score], Game_Results[Player 3], Table3[[#This Row],[Team]], Game_Results[Total Day], 1000, Game_Results[Spawn Rate], 10) + SUMIFS(Game_Results[Player 4 Final Score], Game_Results[Player 4], Table3[[#This Row],[Team]], Game_Results[Total Day], 1000, Game_Results[Spawn Rate], 10)</f>
        <v>16205269</v>
      </c>
      <c r="AM2">
        <f>COUNTIFS(Game_Results[Player 1 Day of Timeout], "&lt;&gt;"&amp;"", Game_Results[Player 1], Table3[[#This Row],[Team]], Game_Results[Total Day], 1000, Game_Results[Spawn Rate], 10) + COUNTIFS(Game_Results[Player 2 Day of Timeout], "&lt;&gt;"&amp;"", Game_Results[Player 2], Table3[[#This Row],[Team]], Game_Results[Total Day], 1000, Game_Results[Spawn Rate], 10) + COUNTIFS(Game_Results[Player 3 Day of Timeout], "&lt;&gt;"&amp;"", Game_Results[Player 3], Table3[[#This Row],[Team]], Game_Results[Total Day], 1000, Game_Results[Spawn Rate], 10) + COUNTIFS(Game_Results[Player 4 Day of Timeout], "&lt;&gt;"&amp;"", Game_Results[Player 4], Table3[[#This Row],[Team]], Game_Results[Total Day], 1000, Game_Results[Spawn Rate], 10)</f>
        <v>0</v>
      </c>
      <c r="AN2">
        <f>SUMIFS(Game_Results[Player 1 Final Score], Game_Results[Player 1], Table3[[#This Row],[Team]], Game_Results[Total Day], 1000, Game_Results[Spawn Rate], 20) + SUMIFS(Game_Results[Player 2 Final Score], Game_Results[Player 2], Table3[[#This Row],[Team]], Game_Results[Total Day], 1000, Game_Results[Spawn Rate], 20) + SUMIFS(Game_Results[Player 3 Final Score], Game_Results[Player 3], Table3[[#This Row],[Team]], Game_Results[Total Day], 1000, Game_Results[Spawn Rate], 20) + SUMIFS(Game_Results[Player 4 Final Score], Game_Results[Player 4], Table3[[#This Row],[Team]], Game_Results[Total Day], 1000, Game_Results[Spawn Rate], 20)</f>
        <v>17212578</v>
      </c>
      <c r="AO2">
        <f>COUNTIFS(Game_Results[Player 1 Day of Timeout], "&lt;&gt;"&amp;"", Game_Results[Player 1], Table3[[#This Row],[Team]], Game_Results[Total Day], 1000, Game_Results[Spawn Rate], 20) + COUNTIFS(Game_Results[Player 2 Day of Timeout], "&lt;&gt;"&amp;"", Game_Results[Player 2], Table3[[#This Row],[Team]], Game_Results[Total Day], 1000, Game_Results[Spawn Rate], 20) + COUNTIFS(Game_Results[Player 3 Day of Timeout], "&lt;&gt;"&amp;"", Game_Results[Player 3], Table3[[#This Row],[Team]], Game_Results[Total Day], 1000, Game_Results[Spawn Rate], 20) + COUNTIFS(Game_Results[Player 4 Day of Timeout], "&lt;&gt;"&amp;"", Game_Results[Player 4], Table3[[#This Row],[Team]], Game_Results[Total Day], 1000, Game_Results[Spawn Rate], 20)</f>
        <v>0</v>
      </c>
      <c r="AP2">
        <f>SUMIFS(Game_Results[Player 1 Final Score], Game_Results[Player 1], Table3[[#This Row],[Team]], Game_Results[Total Day], 2000, Game_Results[Spawn Rate], 1) + SUMIFS(Game_Results[Player 2 Final Score], Game_Results[Player 2], Table3[[#This Row],[Team]], Game_Results[Total Day], 2000, Game_Results[Spawn Rate], 1) + SUMIFS(Game_Results[Player 3 Final Score], Game_Results[Player 3], Table3[[#This Row],[Team]], Game_Results[Total Day], 2000, Game_Results[Spawn Rate], 1) + SUMIFS(Game_Results[Player 4 Final Score], Game_Results[Player 4], Table3[[#This Row],[Team]], Game_Results[Total Day], 2000, Game_Results[Spawn Rate], 1)</f>
        <v>17210211</v>
      </c>
      <c r="AQ2">
        <f>COUNTIFS(Game_Results[Player 1 Day of Timeout], "&lt;&gt;"&amp;"", Game_Results[Player 1], Table3[[#This Row],[Team]], Game_Results[Total Day], 2000, Game_Results[Spawn Rate], 1) + COUNTIFS(Game_Results[Player 2 Day of Timeout], "&lt;&gt;"&amp;"", Game_Results[Player 2], Table3[[#This Row],[Team]], Game_Results[Total Day], 2000, Game_Results[Spawn Rate], 1) + COUNTIFS(Game_Results[Player 3 Day of Timeout], "&lt;&gt;"&amp;"", Game_Results[Player 3], Table3[[#This Row],[Team]], Game_Results[Total Day], 2000, Game_Results[Spawn Rate], 1) + COUNTIFS(Game_Results[Player 4 Day of Timeout], "&lt;&gt;"&amp;"", Game_Results[Player 4], Table3[[#This Row],[Team]], Game_Results[Total Day], 2000, Game_Results[Spawn Rate], 1)</f>
        <v>0</v>
      </c>
      <c r="AR2">
        <f>SUMIFS(Game_Results[Player 1 Final Score], Game_Results[Player 1], Table3[[#This Row],[Team]], Game_Results[Total Day], 2000, Game_Results[Spawn Rate], 2) + SUMIFS(Game_Results[Player 2 Final Score], Game_Results[Player 2], Table3[[#This Row],[Team]], Game_Results[Total Day], 2000, Game_Results[Spawn Rate], 2) + SUMIFS(Game_Results[Player 3 Final Score], Game_Results[Player 3], Table3[[#This Row],[Team]], Game_Results[Total Day], 2000, Game_Results[Spawn Rate], 2) + SUMIFS(Game_Results[Player 4 Final Score], Game_Results[Player 4], Table3[[#This Row],[Team]], Game_Results[Total Day], 2000, Game_Results[Spawn Rate], 2)</f>
        <v>21797122</v>
      </c>
      <c r="AS2">
        <f>COUNTIFS(Game_Results[Player 1 Day of Timeout], "&lt;&gt;"&amp;"", Game_Results[Player 1], Table3[[#This Row],[Team]], Game_Results[Total Day], 2000, Game_Results[Spawn Rate], 2) + COUNTIFS(Game_Results[Player 2 Day of Timeout], "&lt;&gt;"&amp;"", Game_Results[Player 2], Table3[[#This Row],[Team]], Game_Results[Total Day], 2000, Game_Results[Spawn Rate], 2) + COUNTIFS(Game_Results[Player 3 Day of Timeout], "&lt;&gt;"&amp;"", Game_Results[Player 3], Table3[[#This Row],[Team]], Game_Results[Total Day], 2000, Game_Results[Spawn Rate], 2) + COUNTIFS(Game_Results[Player 4 Day of Timeout], "&lt;&gt;"&amp;"", Game_Results[Player 4], Table3[[#This Row],[Team]], Game_Results[Total Day], 2000, Game_Results[Spawn Rate], 2)</f>
        <v>0</v>
      </c>
      <c r="AT2">
        <f>SUMIFS(Game_Results[Player 1 Final Score], Game_Results[Player 1], Table3[[#This Row],[Team]], Game_Results[Total Day], 2000, Game_Results[Spawn Rate], 5) + SUMIFS(Game_Results[Player 2 Final Score], Game_Results[Player 2], Table3[[#This Row],[Team]], Game_Results[Total Day], 2000, Game_Results[Spawn Rate], 5) + SUMIFS(Game_Results[Player 3 Final Score], Game_Results[Player 3], Table3[[#This Row],[Team]], Game_Results[Total Day], 2000, Game_Results[Spawn Rate], 5) + SUMIFS(Game_Results[Player 4 Final Score], Game_Results[Player 4], Table3[[#This Row],[Team]], Game_Results[Total Day], 2000, Game_Results[Spawn Rate], 5)</f>
        <v>41105334</v>
      </c>
      <c r="AU2">
        <f>COUNTIFS(Game_Results[Player 1 Day of Timeout], "&lt;&gt;"&amp;"", Game_Results[Player 1], Table3[[#This Row],[Team]], Game_Results[Total Day], 2000, Game_Results[Spawn Rate], 5) + COUNTIFS(Game_Results[Player 2 Day of Timeout], "&lt;&gt;"&amp;"", Game_Results[Player 2], Table3[[#This Row],[Team]], Game_Results[Total Day], 2000, Game_Results[Spawn Rate], 5) + COUNTIFS(Game_Results[Player 3 Day of Timeout], "&lt;&gt;"&amp;"", Game_Results[Player 3], Table3[[#This Row],[Team]], Game_Results[Total Day], 2000, Game_Results[Spawn Rate], 5) + COUNTIFS(Game_Results[Player 4 Day of Timeout], "&lt;&gt;"&amp;"", Game_Results[Player 4], Table3[[#This Row],[Team]], Game_Results[Total Day], 2000, Game_Results[Spawn Rate], 5)</f>
        <v>0</v>
      </c>
      <c r="AV2">
        <f>SUMIFS(Game_Results[Player 1 Final Score], Game_Results[Player 1], Table3[[#This Row],[Team]], Game_Results[Total Day], 2000, Game_Results[Spawn Rate], 10) + SUMIFS(Game_Results[Player 2 Final Score], Game_Results[Player 2], Table3[[#This Row],[Team]], Game_Results[Total Day], 2000, Game_Results[Spawn Rate], 10) + SUMIFS(Game_Results[Player 3 Final Score], Game_Results[Player 3], Table3[[#This Row],[Team]], Game_Results[Total Day], 2000, Game_Results[Spawn Rate], 10) + SUMIFS(Game_Results[Player 4 Final Score], Game_Results[Player 4], Table3[[#This Row],[Team]], Game_Results[Total Day], 2000, Game_Results[Spawn Rate], 10)</f>
        <v>52335553</v>
      </c>
      <c r="AW2">
        <f>COUNTIFS(Game_Results[Player 1 Day of Timeout], "&lt;&gt;"&amp;"", Game_Results[Player 1], Table3[[#This Row],[Team]], Game_Results[Total Day], 2000, Game_Results[Spawn Rate], 10) + COUNTIFS(Game_Results[Player 2 Day of Timeout], "&lt;&gt;"&amp;"", Game_Results[Player 2], Table3[[#This Row],[Team]], Game_Results[Total Day], 2000, Game_Results[Spawn Rate], 10) + COUNTIFS(Game_Results[Player 3 Day of Timeout], "&lt;&gt;"&amp;"", Game_Results[Player 3], Table3[[#This Row],[Team]], Game_Results[Total Day], 2000, Game_Results[Spawn Rate], 10) + COUNTIFS(Game_Results[Player 4 Day of Timeout], "&lt;&gt;"&amp;"", Game_Results[Player 4], Table3[[#This Row],[Team]], Game_Results[Total Day], 2000, Game_Results[Spawn Rate], 10)</f>
        <v>0</v>
      </c>
      <c r="AX2">
        <f>SUMIFS(Game_Results[Player 1 Final Score], Game_Results[Player 1], Table3[[#This Row],[Team]], Game_Results[Total Day], 2000, Game_Results[Spawn Rate], 20) + SUMIFS(Game_Results[Player 2 Final Score], Game_Results[Player 2], Table3[[#This Row],[Team]], Game_Results[Total Day], 2000, Game_Results[Spawn Rate], 20) + SUMIFS(Game_Results[Player 3 Final Score], Game_Results[Player 3], Table3[[#This Row],[Team]], Game_Results[Total Day], 2000, Game_Results[Spawn Rate], 20) + SUMIFS(Game_Results[Player 4 Final Score], Game_Results[Player 4], Table3[[#This Row],[Team]], Game_Results[Total Day], 2000, Game_Results[Spawn Rate], 20)</f>
        <v>36391919</v>
      </c>
      <c r="AY2">
        <f>COUNTIFS(Game_Results[Player 1 Day of Timeout], "&lt;&gt;"&amp;"", Game_Results[Player 1], Table3[[#This Row],[Team]], Game_Results[Total Day], 2000, Game_Results[Spawn Rate], 20) + COUNTIFS(Game_Results[Player 2 Day of Timeout], "&lt;&gt;"&amp;"", Game_Results[Player 2], Table3[[#This Row],[Team]], Game_Results[Total Day], 2000, Game_Results[Spawn Rate], 20) + COUNTIFS(Game_Results[Player 3 Day of Timeout], "&lt;&gt;"&amp;"", Game_Results[Player 3], Table3[[#This Row],[Team]], Game_Results[Total Day], 2000, Game_Results[Spawn Rate], 20) + COUNTIFS(Game_Results[Player 4 Day of Timeout], "&lt;&gt;"&amp;"", Game_Results[Player 4], Table3[[#This Row],[Team]], Game_Results[Total Day], 2000, Game_Results[Spawn Rate], 20)</f>
        <v>0</v>
      </c>
      <c r="AZ2">
        <f>Table3[[#This Row],[50, 1 - Total Score]]+Table3[[#This Row],[50, 2 - Total Score]]+Table3[[#This Row],[50, 5 - Total Score]]+Table3[[#This Row],[50, 10 - Total Score]]+Table3[[#This Row],[50, 20 - Total Score]]+Table3[[#This Row],[100, 1 - Total Score]]+Table3[[#This Row],[100, 2 - Total Score]]+Table3[[#This Row],[100, 5 - Total Score]]+Table3[[#This Row],[100, 10 - Total Score]]+Table3[[#This Row],[100, 20 - Total Score]]+Table3[[#This Row],[500, 1 - Total Score]]+Table3[[#This Row],[500, 2 - Total Score]]+Table3[[#This Row],[500, 5 - Total Score]]+Table3[[#This Row],[500, 10 - Total Score]]+Table3[[#This Row],[500, 20 - Total Score]]+Table3[[#This Row],[1000, 1 - Total Score]]+Table3[[#This Row],[1000, 2 - Total Score]]+Table3[[#This Row],[1000, 5 - Total Score]]+Table3[[#This Row],[1000, 10 - Total Score]]+Table3[[#This Row],[1000, 20 - Total Score]]+Table3[[#This Row],[2000, 1 - Total Score]]+Table3[[#This Row],[2000, 2 - Total Score]]+Table3[[#This Row],[2000, 5 - Total Score]]+Table3[[#This Row],[2000, 10 - Total Score]]+Table3[[#This Row],[2000, 20 - Total Score]]</f>
        <v>276331721</v>
      </c>
      <c r="BA2">
        <f>Table3[[#This Row],[50, 1 - Timeouts]]+Table3[[#This Row],[50, 2 - Timeouts]]+Table3[[#This Row],[50, 5 - Timeouts]]+Table3[[#This Row],[50, 10 - Timeouts]]+Table3[[#This Row],[50, 20 - Timeouts]]+Table3[[#This Row],[100, 1 - Timeouts]]+Table3[[#This Row],[100, 2 - Timeouts]]+Table3[[#This Row],[100, 5 - Timeouts]]+Table3[[#This Row],[100, 10 - Timeouts]]+Table3[[#This Row],[100, 20 - Timeouts]]+Table3[[#This Row],[500, 1 - Timeouts]]+Table3[[#This Row],[500, 2 - Timeouts]]+Table3[[#This Row],[500, 5 - Timeouts]]+Table3[[#This Row],[500, 10 - Timeouts]]+Table3[[#This Row],[500, 20 - Timeouts]]+Table3[[#This Row],[1000, 1 - Timeouts]]+Table3[[#This Row],[1000, 2 - Timeouts]]+Table3[[#This Row],[1000, 5 - Timeouts]]+Table3[[#This Row],[1000, 10 - Timeouts]]+Table3[[#This Row],[1000, 20 - Timeouts]]+Table3[[#This Row],[2000, 1 - Timeouts]]+Table3[[#This Row],[2000, 2 - Timeouts]]+Table3[[#This Row],[2000, 5 - Timeouts]]+Table3[[#This Row],[2000, 10 - Timeouts]]+Table3[[#This Row],[2000, 20 - Timeouts]]</f>
        <v>0</v>
      </c>
    </row>
    <row r="3" spans="1:53" x14ac:dyDescent="0.2">
      <c r="A3">
        <v>2</v>
      </c>
      <c r="B3">
        <f>SUMIFS(Game_Results[Player 1 Final Score], Game_Results[Player 1], Table3[[#This Row],[Team]], Game_Results[Total Day], 50, Game_Results[Spawn Rate], 1) + SUMIFS(Game_Results[Player 2 Final Score], Game_Results[Player 2], Table3[[#This Row],[Team]], Game_Results[Total Day], 50, Game_Results[Spawn Rate], 1) + SUMIFS(Game_Results[Player 3 Final Score], Game_Results[Player 3], Table3[[#This Row],[Team]], Game_Results[Total Day], 50, Game_Results[Spawn Rate], 1) + SUMIFS(Game_Results[Player 4 Final Score], Game_Results[Player 4], Table3[[#This Row],[Team]], Game_Results[Total Day], 50, Game_Results[Spawn Rate], 1)</f>
        <v>638890</v>
      </c>
      <c r="C3">
        <f>COUNTIFS(Game_Results[Player 1 Day of Timeout], "&lt;&gt;"&amp;"", Game_Results[Player 1], Table3[[#This Row],[Team]], Game_Results[Total Day], 50, Game_Results[Spawn Rate], 1) + COUNTIFS(Game_Results[Player 2 Day of Timeout], "&lt;&gt;"&amp;"", Game_Results[Player 2], Table3[[#This Row],[Team]], Game_Results[Total Day], 50, Game_Results[Spawn Rate], 1) + COUNTIFS(Game_Results[Player 3 Day of Timeout], "&lt;&gt;"&amp;"", Game_Results[Player 3], Table3[[#This Row],[Team]], Game_Results[Total Day], 50, Game_Results[Spawn Rate], 1) + COUNTIFS(Game_Results[Player 4 Day of Timeout], "&lt;&gt;"&amp;"", Game_Results[Player 4], Table3[[#This Row],[Team]], Game_Results[Total Day], 50, Game_Results[Spawn Rate], 1)</f>
        <v>0</v>
      </c>
      <c r="D3">
        <f>SUMIFS(Game_Results[Player 1 Final Score], Game_Results[Player 1], Table3[[#This Row],[Team]], Game_Results[Total Day], 50, Game_Results[Spawn Rate], 2) + SUMIFS(Game_Results[Player 2 Final Score], Game_Results[Player 2], Table3[[#This Row],[Team]], Game_Results[Total Day], 50, Game_Results[Spawn Rate], 2) + SUMIFS(Game_Results[Player 3 Final Score], Game_Results[Player 3], Table3[[#This Row],[Team]], Game_Results[Total Day], 50, Game_Results[Spawn Rate], 2) + SUMIFS(Game_Results[Player 4 Final Score], Game_Results[Player 4], Table3[[#This Row],[Team]], Game_Results[Total Day], 50, Game_Results[Spawn Rate], 2)</f>
        <v>645145</v>
      </c>
      <c r="E3">
        <f>COUNTIFS(Game_Results[Player 1 Day of Timeout], "&lt;&gt;"&amp;"", Game_Results[Player 1], Table3[[#This Row],[Team]], Game_Results[Total Day], 50, Game_Results[Spawn Rate], 2) + COUNTIFS(Game_Results[Player 2 Day of Timeout], "&lt;&gt;"&amp;"", Game_Results[Player 2], Table3[[#This Row],[Team]], Game_Results[Total Day], 50, Game_Results[Spawn Rate], 2) + COUNTIFS(Game_Results[Player 3 Day of Timeout], "&lt;&gt;"&amp;"", Game_Results[Player 3], Table3[[#This Row],[Team]], Game_Results[Total Day], 50, Game_Results[Spawn Rate], 2) + COUNTIFS(Game_Results[Player 4 Day of Timeout], "&lt;&gt;"&amp;"", Game_Results[Player 4], Table3[[#This Row],[Team]], Game_Results[Total Day], 50, Game_Results[Spawn Rate], 2)</f>
        <v>0</v>
      </c>
      <c r="F3">
        <f>SUMIFS(Game_Results[Player 1 Final Score], Game_Results[Player 1], Table3[[#This Row],[Team]], Game_Results[Total Day], 50, Game_Results[Spawn Rate], 5) + SUMIFS(Game_Results[Player 2 Final Score], Game_Results[Player 2], Table3[[#This Row],[Team]], Game_Results[Total Day], 50, Game_Results[Spawn Rate], 5) + SUMIFS(Game_Results[Player 3 Final Score], Game_Results[Player 3], Table3[[#This Row],[Team]], Game_Results[Total Day], 50, Game_Results[Spawn Rate], 5) + SUMIFS(Game_Results[Player 4 Final Score], Game_Results[Player 4], Table3[[#This Row],[Team]], Game_Results[Total Day], 50, Game_Results[Spawn Rate], 5)</f>
        <v>645619</v>
      </c>
      <c r="G3">
        <f>COUNTIFS(Game_Results[Player 1 Day of Timeout], "&lt;&gt;"&amp;"", Game_Results[Player 1], Table3[[#This Row],[Team]], Game_Results[Total Day], 50, Game_Results[Spawn Rate], 5) + COUNTIFS(Game_Results[Player 2 Day of Timeout], "&lt;&gt;"&amp;"", Game_Results[Player 2], Table3[[#This Row],[Team]], Game_Results[Total Day], 50, Game_Results[Spawn Rate], 5) + COUNTIFS(Game_Results[Player 3 Day of Timeout], "&lt;&gt;"&amp;"", Game_Results[Player 3], Table3[[#This Row],[Team]], Game_Results[Total Day], 50, Game_Results[Spawn Rate], 5) + COUNTIFS(Game_Results[Player 4 Day of Timeout], "&lt;&gt;"&amp;"", Game_Results[Player 4], Table3[[#This Row],[Team]], Game_Results[Total Day], 50, Game_Results[Spawn Rate], 5)</f>
        <v>0</v>
      </c>
      <c r="H3">
        <f>SUMIFS(Game_Results[Player 1 Final Score], Game_Results[Player 1], Table3[[#This Row],[Team]], Game_Results[Total Day], 50, Game_Results[Spawn Rate], 10) + SUMIFS(Game_Results[Player 2 Final Score], Game_Results[Player 2], Table3[[#This Row],[Team]], Game_Results[Total Day], 50, Game_Results[Spawn Rate], 10) + SUMIFS(Game_Results[Player 3 Final Score], Game_Results[Player 3], Table3[[#This Row],[Team]], Game_Results[Total Day], 50, Game_Results[Spawn Rate], 10) + SUMIFS(Game_Results[Player 4 Final Score], Game_Results[Player 4], Table3[[#This Row],[Team]], Game_Results[Total Day], 50, Game_Results[Spawn Rate], 10)</f>
        <v>637653</v>
      </c>
      <c r="I3">
        <f>COUNTIFS(Game_Results[Player 1 Day of Timeout], "&lt;&gt;"&amp;"", Game_Results[Player 1], Table3[[#This Row],[Team]], Game_Results[Total Day], 50, Game_Results[Spawn Rate], 10) + COUNTIFS(Game_Results[Player 2 Day of Timeout], "&lt;&gt;"&amp;"", Game_Results[Player 2], Table3[[#This Row],[Team]], Game_Results[Total Day], 50, Game_Results[Spawn Rate], 10) + COUNTIFS(Game_Results[Player 3 Day of Timeout], "&lt;&gt;"&amp;"", Game_Results[Player 3], Table3[[#This Row],[Team]], Game_Results[Total Day], 50, Game_Results[Spawn Rate], 10) + COUNTIFS(Game_Results[Player 4 Day of Timeout], "&lt;&gt;"&amp;"", Game_Results[Player 4], Table3[[#This Row],[Team]], Game_Results[Total Day], 50, Game_Results[Spawn Rate], 10)</f>
        <v>0</v>
      </c>
      <c r="J3">
        <f>SUMIFS(Game_Results[Player 1 Final Score], Game_Results[Player 1], Table3[[#This Row],[Team]], Game_Results[Total Day], 50, Game_Results[Spawn Rate], 20) + SUMIFS(Game_Results[Player 2 Final Score], Game_Results[Player 2], Table3[[#This Row],[Team]], Game_Results[Total Day], 50, Game_Results[Spawn Rate], 20) + SUMIFS(Game_Results[Player 3 Final Score], Game_Results[Player 3], Table3[[#This Row],[Team]], Game_Results[Total Day], 50, Game_Results[Spawn Rate], 20) + SUMIFS(Game_Results[Player 4 Final Score], Game_Results[Player 4], Table3[[#This Row],[Team]], Game_Results[Total Day], 50, Game_Results[Spawn Rate], 20)</f>
        <v>630059</v>
      </c>
      <c r="K3">
        <f>COUNTIFS(Game_Results[Player 1 Day of Timeout], "&lt;&gt;"&amp;"", Game_Results[Player 1], Table3[[#This Row],[Team]], Game_Results[Total Day], 50, Game_Results[Spawn Rate], 20) + COUNTIFS(Game_Results[Player 2 Day of Timeout], "&lt;&gt;"&amp;"", Game_Results[Player 2], Table3[[#This Row],[Team]], Game_Results[Total Day], 50, Game_Results[Spawn Rate], 20) + COUNTIFS(Game_Results[Player 3 Day of Timeout], "&lt;&gt;"&amp;"", Game_Results[Player 3], Table3[[#This Row],[Team]], Game_Results[Total Day], 50, Game_Results[Spawn Rate], 20) + COUNTIFS(Game_Results[Player 4 Day of Timeout], "&lt;&gt;"&amp;"", Game_Results[Player 4], Table3[[#This Row],[Team]], Game_Results[Total Day], 50, Game_Results[Spawn Rate], 20)</f>
        <v>0</v>
      </c>
      <c r="L3">
        <f>SUMIFS(Game_Results[Player 1 Final Score], Game_Results[Player 1], Table3[[#This Row],[Team]], Game_Results[Total Day], 100, Game_Results[Spawn Rate], 1) + SUMIFS(Game_Results[Player 2 Final Score], Game_Results[Player 2], Table3[[#This Row],[Team]], Game_Results[Total Day], 100, Game_Results[Spawn Rate], 1) + SUMIFS(Game_Results[Player 3 Final Score], Game_Results[Player 3], Table3[[#This Row],[Team]], Game_Results[Total Day], 100, Game_Results[Spawn Rate], 1) + SUMIFS(Game_Results[Player 4 Final Score], Game_Results[Player 4], Table3[[#This Row],[Team]], Game_Results[Total Day], 100, Game_Results[Spawn Rate], 1)</f>
        <v>1269755</v>
      </c>
      <c r="M3">
        <f>COUNTIFS(Game_Results[Player 1 Day of Timeout], "&lt;&gt;"&amp;"", Game_Results[Player 1], Table3[[#This Row],[Team]], Game_Results[Total Day], 100, Game_Results[Spawn Rate], 1) + COUNTIFS(Game_Results[Player 2 Day of Timeout], "&lt;&gt;"&amp;"", Game_Results[Player 2], Table3[[#This Row],[Team]], Game_Results[Total Day], 100, Game_Results[Spawn Rate], 1) + COUNTIFS(Game_Results[Player 3 Day of Timeout], "&lt;&gt;"&amp;"", Game_Results[Player 3], Table3[[#This Row],[Team]], Game_Results[Total Day], 100, Game_Results[Spawn Rate], 1) + COUNTIFS(Game_Results[Player 4 Day of Timeout], "&lt;&gt;"&amp;"", Game_Results[Player 4], Table3[[#This Row],[Team]], Game_Results[Total Day], 100, Game_Results[Spawn Rate], 1)</f>
        <v>0</v>
      </c>
      <c r="N3">
        <f>SUMIFS(Game_Results[Player 1 Final Score], Game_Results[Player 1], Table3[[#This Row],[Team]], Game_Results[Total Day], 100, Game_Results[Spawn Rate], 2) + SUMIFS(Game_Results[Player 2 Final Score], Game_Results[Player 2], Table3[[#This Row],[Team]], Game_Results[Total Day], 100, Game_Results[Spawn Rate], 2) + SUMIFS(Game_Results[Player 3 Final Score], Game_Results[Player 3], Table3[[#This Row],[Team]], Game_Results[Total Day], 100, Game_Results[Spawn Rate], 2) + SUMIFS(Game_Results[Player 4 Final Score], Game_Results[Player 4], Table3[[#This Row],[Team]], Game_Results[Total Day], 100, Game_Results[Spawn Rate], 2)</f>
        <v>1325564</v>
      </c>
      <c r="O3">
        <f>COUNTIFS(Game_Results[Player 1 Day of Timeout], "&lt;&gt;"&amp;"", Game_Results[Player 1], Table3[[#This Row],[Team]], Game_Results[Total Day], 100, Game_Results[Spawn Rate], 2) + COUNTIFS(Game_Results[Player 2 Day of Timeout], "&lt;&gt;"&amp;"", Game_Results[Player 2], Table3[[#This Row],[Team]], Game_Results[Total Day], 100, Game_Results[Spawn Rate], 2) + COUNTIFS(Game_Results[Player 3 Day of Timeout], "&lt;&gt;"&amp;"", Game_Results[Player 3], Table3[[#This Row],[Team]], Game_Results[Total Day], 100, Game_Results[Spawn Rate], 2) + COUNTIFS(Game_Results[Player 4 Day of Timeout], "&lt;&gt;"&amp;"", Game_Results[Player 4], Table3[[#This Row],[Team]], Game_Results[Total Day], 100, Game_Results[Spawn Rate], 2)</f>
        <v>0</v>
      </c>
      <c r="P3">
        <f>SUMIFS(Game_Results[Player 1 Final Score], Game_Results[Player 1], Table3[[#This Row],[Team]], Game_Results[Total Day], 100, Game_Results[Spawn Rate], 5) + SUMIFS(Game_Results[Player 2 Final Score], Game_Results[Player 2], Table3[[#This Row],[Team]], Game_Results[Total Day], 100, Game_Results[Spawn Rate], 5) + SUMIFS(Game_Results[Player 3 Final Score], Game_Results[Player 3], Table3[[#This Row],[Team]], Game_Results[Total Day], 100, Game_Results[Spawn Rate], 5) + SUMIFS(Game_Results[Player 4 Final Score], Game_Results[Player 4], Table3[[#This Row],[Team]], Game_Results[Total Day], 100, Game_Results[Spawn Rate], 5)</f>
        <v>1267441</v>
      </c>
      <c r="Q3">
        <f>COUNTIFS(Game_Results[Player 1 Day of Timeout], "&lt;&gt;"&amp;"", Game_Results[Player 1], Table3[[#This Row],[Team]], Game_Results[Total Day], 100, Game_Results[Spawn Rate], 5) + COUNTIFS(Game_Results[Player 2 Day of Timeout], "&lt;&gt;"&amp;"", Game_Results[Player 2], Table3[[#This Row],[Team]], Game_Results[Total Day], 100, Game_Results[Spawn Rate], 5) + COUNTIFS(Game_Results[Player 3 Day of Timeout], "&lt;&gt;"&amp;"", Game_Results[Player 3], Table3[[#This Row],[Team]], Game_Results[Total Day], 100, Game_Results[Spawn Rate], 5) + COUNTIFS(Game_Results[Player 4 Day of Timeout], "&lt;&gt;"&amp;"", Game_Results[Player 4], Table3[[#This Row],[Team]], Game_Results[Total Day], 100, Game_Results[Spawn Rate], 5)</f>
        <v>0</v>
      </c>
      <c r="R3">
        <f>SUMIFS(Game_Results[Player 1 Final Score], Game_Results[Player 1], Table3[[#This Row],[Team]], Game_Results[Total Day], 100, Game_Results[Spawn Rate], 10) + SUMIFS(Game_Results[Player 2 Final Score], Game_Results[Player 2], Table3[[#This Row],[Team]], Game_Results[Total Day], 100, Game_Results[Spawn Rate], 10) + SUMIFS(Game_Results[Player 3 Final Score], Game_Results[Player 3], Table3[[#This Row],[Team]], Game_Results[Total Day], 100, Game_Results[Spawn Rate], 10) + SUMIFS(Game_Results[Player 4 Final Score], Game_Results[Player 4], Table3[[#This Row],[Team]], Game_Results[Total Day], 100, Game_Results[Spawn Rate], 10)</f>
        <v>1216043</v>
      </c>
      <c r="S3">
        <f>COUNTIFS(Game_Results[Player 1 Day of Timeout], "&lt;&gt;"&amp;"", Game_Results[Player 1], Table3[[#This Row],[Team]], Game_Results[Total Day], 100, Game_Results[Spawn Rate], 10) + COUNTIFS(Game_Results[Player 2 Day of Timeout], "&lt;&gt;"&amp;"", Game_Results[Player 2], Table3[[#This Row],[Team]], Game_Results[Total Day], 100, Game_Results[Spawn Rate], 10) + COUNTIFS(Game_Results[Player 3 Day of Timeout], "&lt;&gt;"&amp;"", Game_Results[Player 3], Table3[[#This Row],[Team]], Game_Results[Total Day], 100, Game_Results[Spawn Rate], 10) + COUNTIFS(Game_Results[Player 4 Day of Timeout], "&lt;&gt;"&amp;"", Game_Results[Player 4], Table3[[#This Row],[Team]], Game_Results[Total Day], 100, Game_Results[Spawn Rate], 10)</f>
        <v>0</v>
      </c>
      <c r="T3">
        <f>SUMIFS(Game_Results[Player 1 Final Score], Game_Results[Player 1], Table3[[#This Row],[Team]], Game_Results[Total Day], 100, Game_Results[Spawn Rate], 20) + SUMIFS(Game_Results[Player 2 Final Score], Game_Results[Player 2], Table3[[#This Row],[Team]], Game_Results[Total Day], 100, Game_Results[Spawn Rate], 20) + SUMIFS(Game_Results[Player 3 Final Score], Game_Results[Player 3], Table3[[#This Row],[Team]], Game_Results[Total Day], 100, Game_Results[Spawn Rate], 20) + SUMIFS(Game_Results[Player 4 Final Score], Game_Results[Player 4], Table3[[#This Row],[Team]], Game_Results[Total Day], 100, Game_Results[Spawn Rate], 20)</f>
        <v>1177625</v>
      </c>
      <c r="U3">
        <f>COUNTIFS(Game_Results[Player 1 Day of Timeout], "&lt;&gt;"&amp;"", Game_Results[Player 1], Table3[[#This Row],[Team]], Game_Results[Total Day], 100, Game_Results[Spawn Rate], 20) + COUNTIFS(Game_Results[Player 2 Day of Timeout], "&lt;&gt;"&amp;"", Game_Results[Player 2], Table3[[#This Row],[Team]], Game_Results[Total Day], 100, Game_Results[Spawn Rate], 20) + COUNTIFS(Game_Results[Player 3 Day of Timeout], "&lt;&gt;"&amp;"", Game_Results[Player 3], Table3[[#This Row],[Team]], Game_Results[Total Day], 100, Game_Results[Spawn Rate], 20) + COUNTIFS(Game_Results[Player 4 Day of Timeout], "&lt;&gt;"&amp;"", Game_Results[Player 4], Table3[[#This Row],[Team]], Game_Results[Total Day], 100, Game_Results[Spawn Rate], 20)</f>
        <v>0</v>
      </c>
      <c r="V3">
        <f>SUMIFS(Game_Results[Player 1 Final Score], Game_Results[Player 1], Table3[[#This Row],[Team]], Game_Results[Total Day], 500, Game_Results[Spawn Rate], 1) + SUMIFS(Game_Results[Player 2 Final Score], Game_Results[Player 2], Table3[[#This Row],[Team]], Game_Results[Total Day], 500, Game_Results[Spawn Rate], 1) + SUMIFS(Game_Results[Player 3 Final Score], Game_Results[Player 3], Table3[[#This Row],[Team]], Game_Results[Total Day], 500, Game_Results[Spawn Rate], 1) + SUMIFS(Game_Results[Player 4 Final Score], Game_Results[Player 4], Table3[[#This Row],[Team]], Game_Results[Total Day], 500, Game_Results[Spawn Rate], 1)</f>
        <v>9251788</v>
      </c>
      <c r="W3">
        <f>COUNTIFS(Game_Results[Player 1 Day of Timeout], "&lt;&gt;"&amp;"", Game_Results[Player 1], Table3[[#This Row],[Team]], Game_Results[Total Day], 500, Game_Results[Spawn Rate], 1) + COUNTIFS(Game_Results[Player 2 Day of Timeout], "&lt;&gt;"&amp;"", Game_Results[Player 2], Table3[[#This Row],[Team]], Game_Results[Total Day], 500, Game_Results[Spawn Rate], 1) + COUNTIFS(Game_Results[Player 3 Day of Timeout], "&lt;&gt;"&amp;"", Game_Results[Player 3], Table3[[#This Row],[Team]], Game_Results[Total Day], 500, Game_Results[Spawn Rate], 1) + COUNTIFS(Game_Results[Player 4 Day of Timeout], "&lt;&gt;"&amp;"", Game_Results[Player 4], Table3[[#This Row],[Team]], Game_Results[Total Day], 500, Game_Results[Spawn Rate], 1)</f>
        <v>0</v>
      </c>
      <c r="X3">
        <f>SUMIFS(Game_Results[Player 1 Final Score], Game_Results[Player 1], Table3[[#This Row],[Team]], Game_Results[Total Day], 500, Game_Results[Spawn Rate], 2) + SUMIFS(Game_Results[Player 2 Final Score], Game_Results[Player 2], Table3[[#This Row],[Team]], Game_Results[Total Day], 500, Game_Results[Spawn Rate], 2) + SUMIFS(Game_Results[Player 3 Final Score], Game_Results[Player 3], Table3[[#This Row],[Team]], Game_Results[Total Day], 500, Game_Results[Spawn Rate], 2) + SUMIFS(Game_Results[Player 4 Final Score], Game_Results[Player 4], Table3[[#This Row],[Team]], Game_Results[Total Day], 500, Game_Results[Spawn Rate], 2)</f>
        <v>7232910</v>
      </c>
      <c r="Y3">
        <f>COUNTIFS(Game_Results[Player 1 Day of Timeout], "&lt;&gt;"&amp;"", Game_Results[Player 1], Table3[[#This Row],[Team]], Game_Results[Total Day], 500, Game_Results[Spawn Rate], 2) + COUNTIFS(Game_Results[Player 2 Day of Timeout], "&lt;&gt;"&amp;"", Game_Results[Player 2], Table3[[#This Row],[Team]], Game_Results[Total Day], 500, Game_Results[Spawn Rate], 2) + COUNTIFS(Game_Results[Player 3 Day of Timeout], "&lt;&gt;"&amp;"", Game_Results[Player 3], Table3[[#This Row],[Team]], Game_Results[Total Day], 500, Game_Results[Spawn Rate], 2) + COUNTIFS(Game_Results[Player 4 Day of Timeout], "&lt;&gt;"&amp;"", Game_Results[Player 4], Table3[[#This Row],[Team]], Game_Results[Total Day], 500, Game_Results[Spawn Rate], 2)</f>
        <v>0</v>
      </c>
      <c r="Z3">
        <f>SUMIFS(Game_Results[Player 1 Final Score], Game_Results[Player 1], Table3[[#This Row],[Team]], Game_Results[Total Day], 500, Game_Results[Spawn Rate], 5) + SUMIFS(Game_Results[Player 2 Final Score], Game_Results[Player 2], Table3[[#This Row],[Team]], Game_Results[Total Day], 500, Game_Results[Spawn Rate], 5) + SUMIFS(Game_Results[Player 3 Final Score], Game_Results[Player 3], Table3[[#This Row],[Team]], Game_Results[Total Day], 500, Game_Results[Spawn Rate], 5) + SUMIFS(Game_Results[Player 4 Final Score], Game_Results[Player 4], Table3[[#This Row],[Team]], Game_Results[Total Day], 500, Game_Results[Spawn Rate], 5)</f>
        <v>7763713</v>
      </c>
      <c r="AA3">
        <f>COUNTIFS(Game_Results[Player 1 Day of Timeout], "&lt;&gt;"&amp;"", Game_Results[Player 1], Table3[[#This Row],[Team]], Game_Results[Total Day], 500, Game_Results[Spawn Rate], 5) + COUNTIFS(Game_Results[Player 2 Day of Timeout], "&lt;&gt;"&amp;"", Game_Results[Player 2], Table3[[#This Row],[Team]], Game_Results[Total Day], 500, Game_Results[Spawn Rate], 5) + COUNTIFS(Game_Results[Player 3 Day of Timeout], "&lt;&gt;"&amp;"", Game_Results[Player 3], Table3[[#This Row],[Team]], Game_Results[Total Day], 500, Game_Results[Spawn Rate], 5) + COUNTIFS(Game_Results[Player 4 Day of Timeout], "&lt;&gt;"&amp;"", Game_Results[Player 4], Table3[[#This Row],[Team]], Game_Results[Total Day], 500, Game_Results[Spawn Rate], 5)</f>
        <v>0</v>
      </c>
      <c r="AB3">
        <f>SUMIFS(Game_Results[Player 1 Final Score], Game_Results[Player 1], Table3[[#This Row],[Team]], Game_Results[Total Day], 500, Game_Results[Spawn Rate], 10) + SUMIFS(Game_Results[Player 2 Final Score], Game_Results[Player 2], Table3[[#This Row],[Team]], Game_Results[Total Day], 500, Game_Results[Spawn Rate], 10) + SUMIFS(Game_Results[Player 3 Final Score], Game_Results[Player 3], Table3[[#This Row],[Team]], Game_Results[Total Day], 500, Game_Results[Spawn Rate], 10) + SUMIFS(Game_Results[Player 4 Final Score], Game_Results[Player 4], Table3[[#This Row],[Team]], Game_Results[Total Day], 500, Game_Results[Spawn Rate], 10)</f>
        <v>6070238</v>
      </c>
      <c r="AC3">
        <f>COUNTIFS(Game_Results[Player 1 Day of Timeout], "&lt;&gt;"&amp;"", Game_Results[Player 1], Table3[[#This Row],[Team]], Game_Results[Total Day], 500, Game_Results[Spawn Rate], 10) + COUNTIFS(Game_Results[Player 2 Day of Timeout], "&lt;&gt;"&amp;"", Game_Results[Player 2], Table3[[#This Row],[Team]], Game_Results[Total Day], 500, Game_Results[Spawn Rate], 10) + COUNTIFS(Game_Results[Player 3 Day of Timeout], "&lt;&gt;"&amp;"", Game_Results[Player 3], Table3[[#This Row],[Team]], Game_Results[Total Day], 500, Game_Results[Spawn Rate], 10) + COUNTIFS(Game_Results[Player 4 Day of Timeout], "&lt;&gt;"&amp;"", Game_Results[Player 4], Table3[[#This Row],[Team]], Game_Results[Total Day], 500, Game_Results[Spawn Rate], 10)</f>
        <v>0</v>
      </c>
      <c r="AD3">
        <f>SUMIFS(Game_Results[Player 1 Final Score], Game_Results[Player 1], Table3[[#This Row],[Team]], Game_Results[Total Day], 500, Game_Results[Spawn Rate], 20) + SUMIFS(Game_Results[Player 2 Final Score], Game_Results[Player 2], Table3[[#This Row],[Team]], Game_Results[Total Day], 500, Game_Results[Spawn Rate], 20) + SUMIFS(Game_Results[Player 3 Final Score], Game_Results[Player 3], Table3[[#This Row],[Team]], Game_Results[Total Day], 500, Game_Results[Spawn Rate], 20) + SUMIFS(Game_Results[Player 4 Final Score], Game_Results[Player 4], Table3[[#This Row],[Team]], Game_Results[Total Day], 500, Game_Results[Spawn Rate], 20)</f>
        <v>3792512</v>
      </c>
      <c r="AE3">
        <f>COUNTIFS(Game_Results[Player 1 Day of Timeout], "&lt;&gt;"&amp;"", Game_Results[Player 1], Table3[[#This Row],[Team]], Game_Results[Total Day], 500, Game_Results[Spawn Rate], 20) + COUNTIFS(Game_Results[Player 2 Day of Timeout], "&lt;&gt;"&amp;"", Game_Results[Player 2], Table3[[#This Row],[Team]], Game_Results[Total Day], 500, Game_Results[Spawn Rate], 20) + COUNTIFS(Game_Results[Player 3 Day of Timeout], "&lt;&gt;"&amp;"", Game_Results[Player 3], Table3[[#This Row],[Team]], Game_Results[Total Day], 500, Game_Results[Spawn Rate], 20) + COUNTIFS(Game_Results[Player 4 Day of Timeout], "&lt;&gt;"&amp;"", Game_Results[Player 4], Table3[[#This Row],[Team]], Game_Results[Total Day], 500, Game_Results[Spawn Rate], 20)</f>
        <v>0</v>
      </c>
      <c r="AF3">
        <f>SUMIFS(Game_Results[Player 1 Final Score], Game_Results[Player 1], Table3[[#This Row],[Team]], Game_Results[Total Day], 1000, Game_Results[Spawn Rate], 1) + SUMIFS(Game_Results[Player 2 Final Score], Game_Results[Player 2], Table3[[#This Row],[Team]], Game_Results[Total Day], 1000, Game_Results[Spawn Rate], 1) + SUMIFS(Game_Results[Player 3 Final Score], Game_Results[Player 3], Table3[[#This Row],[Team]], Game_Results[Total Day], 1000, Game_Results[Spawn Rate], 1) + SUMIFS(Game_Results[Player 4 Final Score], Game_Results[Player 4], Table3[[#This Row],[Team]], Game_Results[Total Day], 1000, Game_Results[Spawn Rate], 1)</f>
        <v>21270845</v>
      </c>
      <c r="AG3">
        <f>COUNTIFS(Game_Results[Player 1 Day of Timeout], "&lt;&gt;"&amp;"", Game_Results[Player 1], Table3[[#This Row],[Team]], Game_Results[Total Day], 1000, Game_Results[Spawn Rate], 1) + COUNTIFS(Game_Results[Player 2 Day of Timeout], "&lt;&gt;"&amp;"", Game_Results[Player 2], Table3[[#This Row],[Team]], Game_Results[Total Day], 1000, Game_Results[Spawn Rate], 1) + COUNTIFS(Game_Results[Player 3 Day of Timeout], "&lt;&gt;"&amp;"", Game_Results[Player 3], Table3[[#This Row],[Team]], Game_Results[Total Day], 1000, Game_Results[Spawn Rate], 1) + COUNTIFS(Game_Results[Player 4 Day of Timeout], "&lt;&gt;"&amp;"", Game_Results[Player 4], Table3[[#This Row],[Team]], Game_Results[Total Day], 1000, Game_Results[Spawn Rate], 1)</f>
        <v>0</v>
      </c>
      <c r="AH3">
        <f>SUMIFS(Game_Results[Player 1 Final Score], Game_Results[Player 1], Table3[[#This Row],[Team]], Game_Results[Total Day], 1000, Game_Results[Spawn Rate], 2) + SUMIFS(Game_Results[Player 2 Final Score], Game_Results[Player 2], Table3[[#This Row],[Team]], Game_Results[Total Day], 1000, Game_Results[Spawn Rate], 2) + SUMIFS(Game_Results[Player 3 Final Score], Game_Results[Player 3], Table3[[#This Row],[Team]], Game_Results[Total Day], 1000, Game_Results[Spawn Rate], 2) + SUMIFS(Game_Results[Player 4 Final Score], Game_Results[Player 4], Table3[[#This Row],[Team]], Game_Results[Total Day], 1000, Game_Results[Spawn Rate], 2)</f>
        <v>16499396</v>
      </c>
      <c r="AI3">
        <f>COUNTIFS(Game_Results[Player 1 Day of Timeout], "&lt;&gt;"&amp;"", Game_Results[Player 1], Table3[[#This Row],[Team]], Game_Results[Total Day], 1000, Game_Results[Spawn Rate], 2) + COUNTIFS(Game_Results[Player 2 Day of Timeout], "&lt;&gt;"&amp;"", Game_Results[Player 2], Table3[[#This Row],[Team]], Game_Results[Total Day], 1000, Game_Results[Spawn Rate], 2) + COUNTIFS(Game_Results[Player 3 Day of Timeout], "&lt;&gt;"&amp;"", Game_Results[Player 3], Table3[[#This Row],[Team]], Game_Results[Total Day], 1000, Game_Results[Spawn Rate], 2) + COUNTIFS(Game_Results[Player 4 Day of Timeout], "&lt;&gt;"&amp;"", Game_Results[Player 4], Table3[[#This Row],[Team]], Game_Results[Total Day], 1000, Game_Results[Spawn Rate], 2)</f>
        <v>0</v>
      </c>
      <c r="AJ3">
        <f>SUMIFS(Game_Results[Player 1 Final Score], Game_Results[Player 1], Table3[[#This Row],[Team]], Game_Results[Total Day], 1000, Game_Results[Spawn Rate], 5) + SUMIFS(Game_Results[Player 2 Final Score], Game_Results[Player 2], Table3[[#This Row],[Team]], Game_Results[Total Day], 1000, Game_Results[Spawn Rate], 5) + SUMIFS(Game_Results[Player 3 Final Score], Game_Results[Player 3], Table3[[#This Row],[Team]], Game_Results[Total Day], 1000, Game_Results[Spawn Rate], 5) + SUMIFS(Game_Results[Player 4 Final Score], Game_Results[Player 4], Table3[[#This Row],[Team]], Game_Results[Total Day], 1000, Game_Results[Spawn Rate], 5)</f>
        <v>14620688</v>
      </c>
      <c r="AK3">
        <f>COUNTIFS(Game_Results[Player 1 Day of Timeout], "&lt;&gt;"&amp;"", Game_Results[Player 1], Table3[[#This Row],[Team]], Game_Results[Total Day], 1000, Game_Results[Spawn Rate], 5) + COUNTIFS(Game_Results[Player 2 Day of Timeout], "&lt;&gt;"&amp;"", Game_Results[Player 2], Table3[[#This Row],[Team]], Game_Results[Total Day], 1000, Game_Results[Spawn Rate], 5) + COUNTIFS(Game_Results[Player 3 Day of Timeout], "&lt;&gt;"&amp;"", Game_Results[Player 3], Table3[[#This Row],[Team]], Game_Results[Total Day], 1000, Game_Results[Spawn Rate], 5) + COUNTIFS(Game_Results[Player 4 Day of Timeout], "&lt;&gt;"&amp;"", Game_Results[Player 4], Table3[[#This Row],[Team]], Game_Results[Total Day], 1000, Game_Results[Spawn Rate], 5)</f>
        <v>0</v>
      </c>
      <c r="AL3">
        <f>SUMIFS(Game_Results[Player 1 Final Score], Game_Results[Player 1], Table3[[#This Row],[Team]], Game_Results[Total Day], 1000, Game_Results[Spawn Rate], 10) + SUMIFS(Game_Results[Player 2 Final Score], Game_Results[Player 2], Table3[[#This Row],[Team]], Game_Results[Total Day], 1000, Game_Results[Spawn Rate], 10) + SUMIFS(Game_Results[Player 3 Final Score], Game_Results[Player 3], Table3[[#This Row],[Team]], Game_Results[Total Day], 1000, Game_Results[Spawn Rate], 10) + SUMIFS(Game_Results[Player 4 Final Score], Game_Results[Player 4], Table3[[#This Row],[Team]], Game_Results[Total Day], 1000, Game_Results[Spawn Rate], 10)</f>
        <v>14639870</v>
      </c>
      <c r="AM3">
        <f>COUNTIFS(Game_Results[Player 1 Day of Timeout], "&lt;&gt;"&amp;"", Game_Results[Player 1], Table3[[#This Row],[Team]], Game_Results[Total Day], 1000, Game_Results[Spawn Rate], 10) + COUNTIFS(Game_Results[Player 2 Day of Timeout], "&lt;&gt;"&amp;"", Game_Results[Player 2], Table3[[#This Row],[Team]], Game_Results[Total Day], 1000, Game_Results[Spawn Rate], 10) + COUNTIFS(Game_Results[Player 3 Day of Timeout], "&lt;&gt;"&amp;"", Game_Results[Player 3], Table3[[#This Row],[Team]], Game_Results[Total Day], 1000, Game_Results[Spawn Rate], 10) + COUNTIFS(Game_Results[Player 4 Day of Timeout], "&lt;&gt;"&amp;"", Game_Results[Player 4], Table3[[#This Row],[Team]], Game_Results[Total Day], 1000, Game_Results[Spawn Rate], 10)</f>
        <v>0</v>
      </c>
      <c r="AN3">
        <f>SUMIFS(Game_Results[Player 1 Final Score], Game_Results[Player 1], Table3[[#This Row],[Team]], Game_Results[Total Day], 1000, Game_Results[Spawn Rate], 20) + SUMIFS(Game_Results[Player 2 Final Score], Game_Results[Player 2], Table3[[#This Row],[Team]], Game_Results[Total Day], 1000, Game_Results[Spawn Rate], 20) + SUMIFS(Game_Results[Player 3 Final Score], Game_Results[Player 3], Table3[[#This Row],[Team]], Game_Results[Total Day], 1000, Game_Results[Spawn Rate], 20) + SUMIFS(Game_Results[Player 4 Final Score], Game_Results[Player 4], Table3[[#This Row],[Team]], Game_Results[Total Day], 1000, Game_Results[Spawn Rate], 20)</f>
        <v>11718947</v>
      </c>
      <c r="AO3">
        <f>COUNTIFS(Game_Results[Player 1 Day of Timeout], "&lt;&gt;"&amp;"", Game_Results[Player 1], Table3[[#This Row],[Team]], Game_Results[Total Day], 1000, Game_Results[Spawn Rate], 20) + COUNTIFS(Game_Results[Player 2 Day of Timeout], "&lt;&gt;"&amp;"", Game_Results[Player 2], Table3[[#This Row],[Team]], Game_Results[Total Day], 1000, Game_Results[Spawn Rate], 20) + COUNTIFS(Game_Results[Player 3 Day of Timeout], "&lt;&gt;"&amp;"", Game_Results[Player 3], Table3[[#This Row],[Team]], Game_Results[Total Day], 1000, Game_Results[Spawn Rate], 20) + COUNTIFS(Game_Results[Player 4 Day of Timeout], "&lt;&gt;"&amp;"", Game_Results[Player 4], Table3[[#This Row],[Team]], Game_Results[Total Day], 1000, Game_Results[Spawn Rate], 20)</f>
        <v>0</v>
      </c>
      <c r="AP3">
        <f>SUMIFS(Game_Results[Player 1 Final Score], Game_Results[Player 1], Table3[[#This Row],[Team]], Game_Results[Total Day], 2000, Game_Results[Spawn Rate], 1) + SUMIFS(Game_Results[Player 2 Final Score], Game_Results[Player 2], Table3[[#This Row],[Team]], Game_Results[Total Day], 2000, Game_Results[Spawn Rate], 1) + SUMIFS(Game_Results[Player 3 Final Score], Game_Results[Player 3], Table3[[#This Row],[Team]], Game_Results[Total Day], 2000, Game_Results[Spawn Rate], 1) + SUMIFS(Game_Results[Player 4 Final Score], Game_Results[Player 4], Table3[[#This Row],[Team]], Game_Results[Total Day], 2000, Game_Results[Spawn Rate], 1)</f>
        <v>35120958</v>
      </c>
      <c r="AQ3">
        <f>COUNTIFS(Game_Results[Player 1 Day of Timeout], "&lt;&gt;"&amp;"", Game_Results[Player 1], Table3[[#This Row],[Team]], Game_Results[Total Day], 2000, Game_Results[Spawn Rate], 1) + COUNTIFS(Game_Results[Player 2 Day of Timeout], "&lt;&gt;"&amp;"", Game_Results[Player 2], Table3[[#This Row],[Team]], Game_Results[Total Day], 2000, Game_Results[Spawn Rate], 1) + COUNTIFS(Game_Results[Player 3 Day of Timeout], "&lt;&gt;"&amp;"", Game_Results[Player 3], Table3[[#This Row],[Team]], Game_Results[Total Day], 2000, Game_Results[Spawn Rate], 1) + COUNTIFS(Game_Results[Player 4 Day of Timeout], "&lt;&gt;"&amp;"", Game_Results[Player 4], Table3[[#This Row],[Team]], Game_Results[Total Day], 2000, Game_Results[Spawn Rate], 1)</f>
        <v>0</v>
      </c>
      <c r="AR3">
        <f>SUMIFS(Game_Results[Player 1 Final Score], Game_Results[Player 1], Table3[[#This Row],[Team]], Game_Results[Total Day], 2000, Game_Results[Spawn Rate], 2) + SUMIFS(Game_Results[Player 2 Final Score], Game_Results[Player 2], Table3[[#This Row],[Team]], Game_Results[Total Day], 2000, Game_Results[Spawn Rate], 2) + SUMIFS(Game_Results[Player 3 Final Score], Game_Results[Player 3], Table3[[#This Row],[Team]], Game_Results[Total Day], 2000, Game_Results[Spawn Rate], 2) + SUMIFS(Game_Results[Player 4 Final Score], Game_Results[Player 4], Table3[[#This Row],[Team]], Game_Results[Total Day], 2000, Game_Results[Spawn Rate], 2)</f>
        <v>35156328</v>
      </c>
      <c r="AS3">
        <f>COUNTIFS(Game_Results[Player 1 Day of Timeout], "&lt;&gt;"&amp;"", Game_Results[Player 1], Table3[[#This Row],[Team]], Game_Results[Total Day], 2000, Game_Results[Spawn Rate], 2) + COUNTIFS(Game_Results[Player 2 Day of Timeout], "&lt;&gt;"&amp;"", Game_Results[Player 2], Table3[[#This Row],[Team]], Game_Results[Total Day], 2000, Game_Results[Spawn Rate], 2) + COUNTIFS(Game_Results[Player 3 Day of Timeout], "&lt;&gt;"&amp;"", Game_Results[Player 3], Table3[[#This Row],[Team]], Game_Results[Total Day], 2000, Game_Results[Spawn Rate], 2) + COUNTIFS(Game_Results[Player 4 Day of Timeout], "&lt;&gt;"&amp;"", Game_Results[Player 4], Table3[[#This Row],[Team]], Game_Results[Total Day], 2000, Game_Results[Spawn Rate], 2)</f>
        <v>0</v>
      </c>
      <c r="AT3">
        <f>SUMIFS(Game_Results[Player 1 Final Score], Game_Results[Player 1], Table3[[#This Row],[Team]], Game_Results[Total Day], 2000, Game_Results[Spawn Rate], 5) + SUMIFS(Game_Results[Player 2 Final Score], Game_Results[Player 2], Table3[[#This Row],[Team]], Game_Results[Total Day], 2000, Game_Results[Spawn Rate], 5) + SUMIFS(Game_Results[Player 3 Final Score], Game_Results[Player 3], Table3[[#This Row],[Team]], Game_Results[Total Day], 2000, Game_Results[Spawn Rate], 5) + SUMIFS(Game_Results[Player 4 Final Score], Game_Results[Player 4], Table3[[#This Row],[Team]], Game_Results[Total Day], 2000, Game_Results[Spawn Rate], 5)</f>
        <v>39323185</v>
      </c>
      <c r="AU3">
        <f>COUNTIFS(Game_Results[Player 1 Day of Timeout], "&lt;&gt;"&amp;"", Game_Results[Player 1], Table3[[#This Row],[Team]], Game_Results[Total Day], 2000, Game_Results[Spawn Rate], 5) + COUNTIFS(Game_Results[Player 2 Day of Timeout], "&lt;&gt;"&amp;"", Game_Results[Player 2], Table3[[#This Row],[Team]], Game_Results[Total Day], 2000, Game_Results[Spawn Rate], 5) + COUNTIFS(Game_Results[Player 3 Day of Timeout], "&lt;&gt;"&amp;"", Game_Results[Player 3], Table3[[#This Row],[Team]], Game_Results[Total Day], 2000, Game_Results[Spawn Rate], 5) + COUNTIFS(Game_Results[Player 4 Day of Timeout], "&lt;&gt;"&amp;"", Game_Results[Player 4], Table3[[#This Row],[Team]], Game_Results[Total Day], 2000, Game_Results[Spawn Rate], 5)</f>
        <v>0</v>
      </c>
      <c r="AV3">
        <f>SUMIFS(Game_Results[Player 1 Final Score], Game_Results[Player 1], Table3[[#This Row],[Team]], Game_Results[Total Day], 2000, Game_Results[Spawn Rate], 10) + SUMIFS(Game_Results[Player 2 Final Score], Game_Results[Player 2], Table3[[#This Row],[Team]], Game_Results[Total Day], 2000, Game_Results[Spawn Rate], 10) + SUMIFS(Game_Results[Player 3 Final Score], Game_Results[Player 3], Table3[[#This Row],[Team]], Game_Results[Total Day], 2000, Game_Results[Spawn Rate], 10) + SUMIFS(Game_Results[Player 4 Final Score], Game_Results[Player 4], Table3[[#This Row],[Team]], Game_Results[Total Day], 2000, Game_Results[Spawn Rate], 10)</f>
        <v>30298280</v>
      </c>
      <c r="AW3">
        <f>COUNTIFS(Game_Results[Player 1 Day of Timeout], "&lt;&gt;"&amp;"", Game_Results[Player 1], Table3[[#This Row],[Team]], Game_Results[Total Day], 2000, Game_Results[Spawn Rate], 10) + COUNTIFS(Game_Results[Player 2 Day of Timeout], "&lt;&gt;"&amp;"", Game_Results[Player 2], Table3[[#This Row],[Team]], Game_Results[Total Day], 2000, Game_Results[Spawn Rate], 10) + COUNTIFS(Game_Results[Player 3 Day of Timeout], "&lt;&gt;"&amp;"", Game_Results[Player 3], Table3[[#This Row],[Team]], Game_Results[Total Day], 2000, Game_Results[Spawn Rate], 10) + COUNTIFS(Game_Results[Player 4 Day of Timeout], "&lt;&gt;"&amp;"", Game_Results[Player 4], Table3[[#This Row],[Team]], Game_Results[Total Day], 2000, Game_Results[Spawn Rate], 10)</f>
        <v>0</v>
      </c>
      <c r="AX3">
        <f>SUMIFS(Game_Results[Player 1 Final Score], Game_Results[Player 1], Table3[[#This Row],[Team]], Game_Results[Total Day], 2000, Game_Results[Spawn Rate], 20) + SUMIFS(Game_Results[Player 2 Final Score], Game_Results[Player 2], Table3[[#This Row],[Team]], Game_Results[Total Day], 2000, Game_Results[Spawn Rate], 20) + SUMIFS(Game_Results[Player 3 Final Score], Game_Results[Player 3], Table3[[#This Row],[Team]], Game_Results[Total Day], 2000, Game_Results[Spawn Rate], 20) + SUMIFS(Game_Results[Player 4 Final Score], Game_Results[Player 4], Table3[[#This Row],[Team]], Game_Results[Total Day], 2000, Game_Results[Spawn Rate], 20)</f>
        <v>30081895</v>
      </c>
      <c r="AY3">
        <f>COUNTIFS(Game_Results[Player 1 Day of Timeout], "&lt;&gt;"&amp;"", Game_Results[Player 1], Table3[[#This Row],[Team]], Game_Results[Total Day], 2000, Game_Results[Spawn Rate], 20) + COUNTIFS(Game_Results[Player 2 Day of Timeout], "&lt;&gt;"&amp;"", Game_Results[Player 2], Table3[[#This Row],[Team]], Game_Results[Total Day], 2000, Game_Results[Spawn Rate], 20) + COUNTIFS(Game_Results[Player 3 Day of Timeout], "&lt;&gt;"&amp;"", Game_Results[Player 3], Table3[[#This Row],[Team]], Game_Results[Total Day], 2000, Game_Results[Spawn Rate], 20) + COUNTIFS(Game_Results[Player 4 Day of Timeout], "&lt;&gt;"&amp;"", Game_Results[Player 4], Table3[[#This Row],[Team]], Game_Results[Total Day], 2000, Game_Results[Spawn Rate], 20)</f>
        <v>0</v>
      </c>
      <c r="AZ3">
        <f>Table3[[#This Row],[50, 1 - Total Score]]+Table3[[#This Row],[50, 2 - Total Score]]+Table3[[#This Row],[50, 5 - Total Score]]+Table3[[#This Row],[50, 10 - Total Score]]+Table3[[#This Row],[50, 20 - Total Score]]+Table3[[#This Row],[100, 1 - Total Score]]+Table3[[#This Row],[100, 2 - Total Score]]+Table3[[#This Row],[100, 5 - Total Score]]+Table3[[#This Row],[100, 10 - Total Score]]+Table3[[#This Row],[100, 20 - Total Score]]+Table3[[#This Row],[500, 1 - Total Score]]+Table3[[#This Row],[500, 2 - Total Score]]+Table3[[#This Row],[500, 5 - Total Score]]+Table3[[#This Row],[500, 10 - Total Score]]+Table3[[#This Row],[500, 20 - Total Score]]+Table3[[#This Row],[1000, 1 - Total Score]]+Table3[[#This Row],[1000, 2 - Total Score]]+Table3[[#This Row],[1000, 5 - Total Score]]+Table3[[#This Row],[1000, 10 - Total Score]]+Table3[[#This Row],[1000, 20 - Total Score]]+Table3[[#This Row],[2000, 1 - Total Score]]+Table3[[#This Row],[2000, 2 - Total Score]]+Table3[[#This Row],[2000, 5 - Total Score]]+Table3[[#This Row],[2000, 10 - Total Score]]+Table3[[#This Row],[2000, 20 - Total Score]]</f>
        <v>292295347</v>
      </c>
      <c r="BA3">
        <f>Table3[[#This Row],[50, 1 - Timeouts]]+Table3[[#This Row],[50, 2 - Timeouts]]+Table3[[#This Row],[50, 5 - Timeouts]]+Table3[[#This Row],[50, 10 - Timeouts]]+Table3[[#This Row],[50, 20 - Timeouts]]+Table3[[#This Row],[100, 1 - Timeouts]]+Table3[[#This Row],[100, 2 - Timeouts]]+Table3[[#This Row],[100, 5 - Timeouts]]+Table3[[#This Row],[100, 10 - Timeouts]]+Table3[[#This Row],[100, 20 - Timeouts]]+Table3[[#This Row],[500, 1 - Timeouts]]+Table3[[#This Row],[500, 2 - Timeouts]]+Table3[[#This Row],[500, 5 - Timeouts]]+Table3[[#This Row],[500, 10 - Timeouts]]+Table3[[#This Row],[500, 20 - Timeouts]]+Table3[[#This Row],[1000, 1 - Timeouts]]+Table3[[#This Row],[1000, 2 - Timeouts]]+Table3[[#This Row],[1000, 5 - Timeouts]]+Table3[[#This Row],[1000, 10 - Timeouts]]+Table3[[#This Row],[1000, 20 - Timeouts]]+Table3[[#This Row],[2000, 1 - Timeouts]]+Table3[[#This Row],[2000, 2 - Timeouts]]+Table3[[#This Row],[2000, 5 - Timeouts]]+Table3[[#This Row],[2000, 10 - Timeouts]]+Table3[[#This Row],[2000, 20 - Timeouts]]</f>
        <v>0</v>
      </c>
    </row>
    <row r="4" spans="1:53" x14ac:dyDescent="0.2">
      <c r="A4">
        <v>3</v>
      </c>
      <c r="B4">
        <f>SUMIFS(Game_Results[Player 1 Final Score], Game_Results[Player 1], Table3[[#This Row],[Team]], Game_Results[Total Day], 50, Game_Results[Spawn Rate], 1) + SUMIFS(Game_Results[Player 2 Final Score], Game_Results[Player 2], Table3[[#This Row],[Team]], Game_Results[Total Day], 50, Game_Results[Spawn Rate], 1) + SUMIFS(Game_Results[Player 3 Final Score], Game_Results[Player 3], Table3[[#This Row],[Team]], Game_Results[Total Day], 50, Game_Results[Spawn Rate], 1) + SUMIFS(Game_Results[Player 4 Final Score], Game_Results[Player 4], Table3[[#This Row],[Team]], Game_Results[Total Day], 50, Game_Results[Spawn Rate], 1)</f>
        <v>626666</v>
      </c>
      <c r="C4">
        <f>COUNTIFS(Game_Results[Player 1 Day of Timeout], "&lt;&gt;"&amp;"", Game_Results[Player 1], Table3[[#This Row],[Team]], Game_Results[Total Day], 50, Game_Results[Spawn Rate], 1) + COUNTIFS(Game_Results[Player 2 Day of Timeout], "&lt;&gt;"&amp;"", Game_Results[Player 2], Table3[[#This Row],[Team]], Game_Results[Total Day], 50, Game_Results[Spawn Rate], 1) + COUNTIFS(Game_Results[Player 3 Day of Timeout], "&lt;&gt;"&amp;"", Game_Results[Player 3], Table3[[#This Row],[Team]], Game_Results[Total Day], 50, Game_Results[Spawn Rate], 1) + COUNTIFS(Game_Results[Player 4 Day of Timeout], "&lt;&gt;"&amp;"", Game_Results[Player 4], Table3[[#This Row],[Team]], Game_Results[Total Day], 50, Game_Results[Spawn Rate], 1)</f>
        <v>0</v>
      </c>
      <c r="D4">
        <f>SUMIFS(Game_Results[Player 1 Final Score], Game_Results[Player 1], Table3[[#This Row],[Team]], Game_Results[Total Day], 50, Game_Results[Spawn Rate], 2) + SUMIFS(Game_Results[Player 2 Final Score], Game_Results[Player 2], Table3[[#This Row],[Team]], Game_Results[Total Day], 50, Game_Results[Spawn Rate], 2) + SUMIFS(Game_Results[Player 3 Final Score], Game_Results[Player 3], Table3[[#This Row],[Team]], Game_Results[Total Day], 50, Game_Results[Spawn Rate], 2) + SUMIFS(Game_Results[Player 4 Final Score], Game_Results[Player 4], Table3[[#This Row],[Team]], Game_Results[Total Day], 50, Game_Results[Spawn Rate], 2)</f>
        <v>616296</v>
      </c>
      <c r="E4">
        <f>COUNTIFS(Game_Results[Player 1 Day of Timeout], "&lt;&gt;"&amp;"", Game_Results[Player 1], Table3[[#This Row],[Team]], Game_Results[Total Day], 50, Game_Results[Spawn Rate], 2) + COUNTIFS(Game_Results[Player 2 Day of Timeout], "&lt;&gt;"&amp;"", Game_Results[Player 2], Table3[[#This Row],[Team]], Game_Results[Total Day], 50, Game_Results[Spawn Rate], 2) + COUNTIFS(Game_Results[Player 3 Day of Timeout], "&lt;&gt;"&amp;"", Game_Results[Player 3], Table3[[#This Row],[Team]], Game_Results[Total Day], 50, Game_Results[Spawn Rate], 2) + COUNTIFS(Game_Results[Player 4 Day of Timeout], "&lt;&gt;"&amp;"", Game_Results[Player 4], Table3[[#This Row],[Team]], Game_Results[Total Day], 50, Game_Results[Spawn Rate], 2)</f>
        <v>0</v>
      </c>
      <c r="F4">
        <f>SUMIFS(Game_Results[Player 1 Final Score], Game_Results[Player 1], Table3[[#This Row],[Team]], Game_Results[Total Day], 50, Game_Results[Spawn Rate], 5) + SUMIFS(Game_Results[Player 2 Final Score], Game_Results[Player 2], Table3[[#This Row],[Team]], Game_Results[Total Day], 50, Game_Results[Spawn Rate], 5) + SUMIFS(Game_Results[Player 3 Final Score], Game_Results[Player 3], Table3[[#This Row],[Team]], Game_Results[Total Day], 50, Game_Results[Spawn Rate], 5) + SUMIFS(Game_Results[Player 4 Final Score], Game_Results[Player 4], Table3[[#This Row],[Team]], Game_Results[Total Day], 50, Game_Results[Spawn Rate], 5)</f>
        <v>615583</v>
      </c>
      <c r="G4">
        <f>COUNTIFS(Game_Results[Player 1 Day of Timeout], "&lt;&gt;"&amp;"", Game_Results[Player 1], Table3[[#This Row],[Team]], Game_Results[Total Day], 50, Game_Results[Spawn Rate], 5) + COUNTIFS(Game_Results[Player 2 Day of Timeout], "&lt;&gt;"&amp;"", Game_Results[Player 2], Table3[[#This Row],[Team]], Game_Results[Total Day], 50, Game_Results[Spawn Rate], 5) + COUNTIFS(Game_Results[Player 3 Day of Timeout], "&lt;&gt;"&amp;"", Game_Results[Player 3], Table3[[#This Row],[Team]], Game_Results[Total Day], 50, Game_Results[Spawn Rate], 5) + COUNTIFS(Game_Results[Player 4 Day of Timeout], "&lt;&gt;"&amp;"", Game_Results[Player 4], Table3[[#This Row],[Team]], Game_Results[Total Day], 50, Game_Results[Spawn Rate], 5)</f>
        <v>0</v>
      </c>
      <c r="H4">
        <f>SUMIFS(Game_Results[Player 1 Final Score], Game_Results[Player 1], Table3[[#This Row],[Team]], Game_Results[Total Day], 50, Game_Results[Spawn Rate], 10) + SUMIFS(Game_Results[Player 2 Final Score], Game_Results[Player 2], Table3[[#This Row],[Team]], Game_Results[Total Day], 50, Game_Results[Spawn Rate], 10) + SUMIFS(Game_Results[Player 3 Final Score], Game_Results[Player 3], Table3[[#This Row],[Team]], Game_Results[Total Day], 50, Game_Results[Spawn Rate], 10) + SUMIFS(Game_Results[Player 4 Final Score], Game_Results[Player 4], Table3[[#This Row],[Team]], Game_Results[Total Day], 50, Game_Results[Spawn Rate], 10)</f>
        <v>625327</v>
      </c>
      <c r="I4">
        <f>COUNTIFS(Game_Results[Player 1 Day of Timeout], "&lt;&gt;"&amp;"", Game_Results[Player 1], Table3[[#This Row],[Team]], Game_Results[Total Day], 50, Game_Results[Spawn Rate], 10) + COUNTIFS(Game_Results[Player 2 Day of Timeout], "&lt;&gt;"&amp;"", Game_Results[Player 2], Table3[[#This Row],[Team]], Game_Results[Total Day], 50, Game_Results[Spawn Rate], 10) + COUNTIFS(Game_Results[Player 3 Day of Timeout], "&lt;&gt;"&amp;"", Game_Results[Player 3], Table3[[#This Row],[Team]], Game_Results[Total Day], 50, Game_Results[Spawn Rate], 10) + COUNTIFS(Game_Results[Player 4 Day of Timeout], "&lt;&gt;"&amp;"", Game_Results[Player 4], Table3[[#This Row],[Team]], Game_Results[Total Day], 50, Game_Results[Spawn Rate], 10)</f>
        <v>0</v>
      </c>
      <c r="J4">
        <f>SUMIFS(Game_Results[Player 1 Final Score], Game_Results[Player 1], Table3[[#This Row],[Team]], Game_Results[Total Day], 50, Game_Results[Spawn Rate], 20) + SUMIFS(Game_Results[Player 2 Final Score], Game_Results[Player 2], Table3[[#This Row],[Team]], Game_Results[Total Day], 50, Game_Results[Spawn Rate], 20) + SUMIFS(Game_Results[Player 3 Final Score], Game_Results[Player 3], Table3[[#This Row],[Team]], Game_Results[Total Day], 50, Game_Results[Spawn Rate], 20) + SUMIFS(Game_Results[Player 4 Final Score], Game_Results[Player 4], Table3[[#This Row],[Team]], Game_Results[Total Day], 50, Game_Results[Spawn Rate], 20)</f>
        <v>634023</v>
      </c>
      <c r="K4">
        <f>COUNTIFS(Game_Results[Player 1 Day of Timeout], "&lt;&gt;"&amp;"", Game_Results[Player 1], Table3[[#This Row],[Team]], Game_Results[Total Day], 50, Game_Results[Spawn Rate], 20) + COUNTIFS(Game_Results[Player 2 Day of Timeout], "&lt;&gt;"&amp;"", Game_Results[Player 2], Table3[[#This Row],[Team]], Game_Results[Total Day], 50, Game_Results[Spawn Rate], 20) + COUNTIFS(Game_Results[Player 3 Day of Timeout], "&lt;&gt;"&amp;"", Game_Results[Player 3], Table3[[#This Row],[Team]], Game_Results[Total Day], 50, Game_Results[Spawn Rate], 20) + COUNTIFS(Game_Results[Player 4 Day of Timeout], "&lt;&gt;"&amp;"", Game_Results[Player 4], Table3[[#This Row],[Team]], Game_Results[Total Day], 50, Game_Results[Spawn Rate], 20)</f>
        <v>0</v>
      </c>
      <c r="L4">
        <f>SUMIFS(Game_Results[Player 1 Final Score], Game_Results[Player 1], Table3[[#This Row],[Team]], Game_Results[Total Day], 100, Game_Results[Spawn Rate], 1) + SUMIFS(Game_Results[Player 2 Final Score], Game_Results[Player 2], Table3[[#This Row],[Team]], Game_Results[Total Day], 100, Game_Results[Spawn Rate], 1) + SUMIFS(Game_Results[Player 3 Final Score], Game_Results[Player 3], Table3[[#This Row],[Team]], Game_Results[Total Day], 100, Game_Results[Spawn Rate], 1) + SUMIFS(Game_Results[Player 4 Final Score], Game_Results[Player 4], Table3[[#This Row],[Team]], Game_Results[Total Day], 100, Game_Results[Spawn Rate], 1)</f>
        <v>1357983</v>
      </c>
      <c r="M4">
        <f>COUNTIFS(Game_Results[Player 1 Day of Timeout], "&lt;&gt;"&amp;"", Game_Results[Player 1], Table3[[#This Row],[Team]], Game_Results[Total Day], 100, Game_Results[Spawn Rate], 1) + COUNTIFS(Game_Results[Player 2 Day of Timeout], "&lt;&gt;"&amp;"", Game_Results[Player 2], Table3[[#This Row],[Team]], Game_Results[Total Day], 100, Game_Results[Spawn Rate], 1) + COUNTIFS(Game_Results[Player 3 Day of Timeout], "&lt;&gt;"&amp;"", Game_Results[Player 3], Table3[[#This Row],[Team]], Game_Results[Total Day], 100, Game_Results[Spawn Rate], 1) + COUNTIFS(Game_Results[Player 4 Day of Timeout], "&lt;&gt;"&amp;"", Game_Results[Player 4], Table3[[#This Row],[Team]], Game_Results[Total Day], 100, Game_Results[Spawn Rate], 1)</f>
        <v>0</v>
      </c>
      <c r="N4">
        <f>SUMIFS(Game_Results[Player 1 Final Score], Game_Results[Player 1], Table3[[#This Row],[Team]], Game_Results[Total Day], 100, Game_Results[Spawn Rate], 2) + SUMIFS(Game_Results[Player 2 Final Score], Game_Results[Player 2], Table3[[#This Row],[Team]], Game_Results[Total Day], 100, Game_Results[Spawn Rate], 2) + SUMIFS(Game_Results[Player 3 Final Score], Game_Results[Player 3], Table3[[#This Row],[Team]], Game_Results[Total Day], 100, Game_Results[Spawn Rate], 2) + SUMIFS(Game_Results[Player 4 Final Score], Game_Results[Player 4], Table3[[#This Row],[Team]], Game_Results[Total Day], 100, Game_Results[Spawn Rate], 2)</f>
        <v>1332953</v>
      </c>
      <c r="O4">
        <f>COUNTIFS(Game_Results[Player 1 Day of Timeout], "&lt;&gt;"&amp;"", Game_Results[Player 1], Table3[[#This Row],[Team]], Game_Results[Total Day], 100, Game_Results[Spawn Rate], 2) + COUNTIFS(Game_Results[Player 2 Day of Timeout], "&lt;&gt;"&amp;"", Game_Results[Player 2], Table3[[#This Row],[Team]], Game_Results[Total Day], 100, Game_Results[Spawn Rate], 2) + COUNTIFS(Game_Results[Player 3 Day of Timeout], "&lt;&gt;"&amp;"", Game_Results[Player 3], Table3[[#This Row],[Team]], Game_Results[Total Day], 100, Game_Results[Spawn Rate], 2) + COUNTIFS(Game_Results[Player 4 Day of Timeout], "&lt;&gt;"&amp;"", Game_Results[Player 4], Table3[[#This Row],[Team]], Game_Results[Total Day], 100, Game_Results[Spawn Rate], 2)</f>
        <v>0</v>
      </c>
      <c r="P4">
        <f>SUMIFS(Game_Results[Player 1 Final Score], Game_Results[Player 1], Table3[[#This Row],[Team]], Game_Results[Total Day], 100, Game_Results[Spawn Rate], 5) + SUMIFS(Game_Results[Player 2 Final Score], Game_Results[Player 2], Table3[[#This Row],[Team]], Game_Results[Total Day], 100, Game_Results[Spawn Rate], 5) + SUMIFS(Game_Results[Player 3 Final Score], Game_Results[Player 3], Table3[[#This Row],[Team]], Game_Results[Total Day], 100, Game_Results[Spawn Rate], 5) + SUMIFS(Game_Results[Player 4 Final Score], Game_Results[Player 4], Table3[[#This Row],[Team]], Game_Results[Total Day], 100, Game_Results[Spawn Rate], 5)</f>
        <v>1210554</v>
      </c>
      <c r="Q4">
        <f>COUNTIFS(Game_Results[Player 1 Day of Timeout], "&lt;&gt;"&amp;"", Game_Results[Player 1], Table3[[#This Row],[Team]], Game_Results[Total Day], 100, Game_Results[Spawn Rate], 5) + COUNTIFS(Game_Results[Player 2 Day of Timeout], "&lt;&gt;"&amp;"", Game_Results[Player 2], Table3[[#This Row],[Team]], Game_Results[Total Day], 100, Game_Results[Spawn Rate], 5) + COUNTIFS(Game_Results[Player 3 Day of Timeout], "&lt;&gt;"&amp;"", Game_Results[Player 3], Table3[[#This Row],[Team]], Game_Results[Total Day], 100, Game_Results[Spawn Rate], 5) + COUNTIFS(Game_Results[Player 4 Day of Timeout], "&lt;&gt;"&amp;"", Game_Results[Player 4], Table3[[#This Row],[Team]], Game_Results[Total Day], 100, Game_Results[Spawn Rate], 5)</f>
        <v>0</v>
      </c>
      <c r="R4">
        <f>SUMIFS(Game_Results[Player 1 Final Score], Game_Results[Player 1], Table3[[#This Row],[Team]], Game_Results[Total Day], 100, Game_Results[Spawn Rate], 10) + SUMIFS(Game_Results[Player 2 Final Score], Game_Results[Player 2], Table3[[#This Row],[Team]], Game_Results[Total Day], 100, Game_Results[Spawn Rate], 10) + SUMIFS(Game_Results[Player 3 Final Score], Game_Results[Player 3], Table3[[#This Row],[Team]], Game_Results[Total Day], 100, Game_Results[Spawn Rate], 10) + SUMIFS(Game_Results[Player 4 Final Score], Game_Results[Player 4], Table3[[#This Row],[Team]], Game_Results[Total Day], 100, Game_Results[Spawn Rate], 10)</f>
        <v>1284558</v>
      </c>
      <c r="S4">
        <f>COUNTIFS(Game_Results[Player 1 Day of Timeout], "&lt;&gt;"&amp;"", Game_Results[Player 1], Table3[[#This Row],[Team]], Game_Results[Total Day], 100, Game_Results[Spawn Rate], 10) + COUNTIFS(Game_Results[Player 2 Day of Timeout], "&lt;&gt;"&amp;"", Game_Results[Player 2], Table3[[#This Row],[Team]], Game_Results[Total Day], 100, Game_Results[Spawn Rate], 10) + COUNTIFS(Game_Results[Player 3 Day of Timeout], "&lt;&gt;"&amp;"", Game_Results[Player 3], Table3[[#This Row],[Team]], Game_Results[Total Day], 100, Game_Results[Spawn Rate], 10) + COUNTIFS(Game_Results[Player 4 Day of Timeout], "&lt;&gt;"&amp;"", Game_Results[Player 4], Table3[[#This Row],[Team]], Game_Results[Total Day], 100, Game_Results[Spawn Rate], 10)</f>
        <v>0</v>
      </c>
      <c r="T4">
        <f>SUMIFS(Game_Results[Player 1 Final Score], Game_Results[Player 1], Table3[[#This Row],[Team]], Game_Results[Total Day], 100, Game_Results[Spawn Rate], 20) + SUMIFS(Game_Results[Player 2 Final Score], Game_Results[Player 2], Table3[[#This Row],[Team]], Game_Results[Total Day], 100, Game_Results[Spawn Rate], 20) + SUMIFS(Game_Results[Player 3 Final Score], Game_Results[Player 3], Table3[[#This Row],[Team]], Game_Results[Total Day], 100, Game_Results[Spawn Rate], 20) + SUMIFS(Game_Results[Player 4 Final Score], Game_Results[Player 4], Table3[[#This Row],[Team]], Game_Results[Total Day], 100, Game_Results[Spawn Rate], 20)</f>
        <v>1267931</v>
      </c>
      <c r="U4">
        <f>COUNTIFS(Game_Results[Player 1 Day of Timeout], "&lt;&gt;"&amp;"", Game_Results[Player 1], Table3[[#This Row],[Team]], Game_Results[Total Day], 100, Game_Results[Spawn Rate], 20) + COUNTIFS(Game_Results[Player 2 Day of Timeout], "&lt;&gt;"&amp;"", Game_Results[Player 2], Table3[[#This Row],[Team]], Game_Results[Total Day], 100, Game_Results[Spawn Rate], 20) + COUNTIFS(Game_Results[Player 3 Day of Timeout], "&lt;&gt;"&amp;"", Game_Results[Player 3], Table3[[#This Row],[Team]], Game_Results[Total Day], 100, Game_Results[Spawn Rate], 20) + COUNTIFS(Game_Results[Player 4 Day of Timeout], "&lt;&gt;"&amp;"", Game_Results[Player 4], Table3[[#This Row],[Team]], Game_Results[Total Day], 100, Game_Results[Spawn Rate], 20)</f>
        <v>0</v>
      </c>
      <c r="V4">
        <f>SUMIFS(Game_Results[Player 1 Final Score], Game_Results[Player 1], Table3[[#This Row],[Team]], Game_Results[Total Day], 500, Game_Results[Spawn Rate], 1) + SUMIFS(Game_Results[Player 2 Final Score], Game_Results[Player 2], Table3[[#This Row],[Team]], Game_Results[Total Day], 500, Game_Results[Spawn Rate], 1) + SUMIFS(Game_Results[Player 3 Final Score], Game_Results[Player 3], Table3[[#This Row],[Team]], Game_Results[Total Day], 500, Game_Results[Spawn Rate], 1) + SUMIFS(Game_Results[Player 4 Final Score], Game_Results[Player 4], Table3[[#This Row],[Team]], Game_Results[Total Day], 500, Game_Results[Spawn Rate], 1)</f>
        <v>5614295</v>
      </c>
      <c r="W4">
        <f>COUNTIFS(Game_Results[Player 1 Day of Timeout], "&lt;&gt;"&amp;"", Game_Results[Player 1], Table3[[#This Row],[Team]], Game_Results[Total Day], 500, Game_Results[Spawn Rate], 1) + COUNTIFS(Game_Results[Player 2 Day of Timeout], "&lt;&gt;"&amp;"", Game_Results[Player 2], Table3[[#This Row],[Team]], Game_Results[Total Day], 500, Game_Results[Spawn Rate], 1) + COUNTIFS(Game_Results[Player 3 Day of Timeout], "&lt;&gt;"&amp;"", Game_Results[Player 3], Table3[[#This Row],[Team]], Game_Results[Total Day], 500, Game_Results[Spawn Rate], 1) + COUNTIFS(Game_Results[Player 4 Day of Timeout], "&lt;&gt;"&amp;"", Game_Results[Player 4], Table3[[#This Row],[Team]], Game_Results[Total Day], 500, Game_Results[Spawn Rate], 1)</f>
        <v>0</v>
      </c>
      <c r="X4">
        <f>SUMIFS(Game_Results[Player 1 Final Score], Game_Results[Player 1], Table3[[#This Row],[Team]], Game_Results[Total Day], 500, Game_Results[Spawn Rate], 2) + SUMIFS(Game_Results[Player 2 Final Score], Game_Results[Player 2], Table3[[#This Row],[Team]], Game_Results[Total Day], 500, Game_Results[Spawn Rate], 2) + SUMIFS(Game_Results[Player 3 Final Score], Game_Results[Player 3], Table3[[#This Row],[Team]], Game_Results[Total Day], 500, Game_Results[Spawn Rate], 2) + SUMIFS(Game_Results[Player 4 Final Score], Game_Results[Player 4], Table3[[#This Row],[Team]], Game_Results[Total Day], 500, Game_Results[Spawn Rate], 2)</f>
        <v>6470554</v>
      </c>
      <c r="Y4">
        <f>COUNTIFS(Game_Results[Player 1 Day of Timeout], "&lt;&gt;"&amp;"", Game_Results[Player 1], Table3[[#This Row],[Team]], Game_Results[Total Day], 500, Game_Results[Spawn Rate], 2) + COUNTIFS(Game_Results[Player 2 Day of Timeout], "&lt;&gt;"&amp;"", Game_Results[Player 2], Table3[[#This Row],[Team]], Game_Results[Total Day], 500, Game_Results[Spawn Rate], 2) + COUNTIFS(Game_Results[Player 3 Day of Timeout], "&lt;&gt;"&amp;"", Game_Results[Player 3], Table3[[#This Row],[Team]], Game_Results[Total Day], 500, Game_Results[Spawn Rate], 2) + COUNTIFS(Game_Results[Player 4 Day of Timeout], "&lt;&gt;"&amp;"", Game_Results[Player 4], Table3[[#This Row],[Team]], Game_Results[Total Day], 500, Game_Results[Spawn Rate], 2)</f>
        <v>0</v>
      </c>
      <c r="Z4">
        <f>SUMIFS(Game_Results[Player 1 Final Score], Game_Results[Player 1], Table3[[#This Row],[Team]], Game_Results[Total Day], 500, Game_Results[Spawn Rate], 5) + SUMIFS(Game_Results[Player 2 Final Score], Game_Results[Player 2], Table3[[#This Row],[Team]], Game_Results[Total Day], 500, Game_Results[Spawn Rate], 5) + SUMIFS(Game_Results[Player 3 Final Score], Game_Results[Player 3], Table3[[#This Row],[Team]], Game_Results[Total Day], 500, Game_Results[Spawn Rate], 5) + SUMIFS(Game_Results[Player 4 Final Score], Game_Results[Player 4], Table3[[#This Row],[Team]], Game_Results[Total Day], 500, Game_Results[Spawn Rate], 5)</f>
        <v>8224951</v>
      </c>
      <c r="AA4">
        <f>COUNTIFS(Game_Results[Player 1 Day of Timeout], "&lt;&gt;"&amp;"", Game_Results[Player 1], Table3[[#This Row],[Team]], Game_Results[Total Day], 500, Game_Results[Spawn Rate], 5) + COUNTIFS(Game_Results[Player 2 Day of Timeout], "&lt;&gt;"&amp;"", Game_Results[Player 2], Table3[[#This Row],[Team]], Game_Results[Total Day], 500, Game_Results[Spawn Rate], 5) + COUNTIFS(Game_Results[Player 3 Day of Timeout], "&lt;&gt;"&amp;"", Game_Results[Player 3], Table3[[#This Row],[Team]], Game_Results[Total Day], 500, Game_Results[Spawn Rate], 5) + COUNTIFS(Game_Results[Player 4 Day of Timeout], "&lt;&gt;"&amp;"", Game_Results[Player 4], Table3[[#This Row],[Team]], Game_Results[Total Day], 500, Game_Results[Spawn Rate], 5)</f>
        <v>0</v>
      </c>
      <c r="AB4">
        <f>SUMIFS(Game_Results[Player 1 Final Score], Game_Results[Player 1], Table3[[#This Row],[Team]], Game_Results[Total Day], 500, Game_Results[Spawn Rate], 10) + SUMIFS(Game_Results[Player 2 Final Score], Game_Results[Player 2], Table3[[#This Row],[Team]], Game_Results[Total Day], 500, Game_Results[Spawn Rate], 10) + SUMIFS(Game_Results[Player 3 Final Score], Game_Results[Player 3], Table3[[#This Row],[Team]], Game_Results[Total Day], 500, Game_Results[Spawn Rate], 10) + SUMIFS(Game_Results[Player 4 Final Score], Game_Results[Player 4], Table3[[#This Row],[Team]], Game_Results[Total Day], 500, Game_Results[Spawn Rate], 10)</f>
        <v>7030172</v>
      </c>
      <c r="AC4">
        <f>COUNTIFS(Game_Results[Player 1 Day of Timeout], "&lt;&gt;"&amp;"", Game_Results[Player 1], Table3[[#This Row],[Team]], Game_Results[Total Day], 500, Game_Results[Spawn Rate], 10) + COUNTIFS(Game_Results[Player 2 Day of Timeout], "&lt;&gt;"&amp;"", Game_Results[Player 2], Table3[[#This Row],[Team]], Game_Results[Total Day], 500, Game_Results[Spawn Rate], 10) + COUNTIFS(Game_Results[Player 3 Day of Timeout], "&lt;&gt;"&amp;"", Game_Results[Player 3], Table3[[#This Row],[Team]], Game_Results[Total Day], 500, Game_Results[Spawn Rate], 10) + COUNTIFS(Game_Results[Player 4 Day of Timeout], "&lt;&gt;"&amp;"", Game_Results[Player 4], Table3[[#This Row],[Team]], Game_Results[Total Day], 500, Game_Results[Spawn Rate], 10)</f>
        <v>0</v>
      </c>
      <c r="AD4">
        <f>SUMIFS(Game_Results[Player 1 Final Score], Game_Results[Player 1], Table3[[#This Row],[Team]], Game_Results[Total Day], 500, Game_Results[Spawn Rate], 20) + SUMIFS(Game_Results[Player 2 Final Score], Game_Results[Player 2], Table3[[#This Row],[Team]], Game_Results[Total Day], 500, Game_Results[Spawn Rate], 20) + SUMIFS(Game_Results[Player 3 Final Score], Game_Results[Player 3], Table3[[#This Row],[Team]], Game_Results[Total Day], 500, Game_Results[Spawn Rate], 20) + SUMIFS(Game_Results[Player 4 Final Score], Game_Results[Player 4], Table3[[#This Row],[Team]], Game_Results[Total Day], 500, Game_Results[Spawn Rate], 20)</f>
        <v>7283154</v>
      </c>
      <c r="AE4">
        <f>COUNTIFS(Game_Results[Player 1 Day of Timeout], "&lt;&gt;"&amp;"", Game_Results[Player 1], Table3[[#This Row],[Team]], Game_Results[Total Day], 500, Game_Results[Spawn Rate], 20) + COUNTIFS(Game_Results[Player 2 Day of Timeout], "&lt;&gt;"&amp;"", Game_Results[Player 2], Table3[[#This Row],[Team]], Game_Results[Total Day], 500, Game_Results[Spawn Rate], 20) + COUNTIFS(Game_Results[Player 3 Day of Timeout], "&lt;&gt;"&amp;"", Game_Results[Player 3], Table3[[#This Row],[Team]], Game_Results[Total Day], 500, Game_Results[Spawn Rate], 20) + COUNTIFS(Game_Results[Player 4 Day of Timeout], "&lt;&gt;"&amp;"", Game_Results[Player 4], Table3[[#This Row],[Team]], Game_Results[Total Day], 500, Game_Results[Spawn Rate], 20)</f>
        <v>0</v>
      </c>
      <c r="AF4">
        <f>SUMIFS(Game_Results[Player 1 Final Score], Game_Results[Player 1], Table3[[#This Row],[Team]], Game_Results[Total Day], 1000, Game_Results[Spawn Rate], 1) + SUMIFS(Game_Results[Player 2 Final Score], Game_Results[Player 2], Table3[[#This Row],[Team]], Game_Results[Total Day], 1000, Game_Results[Spawn Rate], 1) + SUMIFS(Game_Results[Player 3 Final Score], Game_Results[Player 3], Table3[[#This Row],[Team]], Game_Results[Total Day], 1000, Game_Results[Spawn Rate], 1) + SUMIFS(Game_Results[Player 4 Final Score], Game_Results[Player 4], Table3[[#This Row],[Team]], Game_Results[Total Day], 1000, Game_Results[Spawn Rate], 1)</f>
        <v>18834036</v>
      </c>
      <c r="AG4">
        <f>COUNTIFS(Game_Results[Player 1 Day of Timeout], "&lt;&gt;"&amp;"", Game_Results[Player 1], Table3[[#This Row],[Team]], Game_Results[Total Day], 1000, Game_Results[Spawn Rate], 1) + COUNTIFS(Game_Results[Player 2 Day of Timeout], "&lt;&gt;"&amp;"", Game_Results[Player 2], Table3[[#This Row],[Team]], Game_Results[Total Day], 1000, Game_Results[Spawn Rate], 1) + COUNTIFS(Game_Results[Player 3 Day of Timeout], "&lt;&gt;"&amp;"", Game_Results[Player 3], Table3[[#This Row],[Team]], Game_Results[Total Day], 1000, Game_Results[Spawn Rate], 1) + COUNTIFS(Game_Results[Player 4 Day of Timeout], "&lt;&gt;"&amp;"", Game_Results[Player 4], Table3[[#This Row],[Team]], Game_Results[Total Day], 1000, Game_Results[Spawn Rate], 1)</f>
        <v>0</v>
      </c>
      <c r="AH4">
        <f>SUMIFS(Game_Results[Player 1 Final Score], Game_Results[Player 1], Table3[[#This Row],[Team]], Game_Results[Total Day], 1000, Game_Results[Spawn Rate], 2) + SUMIFS(Game_Results[Player 2 Final Score], Game_Results[Player 2], Table3[[#This Row],[Team]], Game_Results[Total Day], 1000, Game_Results[Spawn Rate], 2) + SUMIFS(Game_Results[Player 3 Final Score], Game_Results[Player 3], Table3[[#This Row],[Team]], Game_Results[Total Day], 1000, Game_Results[Spawn Rate], 2) + SUMIFS(Game_Results[Player 4 Final Score], Game_Results[Player 4], Table3[[#This Row],[Team]], Game_Results[Total Day], 1000, Game_Results[Spawn Rate], 2)</f>
        <v>10595080</v>
      </c>
      <c r="AI4">
        <f>COUNTIFS(Game_Results[Player 1 Day of Timeout], "&lt;&gt;"&amp;"", Game_Results[Player 1], Table3[[#This Row],[Team]], Game_Results[Total Day], 1000, Game_Results[Spawn Rate], 2) + COUNTIFS(Game_Results[Player 2 Day of Timeout], "&lt;&gt;"&amp;"", Game_Results[Player 2], Table3[[#This Row],[Team]], Game_Results[Total Day], 1000, Game_Results[Spawn Rate], 2) + COUNTIFS(Game_Results[Player 3 Day of Timeout], "&lt;&gt;"&amp;"", Game_Results[Player 3], Table3[[#This Row],[Team]], Game_Results[Total Day], 1000, Game_Results[Spawn Rate], 2) + COUNTIFS(Game_Results[Player 4 Day of Timeout], "&lt;&gt;"&amp;"", Game_Results[Player 4], Table3[[#This Row],[Team]], Game_Results[Total Day], 1000, Game_Results[Spawn Rate], 2)</f>
        <v>0</v>
      </c>
      <c r="AJ4">
        <f>SUMIFS(Game_Results[Player 1 Final Score], Game_Results[Player 1], Table3[[#This Row],[Team]], Game_Results[Total Day], 1000, Game_Results[Spawn Rate], 5) + SUMIFS(Game_Results[Player 2 Final Score], Game_Results[Player 2], Table3[[#This Row],[Team]], Game_Results[Total Day], 1000, Game_Results[Spawn Rate], 5) + SUMIFS(Game_Results[Player 3 Final Score], Game_Results[Player 3], Table3[[#This Row],[Team]], Game_Results[Total Day], 1000, Game_Results[Spawn Rate], 5) + SUMIFS(Game_Results[Player 4 Final Score], Game_Results[Player 4], Table3[[#This Row],[Team]], Game_Results[Total Day], 1000, Game_Results[Spawn Rate], 5)</f>
        <v>10733386</v>
      </c>
      <c r="AK4">
        <f>COUNTIFS(Game_Results[Player 1 Day of Timeout], "&lt;&gt;"&amp;"", Game_Results[Player 1], Table3[[#This Row],[Team]], Game_Results[Total Day], 1000, Game_Results[Spawn Rate], 5) + COUNTIFS(Game_Results[Player 2 Day of Timeout], "&lt;&gt;"&amp;"", Game_Results[Player 2], Table3[[#This Row],[Team]], Game_Results[Total Day], 1000, Game_Results[Spawn Rate], 5) + COUNTIFS(Game_Results[Player 3 Day of Timeout], "&lt;&gt;"&amp;"", Game_Results[Player 3], Table3[[#This Row],[Team]], Game_Results[Total Day], 1000, Game_Results[Spawn Rate], 5) + COUNTIFS(Game_Results[Player 4 Day of Timeout], "&lt;&gt;"&amp;"", Game_Results[Player 4], Table3[[#This Row],[Team]], Game_Results[Total Day], 1000, Game_Results[Spawn Rate], 5)</f>
        <v>0</v>
      </c>
      <c r="AL4">
        <f>SUMIFS(Game_Results[Player 1 Final Score], Game_Results[Player 1], Table3[[#This Row],[Team]], Game_Results[Total Day], 1000, Game_Results[Spawn Rate], 10) + SUMIFS(Game_Results[Player 2 Final Score], Game_Results[Player 2], Table3[[#This Row],[Team]], Game_Results[Total Day], 1000, Game_Results[Spawn Rate], 10) + SUMIFS(Game_Results[Player 3 Final Score], Game_Results[Player 3], Table3[[#This Row],[Team]], Game_Results[Total Day], 1000, Game_Results[Spawn Rate], 10) + SUMIFS(Game_Results[Player 4 Final Score], Game_Results[Player 4], Table3[[#This Row],[Team]], Game_Results[Total Day], 1000, Game_Results[Spawn Rate], 10)</f>
        <v>18908909</v>
      </c>
      <c r="AM4">
        <f>COUNTIFS(Game_Results[Player 1 Day of Timeout], "&lt;&gt;"&amp;"", Game_Results[Player 1], Table3[[#This Row],[Team]], Game_Results[Total Day], 1000, Game_Results[Spawn Rate], 10) + COUNTIFS(Game_Results[Player 2 Day of Timeout], "&lt;&gt;"&amp;"", Game_Results[Player 2], Table3[[#This Row],[Team]], Game_Results[Total Day], 1000, Game_Results[Spawn Rate], 10) + COUNTIFS(Game_Results[Player 3 Day of Timeout], "&lt;&gt;"&amp;"", Game_Results[Player 3], Table3[[#This Row],[Team]], Game_Results[Total Day], 1000, Game_Results[Spawn Rate], 10) + COUNTIFS(Game_Results[Player 4 Day of Timeout], "&lt;&gt;"&amp;"", Game_Results[Player 4], Table3[[#This Row],[Team]], Game_Results[Total Day], 1000, Game_Results[Spawn Rate], 10)</f>
        <v>0</v>
      </c>
      <c r="AN4">
        <f>SUMIFS(Game_Results[Player 1 Final Score], Game_Results[Player 1], Table3[[#This Row],[Team]], Game_Results[Total Day], 1000, Game_Results[Spawn Rate], 20) + SUMIFS(Game_Results[Player 2 Final Score], Game_Results[Player 2], Table3[[#This Row],[Team]], Game_Results[Total Day], 1000, Game_Results[Spawn Rate], 20) + SUMIFS(Game_Results[Player 3 Final Score], Game_Results[Player 3], Table3[[#This Row],[Team]], Game_Results[Total Day], 1000, Game_Results[Spawn Rate], 20) + SUMIFS(Game_Results[Player 4 Final Score], Game_Results[Player 4], Table3[[#This Row],[Team]], Game_Results[Total Day], 1000, Game_Results[Spawn Rate], 20)</f>
        <v>9079220</v>
      </c>
      <c r="AO4">
        <f>COUNTIFS(Game_Results[Player 1 Day of Timeout], "&lt;&gt;"&amp;"", Game_Results[Player 1], Table3[[#This Row],[Team]], Game_Results[Total Day], 1000, Game_Results[Spawn Rate], 20) + COUNTIFS(Game_Results[Player 2 Day of Timeout], "&lt;&gt;"&amp;"", Game_Results[Player 2], Table3[[#This Row],[Team]], Game_Results[Total Day], 1000, Game_Results[Spawn Rate], 20) + COUNTIFS(Game_Results[Player 3 Day of Timeout], "&lt;&gt;"&amp;"", Game_Results[Player 3], Table3[[#This Row],[Team]], Game_Results[Total Day], 1000, Game_Results[Spawn Rate], 20) + COUNTIFS(Game_Results[Player 4 Day of Timeout], "&lt;&gt;"&amp;"", Game_Results[Player 4], Table3[[#This Row],[Team]], Game_Results[Total Day], 1000, Game_Results[Spawn Rate], 20)</f>
        <v>0</v>
      </c>
      <c r="AP4">
        <f>SUMIFS(Game_Results[Player 1 Final Score], Game_Results[Player 1], Table3[[#This Row],[Team]], Game_Results[Total Day], 2000, Game_Results[Spawn Rate], 1) + SUMIFS(Game_Results[Player 2 Final Score], Game_Results[Player 2], Table3[[#This Row],[Team]], Game_Results[Total Day], 2000, Game_Results[Spawn Rate], 1) + SUMIFS(Game_Results[Player 3 Final Score], Game_Results[Player 3], Table3[[#This Row],[Team]], Game_Results[Total Day], 2000, Game_Results[Spawn Rate], 1) + SUMIFS(Game_Results[Player 4 Final Score], Game_Results[Player 4], Table3[[#This Row],[Team]], Game_Results[Total Day], 2000, Game_Results[Spawn Rate], 1)</f>
        <v>24520322</v>
      </c>
      <c r="AQ4">
        <f>COUNTIFS(Game_Results[Player 1 Day of Timeout], "&lt;&gt;"&amp;"", Game_Results[Player 1], Table3[[#This Row],[Team]], Game_Results[Total Day], 2000, Game_Results[Spawn Rate], 1) + COUNTIFS(Game_Results[Player 2 Day of Timeout], "&lt;&gt;"&amp;"", Game_Results[Player 2], Table3[[#This Row],[Team]], Game_Results[Total Day], 2000, Game_Results[Spawn Rate], 1) + COUNTIFS(Game_Results[Player 3 Day of Timeout], "&lt;&gt;"&amp;"", Game_Results[Player 3], Table3[[#This Row],[Team]], Game_Results[Total Day], 2000, Game_Results[Spawn Rate], 1) + COUNTIFS(Game_Results[Player 4 Day of Timeout], "&lt;&gt;"&amp;"", Game_Results[Player 4], Table3[[#This Row],[Team]], Game_Results[Total Day], 2000, Game_Results[Spawn Rate], 1)</f>
        <v>0</v>
      </c>
      <c r="AR4">
        <f>SUMIFS(Game_Results[Player 1 Final Score], Game_Results[Player 1], Table3[[#This Row],[Team]], Game_Results[Total Day], 2000, Game_Results[Spawn Rate], 2) + SUMIFS(Game_Results[Player 2 Final Score], Game_Results[Player 2], Table3[[#This Row],[Team]], Game_Results[Total Day], 2000, Game_Results[Spawn Rate], 2) + SUMIFS(Game_Results[Player 3 Final Score], Game_Results[Player 3], Table3[[#This Row],[Team]], Game_Results[Total Day], 2000, Game_Results[Spawn Rate], 2) + SUMIFS(Game_Results[Player 4 Final Score], Game_Results[Player 4], Table3[[#This Row],[Team]], Game_Results[Total Day], 2000, Game_Results[Spawn Rate], 2)</f>
        <v>20359861</v>
      </c>
      <c r="AS4">
        <f>COUNTIFS(Game_Results[Player 1 Day of Timeout], "&lt;&gt;"&amp;"", Game_Results[Player 1], Table3[[#This Row],[Team]], Game_Results[Total Day], 2000, Game_Results[Spawn Rate], 2) + COUNTIFS(Game_Results[Player 2 Day of Timeout], "&lt;&gt;"&amp;"", Game_Results[Player 2], Table3[[#This Row],[Team]], Game_Results[Total Day], 2000, Game_Results[Spawn Rate], 2) + COUNTIFS(Game_Results[Player 3 Day of Timeout], "&lt;&gt;"&amp;"", Game_Results[Player 3], Table3[[#This Row],[Team]], Game_Results[Total Day], 2000, Game_Results[Spawn Rate], 2) + COUNTIFS(Game_Results[Player 4 Day of Timeout], "&lt;&gt;"&amp;"", Game_Results[Player 4], Table3[[#This Row],[Team]], Game_Results[Total Day], 2000, Game_Results[Spawn Rate], 2)</f>
        <v>0</v>
      </c>
      <c r="AT4">
        <f>SUMIFS(Game_Results[Player 1 Final Score], Game_Results[Player 1], Table3[[#This Row],[Team]], Game_Results[Total Day], 2000, Game_Results[Spawn Rate], 5) + SUMIFS(Game_Results[Player 2 Final Score], Game_Results[Player 2], Table3[[#This Row],[Team]], Game_Results[Total Day], 2000, Game_Results[Spawn Rate], 5) + SUMIFS(Game_Results[Player 3 Final Score], Game_Results[Player 3], Table3[[#This Row],[Team]], Game_Results[Total Day], 2000, Game_Results[Spawn Rate], 5) + SUMIFS(Game_Results[Player 4 Final Score], Game_Results[Player 4], Table3[[#This Row],[Team]], Game_Results[Total Day], 2000, Game_Results[Spawn Rate], 5)</f>
        <v>15371965</v>
      </c>
      <c r="AU4">
        <f>COUNTIFS(Game_Results[Player 1 Day of Timeout], "&lt;&gt;"&amp;"", Game_Results[Player 1], Table3[[#This Row],[Team]], Game_Results[Total Day], 2000, Game_Results[Spawn Rate], 5) + COUNTIFS(Game_Results[Player 2 Day of Timeout], "&lt;&gt;"&amp;"", Game_Results[Player 2], Table3[[#This Row],[Team]], Game_Results[Total Day], 2000, Game_Results[Spawn Rate], 5) + COUNTIFS(Game_Results[Player 3 Day of Timeout], "&lt;&gt;"&amp;"", Game_Results[Player 3], Table3[[#This Row],[Team]], Game_Results[Total Day], 2000, Game_Results[Spawn Rate], 5) + COUNTIFS(Game_Results[Player 4 Day of Timeout], "&lt;&gt;"&amp;"", Game_Results[Player 4], Table3[[#This Row],[Team]], Game_Results[Total Day], 2000, Game_Results[Spawn Rate], 5)</f>
        <v>0</v>
      </c>
      <c r="AV4">
        <f>SUMIFS(Game_Results[Player 1 Final Score], Game_Results[Player 1], Table3[[#This Row],[Team]], Game_Results[Total Day], 2000, Game_Results[Spawn Rate], 10) + SUMIFS(Game_Results[Player 2 Final Score], Game_Results[Player 2], Table3[[#This Row],[Team]], Game_Results[Total Day], 2000, Game_Results[Spawn Rate], 10) + SUMIFS(Game_Results[Player 3 Final Score], Game_Results[Player 3], Table3[[#This Row],[Team]], Game_Results[Total Day], 2000, Game_Results[Spawn Rate], 10) + SUMIFS(Game_Results[Player 4 Final Score], Game_Results[Player 4], Table3[[#This Row],[Team]], Game_Results[Total Day], 2000, Game_Results[Spawn Rate], 10)</f>
        <v>16332185</v>
      </c>
      <c r="AW4">
        <f>COUNTIFS(Game_Results[Player 1 Day of Timeout], "&lt;&gt;"&amp;"", Game_Results[Player 1], Table3[[#This Row],[Team]], Game_Results[Total Day], 2000, Game_Results[Spawn Rate], 10) + COUNTIFS(Game_Results[Player 2 Day of Timeout], "&lt;&gt;"&amp;"", Game_Results[Player 2], Table3[[#This Row],[Team]], Game_Results[Total Day], 2000, Game_Results[Spawn Rate], 10) + COUNTIFS(Game_Results[Player 3 Day of Timeout], "&lt;&gt;"&amp;"", Game_Results[Player 3], Table3[[#This Row],[Team]], Game_Results[Total Day], 2000, Game_Results[Spawn Rate], 10) + COUNTIFS(Game_Results[Player 4 Day of Timeout], "&lt;&gt;"&amp;"", Game_Results[Player 4], Table3[[#This Row],[Team]], Game_Results[Total Day], 2000, Game_Results[Spawn Rate], 10)</f>
        <v>0</v>
      </c>
      <c r="AX4">
        <f>SUMIFS(Game_Results[Player 1 Final Score], Game_Results[Player 1], Table3[[#This Row],[Team]], Game_Results[Total Day], 2000, Game_Results[Spawn Rate], 20) + SUMIFS(Game_Results[Player 2 Final Score], Game_Results[Player 2], Table3[[#This Row],[Team]], Game_Results[Total Day], 2000, Game_Results[Spawn Rate], 20) + SUMIFS(Game_Results[Player 3 Final Score], Game_Results[Player 3], Table3[[#This Row],[Team]], Game_Results[Total Day], 2000, Game_Results[Spawn Rate], 20) + SUMIFS(Game_Results[Player 4 Final Score], Game_Results[Player 4], Table3[[#This Row],[Team]], Game_Results[Total Day], 2000, Game_Results[Spawn Rate], 20)</f>
        <v>17278741</v>
      </c>
      <c r="AY4">
        <f>COUNTIFS(Game_Results[Player 1 Day of Timeout], "&lt;&gt;"&amp;"", Game_Results[Player 1], Table3[[#This Row],[Team]], Game_Results[Total Day], 2000, Game_Results[Spawn Rate], 20) + COUNTIFS(Game_Results[Player 2 Day of Timeout], "&lt;&gt;"&amp;"", Game_Results[Player 2], Table3[[#This Row],[Team]], Game_Results[Total Day], 2000, Game_Results[Spawn Rate], 20) + COUNTIFS(Game_Results[Player 3 Day of Timeout], "&lt;&gt;"&amp;"", Game_Results[Player 3], Table3[[#This Row],[Team]], Game_Results[Total Day], 2000, Game_Results[Spawn Rate], 20) + COUNTIFS(Game_Results[Player 4 Day of Timeout], "&lt;&gt;"&amp;"", Game_Results[Player 4], Table3[[#This Row],[Team]], Game_Results[Total Day], 2000, Game_Results[Spawn Rate], 20)</f>
        <v>0</v>
      </c>
      <c r="AZ4">
        <f>Table3[[#This Row],[50, 1 - Total Score]]+Table3[[#This Row],[50, 2 - Total Score]]+Table3[[#This Row],[50, 5 - Total Score]]+Table3[[#This Row],[50, 10 - Total Score]]+Table3[[#This Row],[50, 20 - Total Score]]+Table3[[#This Row],[100, 1 - Total Score]]+Table3[[#This Row],[100, 2 - Total Score]]+Table3[[#This Row],[100, 5 - Total Score]]+Table3[[#This Row],[100, 10 - Total Score]]+Table3[[#This Row],[100, 20 - Total Score]]+Table3[[#This Row],[500, 1 - Total Score]]+Table3[[#This Row],[500, 2 - Total Score]]+Table3[[#This Row],[500, 5 - Total Score]]+Table3[[#This Row],[500, 10 - Total Score]]+Table3[[#This Row],[500, 20 - Total Score]]+Table3[[#This Row],[1000, 1 - Total Score]]+Table3[[#This Row],[1000, 2 - Total Score]]+Table3[[#This Row],[1000, 5 - Total Score]]+Table3[[#This Row],[1000, 10 - Total Score]]+Table3[[#This Row],[1000, 20 - Total Score]]+Table3[[#This Row],[2000, 1 - Total Score]]+Table3[[#This Row],[2000, 2 - Total Score]]+Table3[[#This Row],[2000, 5 - Total Score]]+Table3[[#This Row],[2000, 10 - Total Score]]+Table3[[#This Row],[2000, 20 - Total Score]]</f>
        <v>206208705</v>
      </c>
      <c r="BA4">
        <f>Table3[[#This Row],[50, 1 - Timeouts]]+Table3[[#This Row],[50, 2 - Timeouts]]+Table3[[#This Row],[50, 5 - Timeouts]]+Table3[[#This Row],[50, 10 - Timeouts]]+Table3[[#This Row],[50, 20 - Timeouts]]+Table3[[#This Row],[100, 1 - Timeouts]]+Table3[[#This Row],[100, 2 - Timeouts]]+Table3[[#This Row],[100, 5 - Timeouts]]+Table3[[#This Row],[100, 10 - Timeouts]]+Table3[[#This Row],[100, 20 - Timeouts]]+Table3[[#This Row],[500, 1 - Timeouts]]+Table3[[#This Row],[500, 2 - Timeouts]]+Table3[[#This Row],[500, 5 - Timeouts]]+Table3[[#This Row],[500, 10 - Timeouts]]+Table3[[#This Row],[500, 20 - Timeouts]]+Table3[[#This Row],[1000, 1 - Timeouts]]+Table3[[#This Row],[1000, 2 - Timeouts]]+Table3[[#This Row],[1000, 5 - Timeouts]]+Table3[[#This Row],[1000, 10 - Timeouts]]+Table3[[#This Row],[1000, 20 - Timeouts]]+Table3[[#This Row],[2000, 1 - Timeouts]]+Table3[[#This Row],[2000, 2 - Timeouts]]+Table3[[#This Row],[2000, 5 - Timeouts]]+Table3[[#This Row],[2000, 10 - Timeouts]]+Table3[[#This Row],[2000, 20 - Timeouts]]</f>
        <v>0</v>
      </c>
    </row>
    <row r="5" spans="1:53" x14ac:dyDescent="0.2">
      <c r="A5">
        <v>4</v>
      </c>
      <c r="B5">
        <f>SUMIFS(Game_Results[Player 1 Final Score], Game_Results[Player 1], Table3[[#This Row],[Team]], Game_Results[Total Day], 50, Game_Results[Spawn Rate], 1) + SUMIFS(Game_Results[Player 2 Final Score], Game_Results[Player 2], Table3[[#This Row],[Team]], Game_Results[Total Day], 50, Game_Results[Spawn Rate], 1) + SUMIFS(Game_Results[Player 3 Final Score], Game_Results[Player 3], Table3[[#This Row],[Team]], Game_Results[Total Day], 50, Game_Results[Spawn Rate], 1) + SUMIFS(Game_Results[Player 4 Final Score], Game_Results[Player 4], Table3[[#This Row],[Team]], Game_Results[Total Day], 50, Game_Results[Spawn Rate], 1)</f>
        <v>621265</v>
      </c>
      <c r="C5">
        <f>COUNTIFS(Game_Results[Player 1 Day of Timeout], "&lt;&gt;"&amp;"", Game_Results[Player 1], Table3[[#This Row],[Team]], Game_Results[Total Day], 50, Game_Results[Spawn Rate], 1) + COUNTIFS(Game_Results[Player 2 Day of Timeout], "&lt;&gt;"&amp;"", Game_Results[Player 2], Table3[[#This Row],[Team]], Game_Results[Total Day], 50, Game_Results[Spawn Rate], 1) + COUNTIFS(Game_Results[Player 3 Day of Timeout], "&lt;&gt;"&amp;"", Game_Results[Player 3], Table3[[#This Row],[Team]], Game_Results[Total Day], 50, Game_Results[Spawn Rate], 1) + COUNTIFS(Game_Results[Player 4 Day of Timeout], "&lt;&gt;"&amp;"", Game_Results[Player 4], Table3[[#This Row],[Team]], Game_Results[Total Day], 50, Game_Results[Spawn Rate], 1)</f>
        <v>0</v>
      </c>
      <c r="D5">
        <f>SUMIFS(Game_Results[Player 1 Final Score], Game_Results[Player 1], Table3[[#This Row],[Team]], Game_Results[Total Day], 50, Game_Results[Spawn Rate], 2) + SUMIFS(Game_Results[Player 2 Final Score], Game_Results[Player 2], Table3[[#This Row],[Team]], Game_Results[Total Day], 50, Game_Results[Spawn Rate], 2) + SUMIFS(Game_Results[Player 3 Final Score], Game_Results[Player 3], Table3[[#This Row],[Team]], Game_Results[Total Day], 50, Game_Results[Spawn Rate], 2) + SUMIFS(Game_Results[Player 4 Final Score], Game_Results[Player 4], Table3[[#This Row],[Team]], Game_Results[Total Day], 50, Game_Results[Spawn Rate], 2)</f>
        <v>623980</v>
      </c>
      <c r="E5">
        <f>COUNTIFS(Game_Results[Player 1 Day of Timeout], "&lt;&gt;"&amp;"", Game_Results[Player 1], Table3[[#This Row],[Team]], Game_Results[Total Day], 50, Game_Results[Spawn Rate], 2) + COUNTIFS(Game_Results[Player 2 Day of Timeout], "&lt;&gt;"&amp;"", Game_Results[Player 2], Table3[[#This Row],[Team]], Game_Results[Total Day], 50, Game_Results[Spawn Rate], 2) + COUNTIFS(Game_Results[Player 3 Day of Timeout], "&lt;&gt;"&amp;"", Game_Results[Player 3], Table3[[#This Row],[Team]], Game_Results[Total Day], 50, Game_Results[Spawn Rate], 2) + COUNTIFS(Game_Results[Player 4 Day of Timeout], "&lt;&gt;"&amp;"", Game_Results[Player 4], Table3[[#This Row],[Team]], Game_Results[Total Day], 50, Game_Results[Spawn Rate], 2)</f>
        <v>0</v>
      </c>
      <c r="F5">
        <f>SUMIFS(Game_Results[Player 1 Final Score], Game_Results[Player 1], Table3[[#This Row],[Team]], Game_Results[Total Day], 50, Game_Results[Spawn Rate], 5) + SUMIFS(Game_Results[Player 2 Final Score], Game_Results[Player 2], Table3[[#This Row],[Team]], Game_Results[Total Day], 50, Game_Results[Spawn Rate], 5) + SUMIFS(Game_Results[Player 3 Final Score], Game_Results[Player 3], Table3[[#This Row],[Team]], Game_Results[Total Day], 50, Game_Results[Spawn Rate], 5) + SUMIFS(Game_Results[Player 4 Final Score], Game_Results[Player 4], Table3[[#This Row],[Team]], Game_Results[Total Day], 50, Game_Results[Spawn Rate], 5)</f>
        <v>619249</v>
      </c>
      <c r="G5">
        <f>COUNTIFS(Game_Results[Player 1 Day of Timeout], "&lt;&gt;"&amp;"", Game_Results[Player 1], Table3[[#This Row],[Team]], Game_Results[Total Day], 50, Game_Results[Spawn Rate], 5) + COUNTIFS(Game_Results[Player 2 Day of Timeout], "&lt;&gt;"&amp;"", Game_Results[Player 2], Table3[[#This Row],[Team]], Game_Results[Total Day], 50, Game_Results[Spawn Rate], 5) + COUNTIFS(Game_Results[Player 3 Day of Timeout], "&lt;&gt;"&amp;"", Game_Results[Player 3], Table3[[#This Row],[Team]], Game_Results[Total Day], 50, Game_Results[Spawn Rate], 5) + COUNTIFS(Game_Results[Player 4 Day of Timeout], "&lt;&gt;"&amp;"", Game_Results[Player 4], Table3[[#This Row],[Team]], Game_Results[Total Day], 50, Game_Results[Spawn Rate], 5)</f>
        <v>0</v>
      </c>
      <c r="H5">
        <f>SUMIFS(Game_Results[Player 1 Final Score], Game_Results[Player 1], Table3[[#This Row],[Team]], Game_Results[Total Day], 50, Game_Results[Spawn Rate], 10) + SUMIFS(Game_Results[Player 2 Final Score], Game_Results[Player 2], Table3[[#This Row],[Team]], Game_Results[Total Day], 50, Game_Results[Spawn Rate], 10) + SUMIFS(Game_Results[Player 3 Final Score], Game_Results[Player 3], Table3[[#This Row],[Team]], Game_Results[Total Day], 50, Game_Results[Spawn Rate], 10) + SUMIFS(Game_Results[Player 4 Final Score], Game_Results[Player 4], Table3[[#This Row],[Team]], Game_Results[Total Day], 50, Game_Results[Spawn Rate], 10)</f>
        <v>603598</v>
      </c>
      <c r="I5">
        <f>COUNTIFS(Game_Results[Player 1 Day of Timeout], "&lt;&gt;"&amp;"", Game_Results[Player 1], Table3[[#This Row],[Team]], Game_Results[Total Day], 50, Game_Results[Spawn Rate], 10) + COUNTIFS(Game_Results[Player 2 Day of Timeout], "&lt;&gt;"&amp;"", Game_Results[Player 2], Table3[[#This Row],[Team]], Game_Results[Total Day], 50, Game_Results[Spawn Rate], 10) + COUNTIFS(Game_Results[Player 3 Day of Timeout], "&lt;&gt;"&amp;"", Game_Results[Player 3], Table3[[#This Row],[Team]], Game_Results[Total Day], 50, Game_Results[Spawn Rate], 10) + COUNTIFS(Game_Results[Player 4 Day of Timeout], "&lt;&gt;"&amp;"", Game_Results[Player 4], Table3[[#This Row],[Team]], Game_Results[Total Day], 50, Game_Results[Spawn Rate], 10)</f>
        <v>0</v>
      </c>
      <c r="J5">
        <f>SUMIFS(Game_Results[Player 1 Final Score], Game_Results[Player 1], Table3[[#This Row],[Team]], Game_Results[Total Day], 50, Game_Results[Spawn Rate], 20) + SUMIFS(Game_Results[Player 2 Final Score], Game_Results[Player 2], Table3[[#This Row],[Team]], Game_Results[Total Day], 50, Game_Results[Spawn Rate], 20) + SUMIFS(Game_Results[Player 3 Final Score], Game_Results[Player 3], Table3[[#This Row],[Team]], Game_Results[Total Day], 50, Game_Results[Spawn Rate], 20) + SUMIFS(Game_Results[Player 4 Final Score], Game_Results[Player 4], Table3[[#This Row],[Team]], Game_Results[Total Day], 50, Game_Results[Spawn Rate], 20)</f>
        <v>603986</v>
      </c>
      <c r="K5">
        <f>COUNTIFS(Game_Results[Player 1 Day of Timeout], "&lt;&gt;"&amp;"", Game_Results[Player 1], Table3[[#This Row],[Team]], Game_Results[Total Day], 50, Game_Results[Spawn Rate], 20) + COUNTIFS(Game_Results[Player 2 Day of Timeout], "&lt;&gt;"&amp;"", Game_Results[Player 2], Table3[[#This Row],[Team]], Game_Results[Total Day], 50, Game_Results[Spawn Rate], 20) + COUNTIFS(Game_Results[Player 3 Day of Timeout], "&lt;&gt;"&amp;"", Game_Results[Player 3], Table3[[#This Row],[Team]], Game_Results[Total Day], 50, Game_Results[Spawn Rate], 20) + COUNTIFS(Game_Results[Player 4 Day of Timeout], "&lt;&gt;"&amp;"", Game_Results[Player 4], Table3[[#This Row],[Team]], Game_Results[Total Day], 50, Game_Results[Spawn Rate], 20)</f>
        <v>0</v>
      </c>
      <c r="L5">
        <f>SUMIFS(Game_Results[Player 1 Final Score], Game_Results[Player 1], Table3[[#This Row],[Team]], Game_Results[Total Day], 100, Game_Results[Spawn Rate], 1) + SUMIFS(Game_Results[Player 2 Final Score], Game_Results[Player 2], Table3[[#This Row],[Team]], Game_Results[Total Day], 100, Game_Results[Spawn Rate], 1) + SUMIFS(Game_Results[Player 3 Final Score], Game_Results[Player 3], Table3[[#This Row],[Team]], Game_Results[Total Day], 100, Game_Results[Spawn Rate], 1) + SUMIFS(Game_Results[Player 4 Final Score], Game_Results[Player 4], Table3[[#This Row],[Team]], Game_Results[Total Day], 100, Game_Results[Spawn Rate], 1)</f>
        <v>1410969</v>
      </c>
      <c r="M5">
        <f>COUNTIFS(Game_Results[Player 1 Day of Timeout], "&lt;&gt;"&amp;"", Game_Results[Player 1], Table3[[#This Row],[Team]], Game_Results[Total Day], 100, Game_Results[Spawn Rate], 1) + COUNTIFS(Game_Results[Player 2 Day of Timeout], "&lt;&gt;"&amp;"", Game_Results[Player 2], Table3[[#This Row],[Team]], Game_Results[Total Day], 100, Game_Results[Spawn Rate], 1) + COUNTIFS(Game_Results[Player 3 Day of Timeout], "&lt;&gt;"&amp;"", Game_Results[Player 3], Table3[[#This Row],[Team]], Game_Results[Total Day], 100, Game_Results[Spawn Rate], 1) + COUNTIFS(Game_Results[Player 4 Day of Timeout], "&lt;&gt;"&amp;"", Game_Results[Player 4], Table3[[#This Row],[Team]], Game_Results[Total Day], 100, Game_Results[Spawn Rate], 1)</f>
        <v>0</v>
      </c>
      <c r="N5">
        <f>SUMIFS(Game_Results[Player 1 Final Score], Game_Results[Player 1], Table3[[#This Row],[Team]], Game_Results[Total Day], 100, Game_Results[Spawn Rate], 2) + SUMIFS(Game_Results[Player 2 Final Score], Game_Results[Player 2], Table3[[#This Row],[Team]], Game_Results[Total Day], 100, Game_Results[Spawn Rate], 2) + SUMIFS(Game_Results[Player 3 Final Score], Game_Results[Player 3], Table3[[#This Row],[Team]], Game_Results[Total Day], 100, Game_Results[Spawn Rate], 2) + SUMIFS(Game_Results[Player 4 Final Score], Game_Results[Player 4], Table3[[#This Row],[Team]], Game_Results[Total Day], 100, Game_Results[Spawn Rate], 2)</f>
        <v>1341912</v>
      </c>
      <c r="O5">
        <f>COUNTIFS(Game_Results[Player 1 Day of Timeout], "&lt;&gt;"&amp;"", Game_Results[Player 1], Table3[[#This Row],[Team]], Game_Results[Total Day], 100, Game_Results[Spawn Rate], 2) + COUNTIFS(Game_Results[Player 2 Day of Timeout], "&lt;&gt;"&amp;"", Game_Results[Player 2], Table3[[#This Row],[Team]], Game_Results[Total Day], 100, Game_Results[Spawn Rate], 2) + COUNTIFS(Game_Results[Player 3 Day of Timeout], "&lt;&gt;"&amp;"", Game_Results[Player 3], Table3[[#This Row],[Team]], Game_Results[Total Day], 100, Game_Results[Spawn Rate], 2) + COUNTIFS(Game_Results[Player 4 Day of Timeout], "&lt;&gt;"&amp;"", Game_Results[Player 4], Table3[[#This Row],[Team]], Game_Results[Total Day], 100, Game_Results[Spawn Rate], 2)</f>
        <v>0</v>
      </c>
      <c r="P5">
        <f>SUMIFS(Game_Results[Player 1 Final Score], Game_Results[Player 1], Table3[[#This Row],[Team]], Game_Results[Total Day], 100, Game_Results[Spawn Rate], 5) + SUMIFS(Game_Results[Player 2 Final Score], Game_Results[Player 2], Table3[[#This Row],[Team]], Game_Results[Total Day], 100, Game_Results[Spawn Rate], 5) + SUMIFS(Game_Results[Player 3 Final Score], Game_Results[Player 3], Table3[[#This Row],[Team]], Game_Results[Total Day], 100, Game_Results[Spawn Rate], 5) + SUMIFS(Game_Results[Player 4 Final Score], Game_Results[Player 4], Table3[[#This Row],[Team]], Game_Results[Total Day], 100, Game_Results[Spawn Rate], 5)</f>
        <v>1276212</v>
      </c>
      <c r="Q5">
        <f>COUNTIFS(Game_Results[Player 1 Day of Timeout], "&lt;&gt;"&amp;"", Game_Results[Player 1], Table3[[#This Row],[Team]], Game_Results[Total Day], 100, Game_Results[Spawn Rate], 5) + COUNTIFS(Game_Results[Player 2 Day of Timeout], "&lt;&gt;"&amp;"", Game_Results[Player 2], Table3[[#This Row],[Team]], Game_Results[Total Day], 100, Game_Results[Spawn Rate], 5) + COUNTIFS(Game_Results[Player 3 Day of Timeout], "&lt;&gt;"&amp;"", Game_Results[Player 3], Table3[[#This Row],[Team]], Game_Results[Total Day], 100, Game_Results[Spawn Rate], 5) + COUNTIFS(Game_Results[Player 4 Day of Timeout], "&lt;&gt;"&amp;"", Game_Results[Player 4], Table3[[#This Row],[Team]], Game_Results[Total Day], 100, Game_Results[Spawn Rate], 5)</f>
        <v>0</v>
      </c>
      <c r="R5">
        <f>SUMIFS(Game_Results[Player 1 Final Score], Game_Results[Player 1], Table3[[#This Row],[Team]], Game_Results[Total Day], 100, Game_Results[Spawn Rate], 10) + SUMIFS(Game_Results[Player 2 Final Score], Game_Results[Player 2], Table3[[#This Row],[Team]], Game_Results[Total Day], 100, Game_Results[Spawn Rate], 10) + SUMIFS(Game_Results[Player 3 Final Score], Game_Results[Player 3], Table3[[#This Row],[Team]], Game_Results[Total Day], 100, Game_Results[Spawn Rate], 10) + SUMIFS(Game_Results[Player 4 Final Score], Game_Results[Player 4], Table3[[#This Row],[Team]], Game_Results[Total Day], 100, Game_Results[Spawn Rate], 10)</f>
        <v>1350700</v>
      </c>
      <c r="S5">
        <f>COUNTIFS(Game_Results[Player 1 Day of Timeout], "&lt;&gt;"&amp;"", Game_Results[Player 1], Table3[[#This Row],[Team]], Game_Results[Total Day], 100, Game_Results[Spawn Rate], 10) + COUNTIFS(Game_Results[Player 2 Day of Timeout], "&lt;&gt;"&amp;"", Game_Results[Player 2], Table3[[#This Row],[Team]], Game_Results[Total Day], 100, Game_Results[Spawn Rate], 10) + COUNTIFS(Game_Results[Player 3 Day of Timeout], "&lt;&gt;"&amp;"", Game_Results[Player 3], Table3[[#This Row],[Team]], Game_Results[Total Day], 100, Game_Results[Spawn Rate], 10) + COUNTIFS(Game_Results[Player 4 Day of Timeout], "&lt;&gt;"&amp;"", Game_Results[Player 4], Table3[[#This Row],[Team]], Game_Results[Total Day], 100, Game_Results[Spawn Rate], 10)</f>
        <v>0</v>
      </c>
      <c r="T5">
        <f>SUMIFS(Game_Results[Player 1 Final Score], Game_Results[Player 1], Table3[[#This Row],[Team]], Game_Results[Total Day], 100, Game_Results[Spawn Rate], 20) + SUMIFS(Game_Results[Player 2 Final Score], Game_Results[Player 2], Table3[[#This Row],[Team]], Game_Results[Total Day], 100, Game_Results[Spawn Rate], 20) + SUMIFS(Game_Results[Player 3 Final Score], Game_Results[Player 3], Table3[[#This Row],[Team]], Game_Results[Total Day], 100, Game_Results[Spawn Rate], 20) + SUMIFS(Game_Results[Player 4 Final Score], Game_Results[Player 4], Table3[[#This Row],[Team]], Game_Results[Total Day], 100, Game_Results[Spawn Rate], 20)</f>
        <v>1338302</v>
      </c>
      <c r="U5">
        <f>COUNTIFS(Game_Results[Player 1 Day of Timeout], "&lt;&gt;"&amp;"", Game_Results[Player 1], Table3[[#This Row],[Team]], Game_Results[Total Day], 100, Game_Results[Spawn Rate], 20) + COUNTIFS(Game_Results[Player 2 Day of Timeout], "&lt;&gt;"&amp;"", Game_Results[Player 2], Table3[[#This Row],[Team]], Game_Results[Total Day], 100, Game_Results[Spawn Rate], 20) + COUNTIFS(Game_Results[Player 3 Day of Timeout], "&lt;&gt;"&amp;"", Game_Results[Player 3], Table3[[#This Row],[Team]], Game_Results[Total Day], 100, Game_Results[Spawn Rate], 20) + COUNTIFS(Game_Results[Player 4 Day of Timeout], "&lt;&gt;"&amp;"", Game_Results[Player 4], Table3[[#This Row],[Team]], Game_Results[Total Day], 100, Game_Results[Spawn Rate], 20)</f>
        <v>0</v>
      </c>
      <c r="V5">
        <f>SUMIFS(Game_Results[Player 1 Final Score], Game_Results[Player 1], Table3[[#This Row],[Team]], Game_Results[Total Day], 500, Game_Results[Spawn Rate], 1) + SUMIFS(Game_Results[Player 2 Final Score], Game_Results[Player 2], Table3[[#This Row],[Team]], Game_Results[Total Day], 500, Game_Results[Spawn Rate], 1) + SUMIFS(Game_Results[Player 3 Final Score], Game_Results[Player 3], Table3[[#This Row],[Team]], Game_Results[Total Day], 500, Game_Results[Spawn Rate], 1) + SUMIFS(Game_Results[Player 4 Final Score], Game_Results[Player 4], Table3[[#This Row],[Team]], Game_Results[Total Day], 500, Game_Results[Spawn Rate], 1)</f>
        <v>8708930</v>
      </c>
      <c r="W5">
        <f>COUNTIFS(Game_Results[Player 1 Day of Timeout], "&lt;&gt;"&amp;"", Game_Results[Player 1], Table3[[#This Row],[Team]], Game_Results[Total Day], 500, Game_Results[Spawn Rate], 1) + COUNTIFS(Game_Results[Player 2 Day of Timeout], "&lt;&gt;"&amp;"", Game_Results[Player 2], Table3[[#This Row],[Team]], Game_Results[Total Day], 500, Game_Results[Spawn Rate], 1) + COUNTIFS(Game_Results[Player 3 Day of Timeout], "&lt;&gt;"&amp;"", Game_Results[Player 3], Table3[[#This Row],[Team]], Game_Results[Total Day], 500, Game_Results[Spawn Rate], 1) + COUNTIFS(Game_Results[Player 4 Day of Timeout], "&lt;&gt;"&amp;"", Game_Results[Player 4], Table3[[#This Row],[Team]], Game_Results[Total Day], 500, Game_Results[Spawn Rate], 1)</f>
        <v>0</v>
      </c>
      <c r="X5">
        <f>SUMIFS(Game_Results[Player 1 Final Score], Game_Results[Player 1], Table3[[#This Row],[Team]], Game_Results[Total Day], 500, Game_Results[Spawn Rate], 2) + SUMIFS(Game_Results[Player 2 Final Score], Game_Results[Player 2], Table3[[#This Row],[Team]], Game_Results[Total Day], 500, Game_Results[Spawn Rate], 2) + SUMIFS(Game_Results[Player 3 Final Score], Game_Results[Player 3], Table3[[#This Row],[Team]], Game_Results[Total Day], 500, Game_Results[Spawn Rate], 2) + SUMIFS(Game_Results[Player 4 Final Score], Game_Results[Player 4], Table3[[#This Row],[Team]], Game_Results[Total Day], 500, Game_Results[Spawn Rate], 2)</f>
        <v>9726413</v>
      </c>
      <c r="Y5">
        <f>COUNTIFS(Game_Results[Player 1 Day of Timeout], "&lt;&gt;"&amp;"", Game_Results[Player 1], Table3[[#This Row],[Team]], Game_Results[Total Day], 500, Game_Results[Spawn Rate], 2) + COUNTIFS(Game_Results[Player 2 Day of Timeout], "&lt;&gt;"&amp;"", Game_Results[Player 2], Table3[[#This Row],[Team]], Game_Results[Total Day], 500, Game_Results[Spawn Rate], 2) + COUNTIFS(Game_Results[Player 3 Day of Timeout], "&lt;&gt;"&amp;"", Game_Results[Player 3], Table3[[#This Row],[Team]], Game_Results[Total Day], 500, Game_Results[Spawn Rate], 2) + COUNTIFS(Game_Results[Player 4 Day of Timeout], "&lt;&gt;"&amp;"", Game_Results[Player 4], Table3[[#This Row],[Team]], Game_Results[Total Day], 500, Game_Results[Spawn Rate], 2)</f>
        <v>0</v>
      </c>
      <c r="Z5">
        <f>SUMIFS(Game_Results[Player 1 Final Score], Game_Results[Player 1], Table3[[#This Row],[Team]], Game_Results[Total Day], 500, Game_Results[Spawn Rate], 5) + SUMIFS(Game_Results[Player 2 Final Score], Game_Results[Player 2], Table3[[#This Row],[Team]], Game_Results[Total Day], 500, Game_Results[Spawn Rate], 5) + SUMIFS(Game_Results[Player 3 Final Score], Game_Results[Player 3], Table3[[#This Row],[Team]], Game_Results[Total Day], 500, Game_Results[Spawn Rate], 5) + SUMIFS(Game_Results[Player 4 Final Score], Game_Results[Player 4], Table3[[#This Row],[Team]], Game_Results[Total Day], 500, Game_Results[Spawn Rate], 5)</f>
        <v>7201343</v>
      </c>
      <c r="AA5">
        <f>COUNTIFS(Game_Results[Player 1 Day of Timeout], "&lt;&gt;"&amp;"", Game_Results[Player 1], Table3[[#This Row],[Team]], Game_Results[Total Day], 500, Game_Results[Spawn Rate], 5) + COUNTIFS(Game_Results[Player 2 Day of Timeout], "&lt;&gt;"&amp;"", Game_Results[Player 2], Table3[[#This Row],[Team]], Game_Results[Total Day], 500, Game_Results[Spawn Rate], 5) + COUNTIFS(Game_Results[Player 3 Day of Timeout], "&lt;&gt;"&amp;"", Game_Results[Player 3], Table3[[#This Row],[Team]], Game_Results[Total Day], 500, Game_Results[Spawn Rate], 5) + COUNTIFS(Game_Results[Player 4 Day of Timeout], "&lt;&gt;"&amp;"", Game_Results[Player 4], Table3[[#This Row],[Team]], Game_Results[Total Day], 500, Game_Results[Spawn Rate], 5)</f>
        <v>0</v>
      </c>
      <c r="AB5">
        <f>SUMIFS(Game_Results[Player 1 Final Score], Game_Results[Player 1], Table3[[#This Row],[Team]], Game_Results[Total Day], 500, Game_Results[Spawn Rate], 10) + SUMIFS(Game_Results[Player 2 Final Score], Game_Results[Player 2], Table3[[#This Row],[Team]], Game_Results[Total Day], 500, Game_Results[Spawn Rate], 10) + SUMIFS(Game_Results[Player 3 Final Score], Game_Results[Player 3], Table3[[#This Row],[Team]], Game_Results[Total Day], 500, Game_Results[Spawn Rate], 10) + SUMIFS(Game_Results[Player 4 Final Score], Game_Results[Player 4], Table3[[#This Row],[Team]], Game_Results[Total Day], 500, Game_Results[Spawn Rate], 10)</f>
        <v>8197381</v>
      </c>
      <c r="AC5">
        <f>COUNTIFS(Game_Results[Player 1 Day of Timeout], "&lt;&gt;"&amp;"", Game_Results[Player 1], Table3[[#This Row],[Team]], Game_Results[Total Day], 500, Game_Results[Spawn Rate], 10) + COUNTIFS(Game_Results[Player 2 Day of Timeout], "&lt;&gt;"&amp;"", Game_Results[Player 2], Table3[[#This Row],[Team]], Game_Results[Total Day], 500, Game_Results[Spawn Rate], 10) + COUNTIFS(Game_Results[Player 3 Day of Timeout], "&lt;&gt;"&amp;"", Game_Results[Player 3], Table3[[#This Row],[Team]], Game_Results[Total Day], 500, Game_Results[Spawn Rate], 10) + COUNTIFS(Game_Results[Player 4 Day of Timeout], "&lt;&gt;"&amp;"", Game_Results[Player 4], Table3[[#This Row],[Team]], Game_Results[Total Day], 500, Game_Results[Spawn Rate], 10)</f>
        <v>0</v>
      </c>
      <c r="AD5">
        <f>SUMIFS(Game_Results[Player 1 Final Score], Game_Results[Player 1], Table3[[#This Row],[Team]], Game_Results[Total Day], 500, Game_Results[Spawn Rate], 20) + SUMIFS(Game_Results[Player 2 Final Score], Game_Results[Player 2], Table3[[#This Row],[Team]], Game_Results[Total Day], 500, Game_Results[Spawn Rate], 20) + SUMIFS(Game_Results[Player 3 Final Score], Game_Results[Player 3], Table3[[#This Row],[Team]], Game_Results[Total Day], 500, Game_Results[Spawn Rate], 20) + SUMIFS(Game_Results[Player 4 Final Score], Game_Results[Player 4], Table3[[#This Row],[Team]], Game_Results[Total Day], 500, Game_Results[Spawn Rate], 20)</f>
        <v>7570423</v>
      </c>
      <c r="AE5">
        <f>COUNTIFS(Game_Results[Player 1 Day of Timeout], "&lt;&gt;"&amp;"", Game_Results[Player 1], Table3[[#This Row],[Team]], Game_Results[Total Day], 500, Game_Results[Spawn Rate], 20) + COUNTIFS(Game_Results[Player 2 Day of Timeout], "&lt;&gt;"&amp;"", Game_Results[Player 2], Table3[[#This Row],[Team]], Game_Results[Total Day], 500, Game_Results[Spawn Rate], 20) + COUNTIFS(Game_Results[Player 3 Day of Timeout], "&lt;&gt;"&amp;"", Game_Results[Player 3], Table3[[#This Row],[Team]], Game_Results[Total Day], 500, Game_Results[Spawn Rate], 20) + COUNTIFS(Game_Results[Player 4 Day of Timeout], "&lt;&gt;"&amp;"", Game_Results[Player 4], Table3[[#This Row],[Team]], Game_Results[Total Day], 500, Game_Results[Spawn Rate], 20)</f>
        <v>0</v>
      </c>
      <c r="AF5">
        <f>SUMIFS(Game_Results[Player 1 Final Score], Game_Results[Player 1], Table3[[#This Row],[Team]], Game_Results[Total Day], 1000, Game_Results[Spawn Rate], 1) + SUMIFS(Game_Results[Player 2 Final Score], Game_Results[Player 2], Table3[[#This Row],[Team]], Game_Results[Total Day], 1000, Game_Results[Spawn Rate], 1) + SUMIFS(Game_Results[Player 3 Final Score], Game_Results[Player 3], Table3[[#This Row],[Team]], Game_Results[Total Day], 1000, Game_Results[Spawn Rate], 1) + SUMIFS(Game_Results[Player 4 Final Score], Game_Results[Player 4], Table3[[#This Row],[Team]], Game_Results[Total Day], 1000, Game_Results[Spawn Rate], 1)</f>
        <v>17801864</v>
      </c>
      <c r="AG5">
        <f>COUNTIFS(Game_Results[Player 1 Day of Timeout], "&lt;&gt;"&amp;"", Game_Results[Player 1], Table3[[#This Row],[Team]], Game_Results[Total Day], 1000, Game_Results[Spawn Rate], 1) + COUNTIFS(Game_Results[Player 2 Day of Timeout], "&lt;&gt;"&amp;"", Game_Results[Player 2], Table3[[#This Row],[Team]], Game_Results[Total Day], 1000, Game_Results[Spawn Rate], 1) + COUNTIFS(Game_Results[Player 3 Day of Timeout], "&lt;&gt;"&amp;"", Game_Results[Player 3], Table3[[#This Row],[Team]], Game_Results[Total Day], 1000, Game_Results[Spawn Rate], 1) + COUNTIFS(Game_Results[Player 4 Day of Timeout], "&lt;&gt;"&amp;"", Game_Results[Player 4], Table3[[#This Row],[Team]], Game_Results[Total Day], 1000, Game_Results[Spawn Rate], 1)</f>
        <v>2</v>
      </c>
      <c r="AH5">
        <f>SUMIFS(Game_Results[Player 1 Final Score], Game_Results[Player 1], Table3[[#This Row],[Team]], Game_Results[Total Day], 1000, Game_Results[Spawn Rate], 2) + SUMIFS(Game_Results[Player 2 Final Score], Game_Results[Player 2], Table3[[#This Row],[Team]], Game_Results[Total Day], 1000, Game_Results[Spawn Rate], 2) + SUMIFS(Game_Results[Player 3 Final Score], Game_Results[Player 3], Table3[[#This Row],[Team]], Game_Results[Total Day], 1000, Game_Results[Spawn Rate], 2) + SUMIFS(Game_Results[Player 4 Final Score], Game_Results[Player 4], Table3[[#This Row],[Team]], Game_Results[Total Day], 1000, Game_Results[Spawn Rate], 2)</f>
        <v>16251715</v>
      </c>
      <c r="AI5">
        <f>COUNTIFS(Game_Results[Player 1 Day of Timeout], "&lt;&gt;"&amp;"", Game_Results[Player 1], Table3[[#This Row],[Team]], Game_Results[Total Day], 1000, Game_Results[Spawn Rate], 2) + COUNTIFS(Game_Results[Player 2 Day of Timeout], "&lt;&gt;"&amp;"", Game_Results[Player 2], Table3[[#This Row],[Team]], Game_Results[Total Day], 1000, Game_Results[Spawn Rate], 2) + COUNTIFS(Game_Results[Player 3 Day of Timeout], "&lt;&gt;"&amp;"", Game_Results[Player 3], Table3[[#This Row],[Team]], Game_Results[Total Day], 1000, Game_Results[Spawn Rate], 2) + COUNTIFS(Game_Results[Player 4 Day of Timeout], "&lt;&gt;"&amp;"", Game_Results[Player 4], Table3[[#This Row],[Team]], Game_Results[Total Day], 1000, Game_Results[Spawn Rate], 2)</f>
        <v>0</v>
      </c>
      <c r="AJ5">
        <f>SUMIFS(Game_Results[Player 1 Final Score], Game_Results[Player 1], Table3[[#This Row],[Team]], Game_Results[Total Day], 1000, Game_Results[Spawn Rate], 5) + SUMIFS(Game_Results[Player 2 Final Score], Game_Results[Player 2], Table3[[#This Row],[Team]], Game_Results[Total Day], 1000, Game_Results[Spawn Rate], 5) + SUMIFS(Game_Results[Player 3 Final Score], Game_Results[Player 3], Table3[[#This Row],[Team]], Game_Results[Total Day], 1000, Game_Results[Spawn Rate], 5) + SUMIFS(Game_Results[Player 4 Final Score], Game_Results[Player 4], Table3[[#This Row],[Team]], Game_Results[Total Day], 1000, Game_Results[Spawn Rate], 5)</f>
        <v>18767058</v>
      </c>
      <c r="AK5">
        <f>COUNTIFS(Game_Results[Player 1 Day of Timeout], "&lt;&gt;"&amp;"", Game_Results[Player 1], Table3[[#This Row],[Team]], Game_Results[Total Day], 1000, Game_Results[Spawn Rate], 5) + COUNTIFS(Game_Results[Player 2 Day of Timeout], "&lt;&gt;"&amp;"", Game_Results[Player 2], Table3[[#This Row],[Team]], Game_Results[Total Day], 1000, Game_Results[Spawn Rate], 5) + COUNTIFS(Game_Results[Player 3 Day of Timeout], "&lt;&gt;"&amp;"", Game_Results[Player 3], Table3[[#This Row],[Team]], Game_Results[Total Day], 1000, Game_Results[Spawn Rate], 5) + COUNTIFS(Game_Results[Player 4 Day of Timeout], "&lt;&gt;"&amp;"", Game_Results[Player 4], Table3[[#This Row],[Team]], Game_Results[Total Day], 1000, Game_Results[Spawn Rate], 5)</f>
        <v>0</v>
      </c>
      <c r="AL5">
        <f>SUMIFS(Game_Results[Player 1 Final Score], Game_Results[Player 1], Table3[[#This Row],[Team]], Game_Results[Total Day], 1000, Game_Results[Spawn Rate], 10) + SUMIFS(Game_Results[Player 2 Final Score], Game_Results[Player 2], Table3[[#This Row],[Team]], Game_Results[Total Day], 1000, Game_Results[Spawn Rate], 10) + SUMIFS(Game_Results[Player 3 Final Score], Game_Results[Player 3], Table3[[#This Row],[Team]], Game_Results[Total Day], 1000, Game_Results[Spawn Rate], 10) + SUMIFS(Game_Results[Player 4 Final Score], Game_Results[Player 4], Table3[[#This Row],[Team]], Game_Results[Total Day], 1000, Game_Results[Spawn Rate], 10)</f>
        <v>7850446</v>
      </c>
      <c r="AM5">
        <f>COUNTIFS(Game_Results[Player 1 Day of Timeout], "&lt;&gt;"&amp;"", Game_Results[Player 1], Table3[[#This Row],[Team]], Game_Results[Total Day], 1000, Game_Results[Spawn Rate], 10) + COUNTIFS(Game_Results[Player 2 Day of Timeout], "&lt;&gt;"&amp;"", Game_Results[Player 2], Table3[[#This Row],[Team]], Game_Results[Total Day], 1000, Game_Results[Spawn Rate], 10) + COUNTIFS(Game_Results[Player 3 Day of Timeout], "&lt;&gt;"&amp;"", Game_Results[Player 3], Table3[[#This Row],[Team]], Game_Results[Total Day], 1000, Game_Results[Spawn Rate], 10) + COUNTIFS(Game_Results[Player 4 Day of Timeout], "&lt;&gt;"&amp;"", Game_Results[Player 4], Table3[[#This Row],[Team]], Game_Results[Total Day], 1000, Game_Results[Spawn Rate], 10)</f>
        <v>0</v>
      </c>
      <c r="AN5">
        <f>SUMIFS(Game_Results[Player 1 Final Score], Game_Results[Player 1], Table3[[#This Row],[Team]], Game_Results[Total Day], 1000, Game_Results[Spawn Rate], 20) + SUMIFS(Game_Results[Player 2 Final Score], Game_Results[Player 2], Table3[[#This Row],[Team]], Game_Results[Total Day], 1000, Game_Results[Spawn Rate], 20) + SUMIFS(Game_Results[Player 3 Final Score], Game_Results[Player 3], Table3[[#This Row],[Team]], Game_Results[Total Day], 1000, Game_Results[Spawn Rate], 20) + SUMIFS(Game_Results[Player 4 Final Score], Game_Results[Player 4], Table3[[#This Row],[Team]], Game_Results[Total Day], 1000, Game_Results[Spawn Rate], 20)</f>
        <v>15038588</v>
      </c>
      <c r="AO5">
        <f>COUNTIFS(Game_Results[Player 1 Day of Timeout], "&lt;&gt;"&amp;"", Game_Results[Player 1], Table3[[#This Row],[Team]], Game_Results[Total Day], 1000, Game_Results[Spawn Rate], 20) + COUNTIFS(Game_Results[Player 2 Day of Timeout], "&lt;&gt;"&amp;"", Game_Results[Player 2], Table3[[#This Row],[Team]], Game_Results[Total Day], 1000, Game_Results[Spawn Rate], 20) + COUNTIFS(Game_Results[Player 3 Day of Timeout], "&lt;&gt;"&amp;"", Game_Results[Player 3], Table3[[#This Row],[Team]], Game_Results[Total Day], 1000, Game_Results[Spawn Rate], 20) + COUNTIFS(Game_Results[Player 4 Day of Timeout], "&lt;&gt;"&amp;"", Game_Results[Player 4], Table3[[#This Row],[Team]], Game_Results[Total Day], 1000, Game_Results[Spawn Rate], 20)</f>
        <v>0</v>
      </c>
      <c r="AP5">
        <f>SUMIFS(Game_Results[Player 1 Final Score], Game_Results[Player 1], Table3[[#This Row],[Team]], Game_Results[Total Day], 2000, Game_Results[Spawn Rate], 1) + SUMIFS(Game_Results[Player 2 Final Score], Game_Results[Player 2], Table3[[#This Row],[Team]], Game_Results[Total Day], 2000, Game_Results[Spawn Rate], 1) + SUMIFS(Game_Results[Player 3 Final Score], Game_Results[Player 3], Table3[[#This Row],[Team]], Game_Results[Total Day], 2000, Game_Results[Spawn Rate], 1) + SUMIFS(Game_Results[Player 4 Final Score], Game_Results[Player 4], Table3[[#This Row],[Team]], Game_Results[Total Day], 2000, Game_Results[Spawn Rate], 1)</f>
        <v>37650633</v>
      </c>
      <c r="AQ5">
        <f>COUNTIFS(Game_Results[Player 1 Day of Timeout], "&lt;&gt;"&amp;"", Game_Results[Player 1], Table3[[#This Row],[Team]], Game_Results[Total Day], 2000, Game_Results[Spawn Rate], 1) + COUNTIFS(Game_Results[Player 2 Day of Timeout], "&lt;&gt;"&amp;"", Game_Results[Player 2], Table3[[#This Row],[Team]], Game_Results[Total Day], 2000, Game_Results[Spawn Rate], 1) + COUNTIFS(Game_Results[Player 3 Day of Timeout], "&lt;&gt;"&amp;"", Game_Results[Player 3], Table3[[#This Row],[Team]], Game_Results[Total Day], 2000, Game_Results[Spawn Rate], 1) + COUNTIFS(Game_Results[Player 4 Day of Timeout], "&lt;&gt;"&amp;"", Game_Results[Player 4], Table3[[#This Row],[Team]], Game_Results[Total Day], 2000, Game_Results[Spawn Rate], 1)</f>
        <v>5</v>
      </c>
      <c r="AR5">
        <f>SUMIFS(Game_Results[Player 1 Final Score], Game_Results[Player 1], Table3[[#This Row],[Team]], Game_Results[Total Day], 2000, Game_Results[Spawn Rate], 2) + SUMIFS(Game_Results[Player 2 Final Score], Game_Results[Player 2], Table3[[#This Row],[Team]], Game_Results[Total Day], 2000, Game_Results[Spawn Rate], 2) + SUMIFS(Game_Results[Player 3 Final Score], Game_Results[Player 3], Table3[[#This Row],[Team]], Game_Results[Total Day], 2000, Game_Results[Spawn Rate], 2) + SUMIFS(Game_Results[Player 4 Final Score], Game_Results[Player 4], Table3[[#This Row],[Team]], Game_Results[Total Day], 2000, Game_Results[Spawn Rate], 2)</f>
        <v>36357591</v>
      </c>
      <c r="AS5">
        <f>COUNTIFS(Game_Results[Player 1 Day of Timeout], "&lt;&gt;"&amp;"", Game_Results[Player 1], Table3[[#This Row],[Team]], Game_Results[Total Day], 2000, Game_Results[Spawn Rate], 2) + COUNTIFS(Game_Results[Player 2 Day of Timeout], "&lt;&gt;"&amp;"", Game_Results[Player 2], Table3[[#This Row],[Team]], Game_Results[Total Day], 2000, Game_Results[Spawn Rate], 2) + COUNTIFS(Game_Results[Player 3 Day of Timeout], "&lt;&gt;"&amp;"", Game_Results[Player 3], Table3[[#This Row],[Team]], Game_Results[Total Day], 2000, Game_Results[Spawn Rate], 2) + COUNTIFS(Game_Results[Player 4 Day of Timeout], "&lt;&gt;"&amp;"", Game_Results[Player 4], Table3[[#This Row],[Team]], Game_Results[Total Day], 2000, Game_Results[Spawn Rate], 2)</f>
        <v>0</v>
      </c>
      <c r="AT5">
        <f>SUMIFS(Game_Results[Player 1 Final Score], Game_Results[Player 1], Table3[[#This Row],[Team]], Game_Results[Total Day], 2000, Game_Results[Spawn Rate], 5) + SUMIFS(Game_Results[Player 2 Final Score], Game_Results[Player 2], Table3[[#This Row],[Team]], Game_Results[Total Day], 2000, Game_Results[Spawn Rate], 5) + SUMIFS(Game_Results[Player 3 Final Score], Game_Results[Player 3], Table3[[#This Row],[Team]], Game_Results[Total Day], 2000, Game_Results[Spawn Rate], 5) + SUMIFS(Game_Results[Player 4 Final Score], Game_Results[Player 4], Table3[[#This Row],[Team]], Game_Results[Total Day], 2000, Game_Results[Spawn Rate], 5)</f>
        <v>32552135</v>
      </c>
      <c r="AU5">
        <f>COUNTIFS(Game_Results[Player 1 Day of Timeout], "&lt;&gt;"&amp;"", Game_Results[Player 1], Table3[[#This Row],[Team]], Game_Results[Total Day], 2000, Game_Results[Spawn Rate], 5) + COUNTIFS(Game_Results[Player 2 Day of Timeout], "&lt;&gt;"&amp;"", Game_Results[Player 2], Table3[[#This Row],[Team]], Game_Results[Total Day], 2000, Game_Results[Spawn Rate], 5) + COUNTIFS(Game_Results[Player 3 Day of Timeout], "&lt;&gt;"&amp;"", Game_Results[Player 3], Table3[[#This Row],[Team]], Game_Results[Total Day], 2000, Game_Results[Spawn Rate], 5) + COUNTIFS(Game_Results[Player 4 Day of Timeout], "&lt;&gt;"&amp;"", Game_Results[Player 4], Table3[[#This Row],[Team]], Game_Results[Total Day], 2000, Game_Results[Spawn Rate], 5)</f>
        <v>0</v>
      </c>
      <c r="AV5">
        <f>SUMIFS(Game_Results[Player 1 Final Score], Game_Results[Player 1], Table3[[#This Row],[Team]], Game_Results[Total Day], 2000, Game_Results[Spawn Rate], 10) + SUMIFS(Game_Results[Player 2 Final Score], Game_Results[Player 2], Table3[[#This Row],[Team]], Game_Results[Total Day], 2000, Game_Results[Spawn Rate], 10) + SUMIFS(Game_Results[Player 3 Final Score], Game_Results[Player 3], Table3[[#This Row],[Team]], Game_Results[Total Day], 2000, Game_Results[Spawn Rate], 10) + SUMIFS(Game_Results[Player 4 Final Score], Game_Results[Player 4], Table3[[#This Row],[Team]], Game_Results[Total Day], 2000, Game_Results[Spawn Rate], 10)</f>
        <v>14768465</v>
      </c>
      <c r="AW5">
        <f>COUNTIFS(Game_Results[Player 1 Day of Timeout], "&lt;&gt;"&amp;"", Game_Results[Player 1], Table3[[#This Row],[Team]], Game_Results[Total Day], 2000, Game_Results[Spawn Rate], 10) + COUNTIFS(Game_Results[Player 2 Day of Timeout], "&lt;&gt;"&amp;"", Game_Results[Player 2], Table3[[#This Row],[Team]], Game_Results[Total Day], 2000, Game_Results[Spawn Rate], 10) + COUNTIFS(Game_Results[Player 3 Day of Timeout], "&lt;&gt;"&amp;"", Game_Results[Player 3], Table3[[#This Row],[Team]], Game_Results[Total Day], 2000, Game_Results[Spawn Rate], 10) + COUNTIFS(Game_Results[Player 4 Day of Timeout], "&lt;&gt;"&amp;"", Game_Results[Player 4], Table3[[#This Row],[Team]], Game_Results[Total Day], 2000, Game_Results[Spawn Rate], 10)</f>
        <v>0</v>
      </c>
      <c r="AX5">
        <f>SUMIFS(Game_Results[Player 1 Final Score], Game_Results[Player 1], Table3[[#This Row],[Team]], Game_Results[Total Day], 2000, Game_Results[Spawn Rate], 20) + SUMIFS(Game_Results[Player 2 Final Score], Game_Results[Player 2], Table3[[#This Row],[Team]], Game_Results[Total Day], 2000, Game_Results[Spawn Rate], 20) + SUMIFS(Game_Results[Player 3 Final Score], Game_Results[Player 3], Table3[[#This Row],[Team]], Game_Results[Total Day], 2000, Game_Results[Spawn Rate], 20) + SUMIFS(Game_Results[Player 4 Final Score], Game_Results[Player 4], Table3[[#This Row],[Team]], Game_Results[Total Day], 2000, Game_Results[Spawn Rate], 20)</f>
        <v>29173748</v>
      </c>
      <c r="AY5">
        <f>COUNTIFS(Game_Results[Player 1 Day of Timeout], "&lt;&gt;"&amp;"", Game_Results[Player 1], Table3[[#This Row],[Team]], Game_Results[Total Day], 2000, Game_Results[Spawn Rate], 20) + COUNTIFS(Game_Results[Player 2 Day of Timeout], "&lt;&gt;"&amp;"", Game_Results[Player 2], Table3[[#This Row],[Team]], Game_Results[Total Day], 2000, Game_Results[Spawn Rate], 20) + COUNTIFS(Game_Results[Player 3 Day of Timeout], "&lt;&gt;"&amp;"", Game_Results[Player 3], Table3[[#This Row],[Team]], Game_Results[Total Day], 2000, Game_Results[Spawn Rate], 20) + COUNTIFS(Game_Results[Player 4 Day of Timeout], "&lt;&gt;"&amp;"", Game_Results[Player 4], Table3[[#This Row],[Team]], Game_Results[Total Day], 2000, Game_Results[Spawn Rate], 20)</f>
        <v>0</v>
      </c>
      <c r="AZ5">
        <f>Table3[[#This Row],[50, 1 - Total Score]]+Table3[[#This Row],[50, 2 - Total Score]]+Table3[[#This Row],[50, 5 - Total Score]]+Table3[[#This Row],[50, 10 - Total Score]]+Table3[[#This Row],[50, 20 - Total Score]]+Table3[[#This Row],[100, 1 - Total Score]]+Table3[[#This Row],[100, 2 - Total Score]]+Table3[[#This Row],[100, 5 - Total Score]]+Table3[[#This Row],[100, 10 - Total Score]]+Table3[[#This Row],[100, 20 - Total Score]]+Table3[[#This Row],[500, 1 - Total Score]]+Table3[[#This Row],[500, 2 - Total Score]]+Table3[[#This Row],[500, 5 - Total Score]]+Table3[[#This Row],[500, 10 - Total Score]]+Table3[[#This Row],[500, 20 - Total Score]]+Table3[[#This Row],[1000, 1 - Total Score]]+Table3[[#This Row],[1000, 2 - Total Score]]+Table3[[#This Row],[1000, 5 - Total Score]]+Table3[[#This Row],[1000, 10 - Total Score]]+Table3[[#This Row],[1000, 20 - Total Score]]+Table3[[#This Row],[2000, 1 - Total Score]]+Table3[[#This Row],[2000, 2 - Total Score]]+Table3[[#This Row],[2000, 5 - Total Score]]+Table3[[#This Row],[2000, 10 - Total Score]]+Table3[[#This Row],[2000, 20 - Total Score]]</f>
        <v>277406906</v>
      </c>
      <c r="BA5">
        <f>Table3[[#This Row],[50, 1 - Timeouts]]+Table3[[#This Row],[50, 2 - Timeouts]]+Table3[[#This Row],[50, 5 - Timeouts]]+Table3[[#This Row],[50, 10 - Timeouts]]+Table3[[#This Row],[50, 20 - Timeouts]]+Table3[[#This Row],[100, 1 - Timeouts]]+Table3[[#This Row],[100, 2 - Timeouts]]+Table3[[#This Row],[100, 5 - Timeouts]]+Table3[[#This Row],[100, 10 - Timeouts]]+Table3[[#This Row],[100, 20 - Timeouts]]+Table3[[#This Row],[500, 1 - Timeouts]]+Table3[[#This Row],[500, 2 - Timeouts]]+Table3[[#This Row],[500, 5 - Timeouts]]+Table3[[#This Row],[500, 10 - Timeouts]]+Table3[[#This Row],[500, 20 - Timeouts]]+Table3[[#This Row],[1000, 1 - Timeouts]]+Table3[[#This Row],[1000, 2 - Timeouts]]+Table3[[#This Row],[1000, 5 - Timeouts]]+Table3[[#This Row],[1000, 10 - Timeouts]]+Table3[[#This Row],[1000, 20 - Timeouts]]+Table3[[#This Row],[2000, 1 - Timeouts]]+Table3[[#This Row],[2000, 2 - Timeouts]]+Table3[[#This Row],[2000, 5 - Timeouts]]+Table3[[#This Row],[2000, 10 - Timeouts]]+Table3[[#This Row],[2000, 20 - Timeouts]]</f>
        <v>7</v>
      </c>
    </row>
    <row r="6" spans="1:53" x14ac:dyDescent="0.2">
      <c r="A6">
        <v>5</v>
      </c>
      <c r="B6">
        <f>SUMIFS(Game_Results[Player 1 Final Score], Game_Results[Player 1], Table3[[#This Row],[Team]], Game_Results[Total Day], 50, Game_Results[Spawn Rate], 1) + SUMIFS(Game_Results[Player 2 Final Score], Game_Results[Player 2], Table3[[#This Row],[Team]], Game_Results[Total Day], 50, Game_Results[Spawn Rate], 1) + SUMIFS(Game_Results[Player 3 Final Score], Game_Results[Player 3], Table3[[#This Row],[Team]], Game_Results[Total Day], 50, Game_Results[Spawn Rate], 1) + SUMIFS(Game_Results[Player 4 Final Score], Game_Results[Player 4], Table3[[#This Row],[Team]], Game_Results[Total Day], 50, Game_Results[Spawn Rate], 1)</f>
        <v>615190</v>
      </c>
      <c r="C6">
        <f>COUNTIFS(Game_Results[Player 1 Day of Timeout], "&lt;&gt;"&amp;"", Game_Results[Player 1], Table3[[#This Row],[Team]], Game_Results[Total Day], 50, Game_Results[Spawn Rate], 1) + COUNTIFS(Game_Results[Player 2 Day of Timeout], "&lt;&gt;"&amp;"", Game_Results[Player 2], Table3[[#This Row],[Team]], Game_Results[Total Day], 50, Game_Results[Spawn Rate], 1) + COUNTIFS(Game_Results[Player 3 Day of Timeout], "&lt;&gt;"&amp;"", Game_Results[Player 3], Table3[[#This Row],[Team]], Game_Results[Total Day], 50, Game_Results[Spawn Rate], 1) + COUNTIFS(Game_Results[Player 4 Day of Timeout], "&lt;&gt;"&amp;"", Game_Results[Player 4], Table3[[#This Row],[Team]], Game_Results[Total Day], 50, Game_Results[Spawn Rate], 1)</f>
        <v>0</v>
      </c>
      <c r="D6">
        <f>SUMIFS(Game_Results[Player 1 Final Score], Game_Results[Player 1], Table3[[#This Row],[Team]], Game_Results[Total Day], 50, Game_Results[Spawn Rate], 2) + SUMIFS(Game_Results[Player 2 Final Score], Game_Results[Player 2], Table3[[#This Row],[Team]], Game_Results[Total Day], 50, Game_Results[Spawn Rate], 2) + SUMIFS(Game_Results[Player 3 Final Score], Game_Results[Player 3], Table3[[#This Row],[Team]], Game_Results[Total Day], 50, Game_Results[Spawn Rate], 2) + SUMIFS(Game_Results[Player 4 Final Score], Game_Results[Player 4], Table3[[#This Row],[Team]], Game_Results[Total Day], 50, Game_Results[Spawn Rate], 2)</f>
        <v>614447</v>
      </c>
      <c r="E6">
        <f>COUNTIFS(Game_Results[Player 1 Day of Timeout], "&lt;&gt;"&amp;"", Game_Results[Player 1], Table3[[#This Row],[Team]], Game_Results[Total Day], 50, Game_Results[Spawn Rate], 2) + COUNTIFS(Game_Results[Player 2 Day of Timeout], "&lt;&gt;"&amp;"", Game_Results[Player 2], Table3[[#This Row],[Team]], Game_Results[Total Day], 50, Game_Results[Spawn Rate], 2) + COUNTIFS(Game_Results[Player 3 Day of Timeout], "&lt;&gt;"&amp;"", Game_Results[Player 3], Table3[[#This Row],[Team]], Game_Results[Total Day], 50, Game_Results[Spawn Rate], 2) + COUNTIFS(Game_Results[Player 4 Day of Timeout], "&lt;&gt;"&amp;"", Game_Results[Player 4], Table3[[#This Row],[Team]], Game_Results[Total Day], 50, Game_Results[Spawn Rate], 2)</f>
        <v>0</v>
      </c>
      <c r="F6">
        <f>SUMIFS(Game_Results[Player 1 Final Score], Game_Results[Player 1], Table3[[#This Row],[Team]], Game_Results[Total Day], 50, Game_Results[Spawn Rate], 5) + SUMIFS(Game_Results[Player 2 Final Score], Game_Results[Player 2], Table3[[#This Row],[Team]], Game_Results[Total Day], 50, Game_Results[Spawn Rate], 5) + SUMIFS(Game_Results[Player 3 Final Score], Game_Results[Player 3], Table3[[#This Row],[Team]], Game_Results[Total Day], 50, Game_Results[Spawn Rate], 5) + SUMIFS(Game_Results[Player 4 Final Score], Game_Results[Player 4], Table3[[#This Row],[Team]], Game_Results[Total Day], 50, Game_Results[Spawn Rate], 5)</f>
        <v>610635</v>
      </c>
      <c r="G6">
        <f>COUNTIFS(Game_Results[Player 1 Day of Timeout], "&lt;&gt;"&amp;"", Game_Results[Player 1], Table3[[#This Row],[Team]], Game_Results[Total Day], 50, Game_Results[Spawn Rate], 5) + COUNTIFS(Game_Results[Player 2 Day of Timeout], "&lt;&gt;"&amp;"", Game_Results[Player 2], Table3[[#This Row],[Team]], Game_Results[Total Day], 50, Game_Results[Spawn Rate], 5) + COUNTIFS(Game_Results[Player 3 Day of Timeout], "&lt;&gt;"&amp;"", Game_Results[Player 3], Table3[[#This Row],[Team]], Game_Results[Total Day], 50, Game_Results[Spawn Rate], 5) + COUNTIFS(Game_Results[Player 4 Day of Timeout], "&lt;&gt;"&amp;"", Game_Results[Player 4], Table3[[#This Row],[Team]], Game_Results[Total Day], 50, Game_Results[Spawn Rate], 5)</f>
        <v>0</v>
      </c>
      <c r="H6">
        <f>SUMIFS(Game_Results[Player 1 Final Score], Game_Results[Player 1], Table3[[#This Row],[Team]], Game_Results[Total Day], 50, Game_Results[Spawn Rate], 10) + SUMIFS(Game_Results[Player 2 Final Score], Game_Results[Player 2], Table3[[#This Row],[Team]], Game_Results[Total Day], 50, Game_Results[Spawn Rate], 10) + SUMIFS(Game_Results[Player 3 Final Score], Game_Results[Player 3], Table3[[#This Row],[Team]], Game_Results[Total Day], 50, Game_Results[Spawn Rate], 10) + SUMIFS(Game_Results[Player 4 Final Score], Game_Results[Player 4], Table3[[#This Row],[Team]], Game_Results[Total Day], 50, Game_Results[Spawn Rate], 10)</f>
        <v>620725</v>
      </c>
      <c r="I6">
        <f>COUNTIFS(Game_Results[Player 1 Day of Timeout], "&lt;&gt;"&amp;"", Game_Results[Player 1], Table3[[#This Row],[Team]], Game_Results[Total Day], 50, Game_Results[Spawn Rate], 10) + COUNTIFS(Game_Results[Player 2 Day of Timeout], "&lt;&gt;"&amp;"", Game_Results[Player 2], Table3[[#This Row],[Team]], Game_Results[Total Day], 50, Game_Results[Spawn Rate], 10) + COUNTIFS(Game_Results[Player 3 Day of Timeout], "&lt;&gt;"&amp;"", Game_Results[Player 3], Table3[[#This Row],[Team]], Game_Results[Total Day], 50, Game_Results[Spawn Rate], 10) + COUNTIFS(Game_Results[Player 4 Day of Timeout], "&lt;&gt;"&amp;"", Game_Results[Player 4], Table3[[#This Row],[Team]], Game_Results[Total Day], 50, Game_Results[Spawn Rate], 10)</f>
        <v>0</v>
      </c>
      <c r="J6">
        <f>SUMIFS(Game_Results[Player 1 Final Score], Game_Results[Player 1], Table3[[#This Row],[Team]], Game_Results[Total Day], 50, Game_Results[Spawn Rate], 20) + SUMIFS(Game_Results[Player 2 Final Score], Game_Results[Player 2], Table3[[#This Row],[Team]], Game_Results[Total Day], 50, Game_Results[Spawn Rate], 20) + SUMIFS(Game_Results[Player 3 Final Score], Game_Results[Player 3], Table3[[#This Row],[Team]], Game_Results[Total Day], 50, Game_Results[Spawn Rate], 20) + SUMIFS(Game_Results[Player 4 Final Score], Game_Results[Player 4], Table3[[#This Row],[Team]], Game_Results[Total Day], 50, Game_Results[Spawn Rate], 20)</f>
        <v>622154</v>
      </c>
      <c r="K6">
        <f>COUNTIFS(Game_Results[Player 1 Day of Timeout], "&lt;&gt;"&amp;"", Game_Results[Player 1], Table3[[#This Row],[Team]], Game_Results[Total Day], 50, Game_Results[Spawn Rate], 20) + COUNTIFS(Game_Results[Player 2 Day of Timeout], "&lt;&gt;"&amp;"", Game_Results[Player 2], Table3[[#This Row],[Team]], Game_Results[Total Day], 50, Game_Results[Spawn Rate], 20) + COUNTIFS(Game_Results[Player 3 Day of Timeout], "&lt;&gt;"&amp;"", Game_Results[Player 3], Table3[[#This Row],[Team]], Game_Results[Total Day], 50, Game_Results[Spawn Rate], 20) + COUNTIFS(Game_Results[Player 4 Day of Timeout], "&lt;&gt;"&amp;"", Game_Results[Player 4], Table3[[#This Row],[Team]], Game_Results[Total Day], 50, Game_Results[Spawn Rate], 20)</f>
        <v>0</v>
      </c>
      <c r="L6">
        <f>SUMIFS(Game_Results[Player 1 Final Score], Game_Results[Player 1], Table3[[#This Row],[Team]], Game_Results[Total Day], 100, Game_Results[Spawn Rate], 1) + SUMIFS(Game_Results[Player 2 Final Score], Game_Results[Player 2], Table3[[#This Row],[Team]], Game_Results[Total Day], 100, Game_Results[Spawn Rate], 1) + SUMIFS(Game_Results[Player 3 Final Score], Game_Results[Player 3], Table3[[#This Row],[Team]], Game_Results[Total Day], 100, Game_Results[Spawn Rate], 1) + SUMIFS(Game_Results[Player 4 Final Score], Game_Results[Player 4], Table3[[#This Row],[Team]], Game_Results[Total Day], 100, Game_Results[Spawn Rate], 1)</f>
        <v>1071698</v>
      </c>
      <c r="M6">
        <f>COUNTIFS(Game_Results[Player 1 Day of Timeout], "&lt;&gt;"&amp;"", Game_Results[Player 1], Table3[[#This Row],[Team]], Game_Results[Total Day], 100, Game_Results[Spawn Rate], 1) + COUNTIFS(Game_Results[Player 2 Day of Timeout], "&lt;&gt;"&amp;"", Game_Results[Player 2], Table3[[#This Row],[Team]], Game_Results[Total Day], 100, Game_Results[Spawn Rate], 1) + COUNTIFS(Game_Results[Player 3 Day of Timeout], "&lt;&gt;"&amp;"", Game_Results[Player 3], Table3[[#This Row],[Team]], Game_Results[Total Day], 100, Game_Results[Spawn Rate], 1) + COUNTIFS(Game_Results[Player 4 Day of Timeout], "&lt;&gt;"&amp;"", Game_Results[Player 4], Table3[[#This Row],[Team]], Game_Results[Total Day], 100, Game_Results[Spawn Rate], 1)</f>
        <v>0</v>
      </c>
      <c r="N6">
        <f>SUMIFS(Game_Results[Player 1 Final Score], Game_Results[Player 1], Table3[[#This Row],[Team]], Game_Results[Total Day], 100, Game_Results[Spawn Rate], 2) + SUMIFS(Game_Results[Player 2 Final Score], Game_Results[Player 2], Table3[[#This Row],[Team]], Game_Results[Total Day], 100, Game_Results[Spawn Rate], 2) + SUMIFS(Game_Results[Player 3 Final Score], Game_Results[Player 3], Table3[[#This Row],[Team]], Game_Results[Total Day], 100, Game_Results[Spawn Rate], 2) + SUMIFS(Game_Results[Player 4 Final Score], Game_Results[Player 4], Table3[[#This Row],[Team]], Game_Results[Total Day], 100, Game_Results[Spawn Rate], 2)</f>
        <v>1094280</v>
      </c>
      <c r="O6">
        <f>COUNTIFS(Game_Results[Player 1 Day of Timeout], "&lt;&gt;"&amp;"", Game_Results[Player 1], Table3[[#This Row],[Team]], Game_Results[Total Day], 100, Game_Results[Spawn Rate], 2) + COUNTIFS(Game_Results[Player 2 Day of Timeout], "&lt;&gt;"&amp;"", Game_Results[Player 2], Table3[[#This Row],[Team]], Game_Results[Total Day], 100, Game_Results[Spawn Rate], 2) + COUNTIFS(Game_Results[Player 3 Day of Timeout], "&lt;&gt;"&amp;"", Game_Results[Player 3], Table3[[#This Row],[Team]], Game_Results[Total Day], 100, Game_Results[Spawn Rate], 2) + COUNTIFS(Game_Results[Player 4 Day of Timeout], "&lt;&gt;"&amp;"", Game_Results[Player 4], Table3[[#This Row],[Team]], Game_Results[Total Day], 100, Game_Results[Spawn Rate], 2)</f>
        <v>0</v>
      </c>
      <c r="P6">
        <f>SUMIFS(Game_Results[Player 1 Final Score], Game_Results[Player 1], Table3[[#This Row],[Team]], Game_Results[Total Day], 100, Game_Results[Spawn Rate], 5) + SUMIFS(Game_Results[Player 2 Final Score], Game_Results[Player 2], Table3[[#This Row],[Team]], Game_Results[Total Day], 100, Game_Results[Spawn Rate], 5) + SUMIFS(Game_Results[Player 3 Final Score], Game_Results[Player 3], Table3[[#This Row],[Team]], Game_Results[Total Day], 100, Game_Results[Spawn Rate], 5) + SUMIFS(Game_Results[Player 4 Final Score], Game_Results[Player 4], Table3[[#This Row],[Team]], Game_Results[Total Day], 100, Game_Results[Spawn Rate], 5)</f>
        <v>1202000</v>
      </c>
      <c r="Q6">
        <f>COUNTIFS(Game_Results[Player 1 Day of Timeout], "&lt;&gt;"&amp;"", Game_Results[Player 1], Table3[[#This Row],[Team]], Game_Results[Total Day], 100, Game_Results[Spawn Rate], 5) + COUNTIFS(Game_Results[Player 2 Day of Timeout], "&lt;&gt;"&amp;"", Game_Results[Player 2], Table3[[#This Row],[Team]], Game_Results[Total Day], 100, Game_Results[Spawn Rate], 5) + COUNTIFS(Game_Results[Player 3 Day of Timeout], "&lt;&gt;"&amp;"", Game_Results[Player 3], Table3[[#This Row],[Team]], Game_Results[Total Day], 100, Game_Results[Spawn Rate], 5) + COUNTIFS(Game_Results[Player 4 Day of Timeout], "&lt;&gt;"&amp;"", Game_Results[Player 4], Table3[[#This Row],[Team]], Game_Results[Total Day], 100, Game_Results[Spawn Rate], 5)</f>
        <v>0</v>
      </c>
      <c r="R6">
        <f>SUMIFS(Game_Results[Player 1 Final Score], Game_Results[Player 1], Table3[[#This Row],[Team]], Game_Results[Total Day], 100, Game_Results[Spawn Rate], 10) + SUMIFS(Game_Results[Player 2 Final Score], Game_Results[Player 2], Table3[[#This Row],[Team]], Game_Results[Total Day], 100, Game_Results[Spawn Rate], 10) + SUMIFS(Game_Results[Player 3 Final Score], Game_Results[Player 3], Table3[[#This Row],[Team]], Game_Results[Total Day], 100, Game_Results[Spawn Rate], 10) + SUMIFS(Game_Results[Player 4 Final Score], Game_Results[Player 4], Table3[[#This Row],[Team]], Game_Results[Total Day], 100, Game_Results[Spawn Rate], 10)</f>
        <v>1204065</v>
      </c>
      <c r="S6">
        <f>COUNTIFS(Game_Results[Player 1 Day of Timeout], "&lt;&gt;"&amp;"", Game_Results[Player 1], Table3[[#This Row],[Team]], Game_Results[Total Day], 100, Game_Results[Spawn Rate], 10) + COUNTIFS(Game_Results[Player 2 Day of Timeout], "&lt;&gt;"&amp;"", Game_Results[Player 2], Table3[[#This Row],[Team]], Game_Results[Total Day], 100, Game_Results[Spawn Rate], 10) + COUNTIFS(Game_Results[Player 3 Day of Timeout], "&lt;&gt;"&amp;"", Game_Results[Player 3], Table3[[#This Row],[Team]], Game_Results[Total Day], 100, Game_Results[Spawn Rate], 10) + COUNTIFS(Game_Results[Player 4 Day of Timeout], "&lt;&gt;"&amp;"", Game_Results[Player 4], Table3[[#This Row],[Team]], Game_Results[Total Day], 100, Game_Results[Spawn Rate], 10)</f>
        <v>0</v>
      </c>
      <c r="T6">
        <f>SUMIFS(Game_Results[Player 1 Final Score], Game_Results[Player 1], Table3[[#This Row],[Team]], Game_Results[Total Day], 100, Game_Results[Spawn Rate], 20) + SUMIFS(Game_Results[Player 2 Final Score], Game_Results[Player 2], Table3[[#This Row],[Team]], Game_Results[Total Day], 100, Game_Results[Spawn Rate], 20) + SUMIFS(Game_Results[Player 3 Final Score], Game_Results[Player 3], Table3[[#This Row],[Team]], Game_Results[Total Day], 100, Game_Results[Spawn Rate], 20) + SUMIFS(Game_Results[Player 4 Final Score], Game_Results[Player 4], Table3[[#This Row],[Team]], Game_Results[Total Day], 100, Game_Results[Spawn Rate], 20)</f>
        <v>1235330</v>
      </c>
      <c r="U6">
        <f>COUNTIFS(Game_Results[Player 1 Day of Timeout], "&lt;&gt;"&amp;"", Game_Results[Player 1], Table3[[#This Row],[Team]], Game_Results[Total Day], 100, Game_Results[Spawn Rate], 20) + COUNTIFS(Game_Results[Player 2 Day of Timeout], "&lt;&gt;"&amp;"", Game_Results[Player 2], Table3[[#This Row],[Team]], Game_Results[Total Day], 100, Game_Results[Spawn Rate], 20) + COUNTIFS(Game_Results[Player 3 Day of Timeout], "&lt;&gt;"&amp;"", Game_Results[Player 3], Table3[[#This Row],[Team]], Game_Results[Total Day], 100, Game_Results[Spawn Rate], 20) + COUNTIFS(Game_Results[Player 4 Day of Timeout], "&lt;&gt;"&amp;"", Game_Results[Player 4], Table3[[#This Row],[Team]], Game_Results[Total Day], 100, Game_Results[Spawn Rate], 20)</f>
        <v>0</v>
      </c>
      <c r="V6">
        <f>SUMIFS(Game_Results[Player 1 Final Score], Game_Results[Player 1], Table3[[#This Row],[Team]], Game_Results[Total Day], 500, Game_Results[Spawn Rate], 1) + SUMIFS(Game_Results[Player 2 Final Score], Game_Results[Player 2], Table3[[#This Row],[Team]], Game_Results[Total Day], 500, Game_Results[Spawn Rate], 1) + SUMIFS(Game_Results[Player 3 Final Score], Game_Results[Player 3], Table3[[#This Row],[Team]], Game_Results[Total Day], 500, Game_Results[Spawn Rate], 1) + SUMIFS(Game_Results[Player 4 Final Score], Game_Results[Player 4], Table3[[#This Row],[Team]], Game_Results[Total Day], 500, Game_Results[Spawn Rate], 1)</f>
        <v>5162280</v>
      </c>
      <c r="W6">
        <f>COUNTIFS(Game_Results[Player 1 Day of Timeout], "&lt;&gt;"&amp;"", Game_Results[Player 1], Table3[[#This Row],[Team]], Game_Results[Total Day], 500, Game_Results[Spawn Rate], 1) + COUNTIFS(Game_Results[Player 2 Day of Timeout], "&lt;&gt;"&amp;"", Game_Results[Player 2], Table3[[#This Row],[Team]], Game_Results[Total Day], 500, Game_Results[Spawn Rate], 1) + COUNTIFS(Game_Results[Player 3 Day of Timeout], "&lt;&gt;"&amp;"", Game_Results[Player 3], Table3[[#This Row],[Team]], Game_Results[Total Day], 500, Game_Results[Spawn Rate], 1) + COUNTIFS(Game_Results[Player 4 Day of Timeout], "&lt;&gt;"&amp;"", Game_Results[Player 4], Table3[[#This Row],[Team]], Game_Results[Total Day], 500, Game_Results[Spawn Rate], 1)</f>
        <v>0</v>
      </c>
      <c r="X6">
        <f>SUMIFS(Game_Results[Player 1 Final Score], Game_Results[Player 1], Table3[[#This Row],[Team]], Game_Results[Total Day], 500, Game_Results[Spawn Rate], 2) + SUMIFS(Game_Results[Player 2 Final Score], Game_Results[Player 2], Table3[[#This Row],[Team]], Game_Results[Total Day], 500, Game_Results[Spawn Rate], 2) + SUMIFS(Game_Results[Player 3 Final Score], Game_Results[Player 3], Table3[[#This Row],[Team]], Game_Results[Total Day], 500, Game_Results[Spawn Rate], 2) + SUMIFS(Game_Results[Player 4 Final Score], Game_Results[Player 4], Table3[[#This Row],[Team]], Game_Results[Total Day], 500, Game_Results[Spawn Rate], 2)</f>
        <v>3322969</v>
      </c>
      <c r="Y6">
        <f>COUNTIFS(Game_Results[Player 1 Day of Timeout], "&lt;&gt;"&amp;"", Game_Results[Player 1], Table3[[#This Row],[Team]], Game_Results[Total Day], 500, Game_Results[Spawn Rate], 2) + COUNTIFS(Game_Results[Player 2 Day of Timeout], "&lt;&gt;"&amp;"", Game_Results[Player 2], Table3[[#This Row],[Team]], Game_Results[Total Day], 500, Game_Results[Spawn Rate], 2) + COUNTIFS(Game_Results[Player 3 Day of Timeout], "&lt;&gt;"&amp;"", Game_Results[Player 3], Table3[[#This Row],[Team]], Game_Results[Total Day], 500, Game_Results[Spawn Rate], 2) + COUNTIFS(Game_Results[Player 4 Day of Timeout], "&lt;&gt;"&amp;"", Game_Results[Player 4], Table3[[#This Row],[Team]], Game_Results[Total Day], 500, Game_Results[Spawn Rate], 2)</f>
        <v>0</v>
      </c>
      <c r="Z6">
        <f>SUMIFS(Game_Results[Player 1 Final Score], Game_Results[Player 1], Table3[[#This Row],[Team]], Game_Results[Total Day], 500, Game_Results[Spawn Rate], 5) + SUMIFS(Game_Results[Player 2 Final Score], Game_Results[Player 2], Table3[[#This Row],[Team]], Game_Results[Total Day], 500, Game_Results[Spawn Rate], 5) + SUMIFS(Game_Results[Player 3 Final Score], Game_Results[Player 3], Table3[[#This Row],[Team]], Game_Results[Total Day], 500, Game_Results[Spawn Rate], 5) + SUMIFS(Game_Results[Player 4 Final Score], Game_Results[Player 4], Table3[[#This Row],[Team]], Game_Results[Total Day], 500, Game_Results[Spawn Rate], 5)</f>
        <v>5959895</v>
      </c>
      <c r="AA6">
        <f>COUNTIFS(Game_Results[Player 1 Day of Timeout], "&lt;&gt;"&amp;"", Game_Results[Player 1], Table3[[#This Row],[Team]], Game_Results[Total Day], 500, Game_Results[Spawn Rate], 5) + COUNTIFS(Game_Results[Player 2 Day of Timeout], "&lt;&gt;"&amp;"", Game_Results[Player 2], Table3[[#This Row],[Team]], Game_Results[Total Day], 500, Game_Results[Spawn Rate], 5) + COUNTIFS(Game_Results[Player 3 Day of Timeout], "&lt;&gt;"&amp;"", Game_Results[Player 3], Table3[[#This Row],[Team]], Game_Results[Total Day], 500, Game_Results[Spawn Rate], 5) + COUNTIFS(Game_Results[Player 4 Day of Timeout], "&lt;&gt;"&amp;"", Game_Results[Player 4], Table3[[#This Row],[Team]], Game_Results[Total Day], 500, Game_Results[Spawn Rate], 5)</f>
        <v>0</v>
      </c>
      <c r="AB6">
        <f>SUMIFS(Game_Results[Player 1 Final Score], Game_Results[Player 1], Table3[[#This Row],[Team]], Game_Results[Total Day], 500, Game_Results[Spawn Rate], 10) + SUMIFS(Game_Results[Player 2 Final Score], Game_Results[Player 2], Table3[[#This Row],[Team]], Game_Results[Total Day], 500, Game_Results[Spawn Rate], 10) + SUMIFS(Game_Results[Player 3 Final Score], Game_Results[Player 3], Table3[[#This Row],[Team]], Game_Results[Total Day], 500, Game_Results[Spawn Rate], 10) + SUMIFS(Game_Results[Player 4 Final Score], Game_Results[Player 4], Table3[[#This Row],[Team]], Game_Results[Total Day], 500, Game_Results[Spawn Rate], 10)</f>
        <v>6737245</v>
      </c>
      <c r="AC6">
        <f>COUNTIFS(Game_Results[Player 1 Day of Timeout], "&lt;&gt;"&amp;"", Game_Results[Player 1], Table3[[#This Row],[Team]], Game_Results[Total Day], 500, Game_Results[Spawn Rate], 10) + COUNTIFS(Game_Results[Player 2 Day of Timeout], "&lt;&gt;"&amp;"", Game_Results[Player 2], Table3[[#This Row],[Team]], Game_Results[Total Day], 500, Game_Results[Spawn Rate], 10) + COUNTIFS(Game_Results[Player 3 Day of Timeout], "&lt;&gt;"&amp;"", Game_Results[Player 3], Table3[[#This Row],[Team]], Game_Results[Total Day], 500, Game_Results[Spawn Rate], 10) + COUNTIFS(Game_Results[Player 4 Day of Timeout], "&lt;&gt;"&amp;"", Game_Results[Player 4], Table3[[#This Row],[Team]], Game_Results[Total Day], 500, Game_Results[Spawn Rate], 10)</f>
        <v>0</v>
      </c>
      <c r="AD6">
        <f>SUMIFS(Game_Results[Player 1 Final Score], Game_Results[Player 1], Table3[[#This Row],[Team]], Game_Results[Total Day], 500, Game_Results[Spawn Rate], 20) + SUMIFS(Game_Results[Player 2 Final Score], Game_Results[Player 2], Table3[[#This Row],[Team]], Game_Results[Total Day], 500, Game_Results[Spawn Rate], 20) + SUMIFS(Game_Results[Player 3 Final Score], Game_Results[Player 3], Table3[[#This Row],[Team]], Game_Results[Total Day], 500, Game_Results[Spawn Rate], 20) + SUMIFS(Game_Results[Player 4 Final Score], Game_Results[Player 4], Table3[[#This Row],[Team]], Game_Results[Total Day], 500, Game_Results[Spawn Rate], 20)</f>
        <v>7270938</v>
      </c>
      <c r="AE6">
        <f>COUNTIFS(Game_Results[Player 1 Day of Timeout], "&lt;&gt;"&amp;"", Game_Results[Player 1], Table3[[#This Row],[Team]], Game_Results[Total Day], 500, Game_Results[Spawn Rate], 20) + COUNTIFS(Game_Results[Player 2 Day of Timeout], "&lt;&gt;"&amp;"", Game_Results[Player 2], Table3[[#This Row],[Team]], Game_Results[Total Day], 500, Game_Results[Spawn Rate], 20) + COUNTIFS(Game_Results[Player 3 Day of Timeout], "&lt;&gt;"&amp;"", Game_Results[Player 3], Table3[[#This Row],[Team]], Game_Results[Total Day], 500, Game_Results[Spawn Rate], 20) + COUNTIFS(Game_Results[Player 4 Day of Timeout], "&lt;&gt;"&amp;"", Game_Results[Player 4], Table3[[#This Row],[Team]], Game_Results[Total Day], 500, Game_Results[Spawn Rate], 20)</f>
        <v>0</v>
      </c>
      <c r="AF6">
        <f>SUMIFS(Game_Results[Player 1 Final Score], Game_Results[Player 1], Table3[[#This Row],[Team]], Game_Results[Total Day], 1000, Game_Results[Spawn Rate], 1) + SUMIFS(Game_Results[Player 2 Final Score], Game_Results[Player 2], Table3[[#This Row],[Team]], Game_Results[Total Day], 1000, Game_Results[Spawn Rate], 1) + SUMIFS(Game_Results[Player 3 Final Score], Game_Results[Player 3], Table3[[#This Row],[Team]], Game_Results[Total Day], 1000, Game_Results[Spawn Rate], 1) + SUMIFS(Game_Results[Player 4 Final Score], Game_Results[Player 4], Table3[[#This Row],[Team]], Game_Results[Total Day], 1000, Game_Results[Spawn Rate], 1)</f>
        <v>7688954</v>
      </c>
      <c r="AG6">
        <f>COUNTIFS(Game_Results[Player 1 Day of Timeout], "&lt;&gt;"&amp;"", Game_Results[Player 1], Table3[[#This Row],[Team]], Game_Results[Total Day], 1000, Game_Results[Spawn Rate], 1) + COUNTIFS(Game_Results[Player 2 Day of Timeout], "&lt;&gt;"&amp;"", Game_Results[Player 2], Table3[[#This Row],[Team]], Game_Results[Total Day], 1000, Game_Results[Spawn Rate], 1) + COUNTIFS(Game_Results[Player 3 Day of Timeout], "&lt;&gt;"&amp;"", Game_Results[Player 3], Table3[[#This Row],[Team]], Game_Results[Total Day], 1000, Game_Results[Spawn Rate], 1) + COUNTIFS(Game_Results[Player 4 Day of Timeout], "&lt;&gt;"&amp;"", Game_Results[Player 4], Table3[[#This Row],[Team]], Game_Results[Total Day], 1000, Game_Results[Spawn Rate], 1)</f>
        <v>1</v>
      </c>
      <c r="AH6">
        <f>SUMIFS(Game_Results[Player 1 Final Score], Game_Results[Player 1], Table3[[#This Row],[Team]], Game_Results[Total Day], 1000, Game_Results[Spawn Rate], 2) + SUMIFS(Game_Results[Player 2 Final Score], Game_Results[Player 2], Table3[[#This Row],[Team]], Game_Results[Total Day], 1000, Game_Results[Spawn Rate], 2) + SUMIFS(Game_Results[Player 3 Final Score], Game_Results[Player 3], Table3[[#This Row],[Team]], Game_Results[Total Day], 1000, Game_Results[Spawn Rate], 2) + SUMIFS(Game_Results[Player 4 Final Score], Game_Results[Player 4], Table3[[#This Row],[Team]], Game_Results[Total Day], 1000, Game_Results[Spawn Rate], 2)</f>
        <v>10815878</v>
      </c>
      <c r="AI6">
        <f>COUNTIFS(Game_Results[Player 1 Day of Timeout], "&lt;&gt;"&amp;"", Game_Results[Player 1], Table3[[#This Row],[Team]], Game_Results[Total Day], 1000, Game_Results[Spawn Rate], 2) + COUNTIFS(Game_Results[Player 2 Day of Timeout], "&lt;&gt;"&amp;"", Game_Results[Player 2], Table3[[#This Row],[Team]], Game_Results[Total Day], 1000, Game_Results[Spawn Rate], 2) + COUNTIFS(Game_Results[Player 3 Day of Timeout], "&lt;&gt;"&amp;"", Game_Results[Player 3], Table3[[#This Row],[Team]], Game_Results[Total Day], 1000, Game_Results[Spawn Rate], 2) + COUNTIFS(Game_Results[Player 4 Day of Timeout], "&lt;&gt;"&amp;"", Game_Results[Player 4], Table3[[#This Row],[Team]], Game_Results[Total Day], 1000, Game_Results[Spawn Rate], 2)</f>
        <v>0</v>
      </c>
      <c r="AJ6">
        <f>SUMIFS(Game_Results[Player 1 Final Score], Game_Results[Player 1], Table3[[#This Row],[Team]], Game_Results[Total Day], 1000, Game_Results[Spawn Rate], 5) + SUMIFS(Game_Results[Player 2 Final Score], Game_Results[Player 2], Table3[[#This Row],[Team]], Game_Results[Total Day], 1000, Game_Results[Spawn Rate], 5) + SUMIFS(Game_Results[Player 3 Final Score], Game_Results[Player 3], Table3[[#This Row],[Team]], Game_Results[Total Day], 1000, Game_Results[Spawn Rate], 5) + SUMIFS(Game_Results[Player 4 Final Score], Game_Results[Player 4], Table3[[#This Row],[Team]], Game_Results[Total Day], 1000, Game_Results[Spawn Rate], 5)</f>
        <v>13483894</v>
      </c>
      <c r="AK6">
        <f>COUNTIFS(Game_Results[Player 1 Day of Timeout], "&lt;&gt;"&amp;"", Game_Results[Player 1], Table3[[#This Row],[Team]], Game_Results[Total Day], 1000, Game_Results[Spawn Rate], 5) + COUNTIFS(Game_Results[Player 2 Day of Timeout], "&lt;&gt;"&amp;"", Game_Results[Player 2], Table3[[#This Row],[Team]], Game_Results[Total Day], 1000, Game_Results[Spawn Rate], 5) + COUNTIFS(Game_Results[Player 3 Day of Timeout], "&lt;&gt;"&amp;"", Game_Results[Player 3], Table3[[#This Row],[Team]], Game_Results[Total Day], 1000, Game_Results[Spawn Rate], 5) + COUNTIFS(Game_Results[Player 4 Day of Timeout], "&lt;&gt;"&amp;"", Game_Results[Player 4], Table3[[#This Row],[Team]], Game_Results[Total Day], 1000, Game_Results[Spawn Rate], 5)</f>
        <v>0</v>
      </c>
      <c r="AL6">
        <f>SUMIFS(Game_Results[Player 1 Final Score], Game_Results[Player 1], Table3[[#This Row],[Team]], Game_Results[Total Day], 1000, Game_Results[Spawn Rate], 10) + SUMIFS(Game_Results[Player 2 Final Score], Game_Results[Player 2], Table3[[#This Row],[Team]], Game_Results[Total Day], 1000, Game_Results[Spawn Rate], 10) + SUMIFS(Game_Results[Player 3 Final Score], Game_Results[Player 3], Table3[[#This Row],[Team]], Game_Results[Total Day], 1000, Game_Results[Spawn Rate], 10) + SUMIFS(Game_Results[Player 4 Final Score], Game_Results[Player 4], Table3[[#This Row],[Team]], Game_Results[Total Day], 1000, Game_Results[Spawn Rate], 10)</f>
        <v>13492242</v>
      </c>
      <c r="AM6">
        <f>COUNTIFS(Game_Results[Player 1 Day of Timeout], "&lt;&gt;"&amp;"", Game_Results[Player 1], Table3[[#This Row],[Team]], Game_Results[Total Day], 1000, Game_Results[Spawn Rate], 10) + COUNTIFS(Game_Results[Player 2 Day of Timeout], "&lt;&gt;"&amp;"", Game_Results[Player 2], Table3[[#This Row],[Team]], Game_Results[Total Day], 1000, Game_Results[Spawn Rate], 10) + COUNTIFS(Game_Results[Player 3 Day of Timeout], "&lt;&gt;"&amp;"", Game_Results[Player 3], Table3[[#This Row],[Team]], Game_Results[Total Day], 1000, Game_Results[Spawn Rate], 10) + COUNTIFS(Game_Results[Player 4 Day of Timeout], "&lt;&gt;"&amp;"", Game_Results[Player 4], Table3[[#This Row],[Team]], Game_Results[Total Day], 1000, Game_Results[Spawn Rate], 10)</f>
        <v>0</v>
      </c>
      <c r="AN6">
        <f>SUMIFS(Game_Results[Player 1 Final Score], Game_Results[Player 1], Table3[[#This Row],[Team]], Game_Results[Total Day], 1000, Game_Results[Spawn Rate], 20) + SUMIFS(Game_Results[Player 2 Final Score], Game_Results[Player 2], Table3[[#This Row],[Team]], Game_Results[Total Day], 1000, Game_Results[Spawn Rate], 20) + SUMIFS(Game_Results[Player 3 Final Score], Game_Results[Player 3], Table3[[#This Row],[Team]], Game_Results[Total Day], 1000, Game_Results[Spawn Rate], 20) + SUMIFS(Game_Results[Player 4 Final Score], Game_Results[Player 4], Table3[[#This Row],[Team]], Game_Results[Total Day], 1000, Game_Results[Spawn Rate], 20)</f>
        <v>14982793</v>
      </c>
      <c r="AO6">
        <f>COUNTIFS(Game_Results[Player 1 Day of Timeout], "&lt;&gt;"&amp;"", Game_Results[Player 1], Table3[[#This Row],[Team]], Game_Results[Total Day], 1000, Game_Results[Spawn Rate], 20) + COUNTIFS(Game_Results[Player 2 Day of Timeout], "&lt;&gt;"&amp;"", Game_Results[Player 2], Table3[[#This Row],[Team]], Game_Results[Total Day], 1000, Game_Results[Spawn Rate], 20) + COUNTIFS(Game_Results[Player 3 Day of Timeout], "&lt;&gt;"&amp;"", Game_Results[Player 3], Table3[[#This Row],[Team]], Game_Results[Total Day], 1000, Game_Results[Spawn Rate], 20) + COUNTIFS(Game_Results[Player 4 Day of Timeout], "&lt;&gt;"&amp;"", Game_Results[Player 4], Table3[[#This Row],[Team]], Game_Results[Total Day], 1000, Game_Results[Spawn Rate], 20)</f>
        <v>0</v>
      </c>
      <c r="AP6">
        <f>SUMIFS(Game_Results[Player 1 Final Score], Game_Results[Player 1], Table3[[#This Row],[Team]], Game_Results[Total Day], 2000, Game_Results[Spawn Rate], 1) + SUMIFS(Game_Results[Player 2 Final Score], Game_Results[Player 2], Table3[[#This Row],[Team]], Game_Results[Total Day], 2000, Game_Results[Spawn Rate], 1) + SUMIFS(Game_Results[Player 3 Final Score], Game_Results[Player 3], Table3[[#This Row],[Team]], Game_Results[Total Day], 2000, Game_Results[Spawn Rate], 1) + SUMIFS(Game_Results[Player 4 Final Score], Game_Results[Player 4], Table3[[#This Row],[Team]], Game_Results[Total Day], 2000, Game_Results[Spawn Rate], 1)</f>
        <v>21644198</v>
      </c>
      <c r="AQ6">
        <f>COUNTIFS(Game_Results[Player 1 Day of Timeout], "&lt;&gt;"&amp;"", Game_Results[Player 1], Table3[[#This Row],[Team]], Game_Results[Total Day], 2000, Game_Results[Spawn Rate], 1) + COUNTIFS(Game_Results[Player 2 Day of Timeout], "&lt;&gt;"&amp;"", Game_Results[Player 2], Table3[[#This Row],[Team]], Game_Results[Total Day], 2000, Game_Results[Spawn Rate], 1) + COUNTIFS(Game_Results[Player 3 Day of Timeout], "&lt;&gt;"&amp;"", Game_Results[Player 3], Table3[[#This Row],[Team]], Game_Results[Total Day], 2000, Game_Results[Spawn Rate], 1) + COUNTIFS(Game_Results[Player 4 Day of Timeout], "&lt;&gt;"&amp;"", Game_Results[Player 4], Table3[[#This Row],[Team]], Game_Results[Total Day], 2000, Game_Results[Spawn Rate], 1)</f>
        <v>4</v>
      </c>
      <c r="AR6">
        <f>SUMIFS(Game_Results[Player 1 Final Score], Game_Results[Player 1], Table3[[#This Row],[Team]], Game_Results[Total Day], 2000, Game_Results[Spawn Rate], 2) + SUMIFS(Game_Results[Player 2 Final Score], Game_Results[Player 2], Table3[[#This Row],[Team]], Game_Results[Total Day], 2000, Game_Results[Spawn Rate], 2) + SUMIFS(Game_Results[Player 3 Final Score], Game_Results[Player 3], Table3[[#This Row],[Team]], Game_Results[Total Day], 2000, Game_Results[Spawn Rate], 2) + SUMIFS(Game_Results[Player 4 Final Score], Game_Results[Player 4], Table3[[#This Row],[Team]], Game_Results[Total Day], 2000, Game_Results[Spawn Rate], 2)</f>
        <v>23510856</v>
      </c>
      <c r="AS6">
        <f>COUNTIFS(Game_Results[Player 1 Day of Timeout], "&lt;&gt;"&amp;"", Game_Results[Player 1], Table3[[#This Row],[Team]], Game_Results[Total Day], 2000, Game_Results[Spawn Rate], 2) + COUNTIFS(Game_Results[Player 2 Day of Timeout], "&lt;&gt;"&amp;"", Game_Results[Player 2], Table3[[#This Row],[Team]], Game_Results[Total Day], 2000, Game_Results[Spawn Rate], 2) + COUNTIFS(Game_Results[Player 3 Day of Timeout], "&lt;&gt;"&amp;"", Game_Results[Player 3], Table3[[#This Row],[Team]], Game_Results[Total Day], 2000, Game_Results[Spawn Rate], 2) + COUNTIFS(Game_Results[Player 4 Day of Timeout], "&lt;&gt;"&amp;"", Game_Results[Player 4], Table3[[#This Row],[Team]], Game_Results[Total Day], 2000, Game_Results[Spawn Rate], 2)</f>
        <v>0</v>
      </c>
      <c r="AT6">
        <f>SUMIFS(Game_Results[Player 1 Final Score], Game_Results[Player 1], Table3[[#This Row],[Team]], Game_Results[Total Day], 2000, Game_Results[Spawn Rate], 5) + SUMIFS(Game_Results[Player 2 Final Score], Game_Results[Player 2], Table3[[#This Row],[Team]], Game_Results[Total Day], 2000, Game_Results[Spawn Rate], 5) + SUMIFS(Game_Results[Player 3 Final Score], Game_Results[Player 3], Table3[[#This Row],[Team]], Game_Results[Total Day], 2000, Game_Results[Spawn Rate], 5) + SUMIFS(Game_Results[Player 4 Final Score], Game_Results[Player 4], Table3[[#This Row],[Team]], Game_Results[Total Day], 2000, Game_Results[Spawn Rate], 5)</f>
        <v>19980581</v>
      </c>
      <c r="AU6">
        <f>COUNTIFS(Game_Results[Player 1 Day of Timeout], "&lt;&gt;"&amp;"", Game_Results[Player 1], Table3[[#This Row],[Team]], Game_Results[Total Day], 2000, Game_Results[Spawn Rate], 5) + COUNTIFS(Game_Results[Player 2 Day of Timeout], "&lt;&gt;"&amp;"", Game_Results[Player 2], Table3[[#This Row],[Team]], Game_Results[Total Day], 2000, Game_Results[Spawn Rate], 5) + COUNTIFS(Game_Results[Player 3 Day of Timeout], "&lt;&gt;"&amp;"", Game_Results[Player 3], Table3[[#This Row],[Team]], Game_Results[Total Day], 2000, Game_Results[Spawn Rate], 5) + COUNTIFS(Game_Results[Player 4 Day of Timeout], "&lt;&gt;"&amp;"", Game_Results[Player 4], Table3[[#This Row],[Team]], Game_Results[Total Day], 2000, Game_Results[Spawn Rate], 5)</f>
        <v>0</v>
      </c>
      <c r="AV6">
        <f>SUMIFS(Game_Results[Player 1 Final Score], Game_Results[Player 1], Table3[[#This Row],[Team]], Game_Results[Total Day], 2000, Game_Results[Spawn Rate], 10) + SUMIFS(Game_Results[Player 2 Final Score], Game_Results[Player 2], Table3[[#This Row],[Team]], Game_Results[Total Day], 2000, Game_Results[Spawn Rate], 10) + SUMIFS(Game_Results[Player 3 Final Score], Game_Results[Player 3], Table3[[#This Row],[Team]], Game_Results[Total Day], 2000, Game_Results[Spawn Rate], 10) + SUMIFS(Game_Results[Player 4 Final Score], Game_Results[Player 4], Table3[[#This Row],[Team]], Game_Results[Total Day], 2000, Game_Results[Spawn Rate], 10)</f>
        <v>26749664</v>
      </c>
      <c r="AW6">
        <f>COUNTIFS(Game_Results[Player 1 Day of Timeout], "&lt;&gt;"&amp;"", Game_Results[Player 1], Table3[[#This Row],[Team]], Game_Results[Total Day], 2000, Game_Results[Spawn Rate], 10) + COUNTIFS(Game_Results[Player 2 Day of Timeout], "&lt;&gt;"&amp;"", Game_Results[Player 2], Table3[[#This Row],[Team]], Game_Results[Total Day], 2000, Game_Results[Spawn Rate], 10) + COUNTIFS(Game_Results[Player 3 Day of Timeout], "&lt;&gt;"&amp;"", Game_Results[Player 3], Table3[[#This Row],[Team]], Game_Results[Total Day], 2000, Game_Results[Spawn Rate], 10) + COUNTIFS(Game_Results[Player 4 Day of Timeout], "&lt;&gt;"&amp;"", Game_Results[Player 4], Table3[[#This Row],[Team]], Game_Results[Total Day], 2000, Game_Results[Spawn Rate], 10)</f>
        <v>0</v>
      </c>
      <c r="AX6">
        <f>SUMIFS(Game_Results[Player 1 Final Score], Game_Results[Player 1], Table3[[#This Row],[Team]], Game_Results[Total Day], 2000, Game_Results[Spawn Rate], 20) + SUMIFS(Game_Results[Player 2 Final Score], Game_Results[Player 2], Table3[[#This Row],[Team]], Game_Results[Total Day], 2000, Game_Results[Spawn Rate], 20) + SUMIFS(Game_Results[Player 3 Final Score], Game_Results[Player 3], Table3[[#This Row],[Team]], Game_Results[Total Day], 2000, Game_Results[Spawn Rate], 20) + SUMIFS(Game_Results[Player 4 Final Score], Game_Results[Player 4], Table3[[#This Row],[Team]], Game_Results[Total Day], 2000, Game_Results[Spawn Rate], 20)</f>
        <v>30365557</v>
      </c>
      <c r="AY6">
        <f>COUNTIFS(Game_Results[Player 1 Day of Timeout], "&lt;&gt;"&amp;"", Game_Results[Player 1], Table3[[#This Row],[Team]], Game_Results[Total Day], 2000, Game_Results[Spawn Rate], 20) + COUNTIFS(Game_Results[Player 2 Day of Timeout], "&lt;&gt;"&amp;"", Game_Results[Player 2], Table3[[#This Row],[Team]], Game_Results[Total Day], 2000, Game_Results[Spawn Rate], 20) + COUNTIFS(Game_Results[Player 3 Day of Timeout], "&lt;&gt;"&amp;"", Game_Results[Player 3], Table3[[#This Row],[Team]], Game_Results[Total Day], 2000, Game_Results[Spawn Rate], 20) + COUNTIFS(Game_Results[Player 4 Day of Timeout], "&lt;&gt;"&amp;"", Game_Results[Player 4], Table3[[#This Row],[Team]], Game_Results[Total Day], 2000, Game_Results[Spawn Rate], 20)</f>
        <v>0</v>
      </c>
      <c r="AZ6">
        <f>Table3[[#This Row],[50, 1 - Total Score]]+Table3[[#This Row],[50, 2 - Total Score]]+Table3[[#This Row],[50, 5 - Total Score]]+Table3[[#This Row],[50, 10 - Total Score]]+Table3[[#This Row],[50, 20 - Total Score]]+Table3[[#This Row],[100, 1 - Total Score]]+Table3[[#This Row],[100, 2 - Total Score]]+Table3[[#This Row],[100, 5 - Total Score]]+Table3[[#This Row],[100, 10 - Total Score]]+Table3[[#This Row],[100, 20 - Total Score]]+Table3[[#This Row],[500, 1 - Total Score]]+Table3[[#This Row],[500, 2 - Total Score]]+Table3[[#This Row],[500, 5 - Total Score]]+Table3[[#This Row],[500, 10 - Total Score]]+Table3[[#This Row],[500, 20 - Total Score]]+Table3[[#This Row],[1000, 1 - Total Score]]+Table3[[#This Row],[1000, 2 - Total Score]]+Table3[[#This Row],[1000, 5 - Total Score]]+Table3[[#This Row],[1000, 10 - Total Score]]+Table3[[#This Row],[1000, 20 - Total Score]]+Table3[[#This Row],[2000, 1 - Total Score]]+Table3[[#This Row],[2000, 2 - Total Score]]+Table3[[#This Row],[2000, 5 - Total Score]]+Table3[[#This Row],[2000, 10 - Total Score]]+Table3[[#This Row],[2000, 20 - Total Score]]</f>
        <v>220058468</v>
      </c>
      <c r="BA6">
        <f>Table3[[#This Row],[50, 1 - Timeouts]]+Table3[[#This Row],[50, 2 - Timeouts]]+Table3[[#This Row],[50, 5 - Timeouts]]+Table3[[#This Row],[50, 10 - Timeouts]]+Table3[[#This Row],[50, 20 - Timeouts]]+Table3[[#This Row],[100, 1 - Timeouts]]+Table3[[#This Row],[100, 2 - Timeouts]]+Table3[[#This Row],[100, 5 - Timeouts]]+Table3[[#This Row],[100, 10 - Timeouts]]+Table3[[#This Row],[100, 20 - Timeouts]]+Table3[[#This Row],[500, 1 - Timeouts]]+Table3[[#This Row],[500, 2 - Timeouts]]+Table3[[#This Row],[500, 5 - Timeouts]]+Table3[[#This Row],[500, 10 - Timeouts]]+Table3[[#This Row],[500, 20 - Timeouts]]+Table3[[#This Row],[1000, 1 - Timeouts]]+Table3[[#This Row],[1000, 2 - Timeouts]]+Table3[[#This Row],[1000, 5 - Timeouts]]+Table3[[#This Row],[1000, 10 - Timeouts]]+Table3[[#This Row],[1000, 20 - Timeouts]]+Table3[[#This Row],[2000, 1 - Timeouts]]+Table3[[#This Row],[2000, 2 - Timeouts]]+Table3[[#This Row],[2000, 5 - Timeouts]]+Table3[[#This Row],[2000, 10 - Timeouts]]+Table3[[#This Row],[2000, 20 - Timeouts]]</f>
        <v>5</v>
      </c>
    </row>
    <row r="7" spans="1:53" x14ac:dyDescent="0.2">
      <c r="A7">
        <v>6</v>
      </c>
      <c r="B7">
        <f>SUMIFS(Game_Results[Player 1 Final Score], Game_Results[Player 1], Table3[[#This Row],[Team]], Game_Results[Total Day], 50, Game_Results[Spawn Rate], 1) + SUMIFS(Game_Results[Player 2 Final Score], Game_Results[Player 2], Table3[[#This Row],[Team]], Game_Results[Total Day], 50, Game_Results[Spawn Rate], 1) + SUMIFS(Game_Results[Player 3 Final Score], Game_Results[Player 3], Table3[[#This Row],[Team]], Game_Results[Total Day], 50, Game_Results[Spawn Rate], 1) + SUMIFS(Game_Results[Player 4 Final Score], Game_Results[Player 4], Table3[[#This Row],[Team]], Game_Results[Total Day], 50, Game_Results[Spawn Rate], 1)</f>
        <v>617428</v>
      </c>
      <c r="C7">
        <f>COUNTIFS(Game_Results[Player 1 Day of Timeout], "&lt;&gt;"&amp;"", Game_Results[Player 1], Table3[[#This Row],[Team]], Game_Results[Total Day], 50, Game_Results[Spawn Rate], 1) + COUNTIFS(Game_Results[Player 2 Day of Timeout], "&lt;&gt;"&amp;"", Game_Results[Player 2], Table3[[#This Row],[Team]], Game_Results[Total Day], 50, Game_Results[Spawn Rate], 1) + COUNTIFS(Game_Results[Player 3 Day of Timeout], "&lt;&gt;"&amp;"", Game_Results[Player 3], Table3[[#This Row],[Team]], Game_Results[Total Day], 50, Game_Results[Spawn Rate], 1) + COUNTIFS(Game_Results[Player 4 Day of Timeout], "&lt;&gt;"&amp;"", Game_Results[Player 4], Table3[[#This Row],[Team]], Game_Results[Total Day], 50, Game_Results[Spawn Rate], 1)</f>
        <v>0</v>
      </c>
      <c r="D7">
        <f>SUMIFS(Game_Results[Player 1 Final Score], Game_Results[Player 1], Table3[[#This Row],[Team]], Game_Results[Total Day], 50, Game_Results[Spawn Rate], 2) + SUMIFS(Game_Results[Player 2 Final Score], Game_Results[Player 2], Table3[[#This Row],[Team]], Game_Results[Total Day], 50, Game_Results[Spawn Rate], 2) + SUMIFS(Game_Results[Player 3 Final Score], Game_Results[Player 3], Table3[[#This Row],[Team]], Game_Results[Total Day], 50, Game_Results[Spawn Rate], 2) + SUMIFS(Game_Results[Player 4 Final Score], Game_Results[Player 4], Table3[[#This Row],[Team]], Game_Results[Total Day], 50, Game_Results[Spawn Rate], 2)</f>
        <v>608455</v>
      </c>
      <c r="E7">
        <f>COUNTIFS(Game_Results[Player 1 Day of Timeout], "&lt;&gt;"&amp;"", Game_Results[Player 1], Table3[[#This Row],[Team]], Game_Results[Total Day], 50, Game_Results[Spawn Rate], 2) + COUNTIFS(Game_Results[Player 2 Day of Timeout], "&lt;&gt;"&amp;"", Game_Results[Player 2], Table3[[#This Row],[Team]], Game_Results[Total Day], 50, Game_Results[Spawn Rate], 2) + COUNTIFS(Game_Results[Player 3 Day of Timeout], "&lt;&gt;"&amp;"", Game_Results[Player 3], Table3[[#This Row],[Team]], Game_Results[Total Day], 50, Game_Results[Spawn Rate], 2) + COUNTIFS(Game_Results[Player 4 Day of Timeout], "&lt;&gt;"&amp;"", Game_Results[Player 4], Table3[[#This Row],[Team]], Game_Results[Total Day], 50, Game_Results[Spawn Rate], 2)</f>
        <v>0</v>
      </c>
      <c r="F7">
        <f>SUMIFS(Game_Results[Player 1 Final Score], Game_Results[Player 1], Table3[[#This Row],[Team]], Game_Results[Total Day], 50, Game_Results[Spawn Rate], 5) + SUMIFS(Game_Results[Player 2 Final Score], Game_Results[Player 2], Table3[[#This Row],[Team]], Game_Results[Total Day], 50, Game_Results[Spawn Rate], 5) + SUMIFS(Game_Results[Player 3 Final Score], Game_Results[Player 3], Table3[[#This Row],[Team]], Game_Results[Total Day], 50, Game_Results[Spawn Rate], 5) + SUMIFS(Game_Results[Player 4 Final Score], Game_Results[Player 4], Table3[[#This Row],[Team]], Game_Results[Total Day], 50, Game_Results[Spawn Rate], 5)</f>
        <v>615265</v>
      </c>
      <c r="G7">
        <f>COUNTIFS(Game_Results[Player 1 Day of Timeout], "&lt;&gt;"&amp;"", Game_Results[Player 1], Table3[[#This Row],[Team]], Game_Results[Total Day], 50, Game_Results[Spawn Rate], 5) + COUNTIFS(Game_Results[Player 2 Day of Timeout], "&lt;&gt;"&amp;"", Game_Results[Player 2], Table3[[#This Row],[Team]], Game_Results[Total Day], 50, Game_Results[Spawn Rate], 5) + COUNTIFS(Game_Results[Player 3 Day of Timeout], "&lt;&gt;"&amp;"", Game_Results[Player 3], Table3[[#This Row],[Team]], Game_Results[Total Day], 50, Game_Results[Spawn Rate], 5) + COUNTIFS(Game_Results[Player 4 Day of Timeout], "&lt;&gt;"&amp;"", Game_Results[Player 4], Table3[[#This Row],[Team]], Game_Results[Total Day], 50, Game_Results[Spawn Rate], 5)</f>
        <v>0</v>
      </c>
      <c r="H7">
        <f>SUMIFS(Game_Results[Player 1 Final Score], Game_Results[Player 1], Table3[[#This Row],[Team]], Game_Results[Total Day], 50, Game_Results[Spawn Rate], 10) + SUMIFS(Game_Results[Player 2 Final Score], Game_Results[Player 2], Table3[[#This Row],[Team]], Game_Results[Total Day], 50, Game_Results[Spawn Rate], 10) + SUMIFS(Game_Results[Player 3 Final Score], Game_Results[Player 3], Table3[[#This Row],[Team]], Game_Results[Total Day], 50, Game_Results[Spawn Rate], 10) + SUMIFS(Game_Results[Player 4 Final Score], Game_Results[Player 4], Table3[[#This Row],[Team]], Game_Results[Total Day], 50, Game_Results[Spawn Rate], 10)</f>
        <v>621508</v>
      </c>
      <c r="I7">
        <f>COUNTIFS(Game_Results[Player 1 Day of Timeout], "&lt;&gt;"&amp;"", Game_Results[Player 1], Table3[[#This Row],[Team]], Game_Results[Total Day], 50, Game_Results[Spawn Rate], 10) + COUNTIFS(Game_Results[Player 2 Day of Timeout], "&lt;&gt;"&amp;"", Game_Results[Player 2], Table3[[#This Row],[Team]], Game_Results[Total Day], 50, Game_Results[Spawn Rate], 10) + COUNTIFS(Game_Results[Player 3 Day of Timeout], "&lt;&gt;"&amp;"", Game_Results[Player 3], Table3[[#This Row],[Team]], Game_Results[Total Day], 50, Game_Results[Spawn Rate], 10) + COUNTIFS(Game_Results[Player 4 Day of Timeout], "&lt;&gt;"&amp;"", Game_Results[Player 4], Table3[[#This Row],[Team]], Game_Results[Total Day], 50, Game_Results[Spawn Rate], 10)</f>
        <v>0</v>
      </c>
      <c r="J7">
        <f>SUMIFS(Game_Results[Player 1 Final Score], Game_Results[Player 1], Table3[[#This Row],[Team]], Game_Results[Total Day], 50, Game_Results[Spawn Rate], 20) + SUMIFS(Game_Results[Player 2 Final Score], Game_Results[Player 2], Table3[[#This Row],[Team]], Game_Results[Total Day], 50, Game_Results[Spawn Rate], 20) + SUMIFS(Game_Results[Player 3 Final Score], Game_Results[Player 3], Table3[[#This Row],[Team]], Game_Results[Total Day], 50, Game_Results[Spawn Rate], 20) + SUMIFS(Game_Results[Player 4 Final Score], Game_Results[Player 4], Table3[[#This Row],[Team]], Game_Results[Total Day], 50, Game_Results[Spawn Rate], 20)</f>
        <v>626330</v>
      </c>
      <c r="K7">
        <f>COUNTIFS(Game_Results[Player 1 Day of Timeout], "&lt;&gt;"&amp;"", Game_Results[Player 1], Table3[[#This Row],[Team]], Game_Results[Total Day], 50, Game_Results[Spawn Rate], 20) + COUNTIFS(Game_Results[Player 2 Day of Timeout], "&lt;&gt;"&amp;"", Game_Results[Player 2], Table3[[#This Row],[Team]], Game_Results[Total Day], 50, Game_Results[Spawn Rate], 20) + COUNTIFS(Game_Results[Player 3 Day of Timeout], "&lt;&gt;"&amp;"", Game_Results[Player 3], Table3[[#This Row],[Team]], Game_Results[Total Day], 50, Game_Results[Spawn Rate], 20) + COUNTIFS(Game_Results[Player 4 Day of Timeout], "&lt;&gt;"&amp;"", Game_Results[Player 4], Table3[[#This Row],[Team]], Game_Results[Total Day], 50, Game_Results[Spawn Rate], 20)</f>
        <v>0</v>
      </c>
      <c r="L7">
        <f>SUMIFS(Game_Results[Player 1 Final Score], Game_Results[Player 1], Table3[[#This Row],[Team]], Game_Results[Total Day], 100, Game_Results[Spawn Rate], 1) + SUMIFS(Game_Results[Player 2 Final Score], Game_Results[Player 2], Table3[[#This Row],[Team]], Game_Results[Total Day], 100, Game_Results[Spawn Rate], 1) + SUMIFS(Game_Results[Player 3 Final Score], Game_Results[Player 3], Table3[[#This Row],[Team]], Game_Results[Total Day], 100, Game_Results[Spawn Rate], 1) + SUMIFS(Game_Results[Player 4 Final Score], Game_Results[Player 4], Table3[[#This Row],[Team]], Game_Results[Total Day], 100, Game_Results[Spawn Rate], 1)</f>
        <v>1190244</v>
      </c>
      <c r="M7">
        <f>COUNTIFS(Game_Results[Player 1 Day of Timeout], "&lt;&gt;"&amp;"", Game_Results[Player 1], Table3[[#This Row],[Team]], Game_Results[Total Day], 100, Game_Results[Spawn Rate], 1) + COUNTIFS(Game_Results[Player 2 Day of Timeout], "&lt;&gt;"&amp;"", Game_Results[Player 2], Table3[[#This Row],[Team]], Game_Results[Total Day], 100, Game_Results[Spawn Rate], 1) + COUNTIFS(Game_Results[Player 3 Day of Timeout], "&lt;&gt;"&amp;"", Game_Results[Player 3], Table3[[#This Row],[Team]], Game_Results[Total Day], 100, Game_Results[Spawn Rate], 1) + COUNTIFS(Game_Results[Player 4 Day of Timeout], "&lt;&gt;"&amp;"", Game_Results[Player 4], Table3[[#This Row],[Team]], Game_Results[Total Day], 100, Game_Results[Spawn Rate], 1)</f>
        <v>0</v>
      </c>
      <c r="N7">
        <f>SUMIFS(Game_Results[Player 1 Final Score], Game_Results[Player 1], Table3[[#This Row],[Team]], Game_Results[Total Day], 100, Game_Results[Spawn Rate], 2) + SUMIFS(Game_Results[Player 2 Final Score], Game_Results[Player 2], Table3[[#This Row],[Team]], Game_Results[Total Day], 100, Game_Results[Spawn Rate], 2) + SUMIFS(Game_Results[Player 3 Final Score], Game_Results[Player 3], Table3[[#This Row],[Team]], Game_Results[Total Day], 100, Game_Results[Spawn Rate], 2) + SUMIFS(Game_Results[Player 4 Final Score], Game_Results[Player 4], Table3[[#This Row],[Team]], Game_Results[Total Day], 100, Game_Results[Spawn Rate], 2)</f>
        <v>1229003</v>
      </c>
      <c r="O7">
        <f>COUNTIFS(Game_Results[Player 1 Day of Timeout], "&lt;&gt;"&amp;"", Game_Results[Player 1], Table3[[#This Row],[Team]], Game_Results[Total Day], 100, Game_Results[Spawn Rate], 2) + COUNTIFS(Game_Results[Player 2 Day of Timeout], "&lt;&gt;"&amp;"", Game_Results[Player 2], Table3[[#This Row],[Team]], Game_Results[Total Day], 100, Game_Results[Spawn Rate], 2) + COUNTIFS(Game_Results[Player 3 Day of Timeout], "&lt;&gt;"&amp;"", Game_Results[Player 3], Table3[[#This Row],[Team]], Game_Results[Total Day], 100, Game_Results[Spawn Rate], 2) + COUNTIFS(Game_Results[Player 4 Day of Timeout], "&lt;&gt;"&amp;"", Game_Results[Player 4], Table3[[#This Row],[Team]], Game_Results[Total Day], 100, Game_Results[Spawn Rate], 2)</f>
        <v>0</v>
      </c>
      <c r="P7">
        <f>SUMIFS(Game_Results[Player 1 Final Score], Game_Results[Player 1], Table3[[#This Row],[Team]], Game_Results[Total Day], 100, Game_Results[Spawn Rate], 5) + SUMIFS(Game_Results[Player 2 Final Score], Game_Results[Player 2], Table3[[#This Row],[Team]], Game_Results[Total Day], 100, Game_Results[Spawn Rate], 5) + SUMIFS(Game_Results[Player 3 Final Score], Game_Results[Player 3], Table3[[#This Row],[Team]], Game_Results[Total Day], 100, Game_Results[Spawn Rate], 5) + SUMIFS(Game_Results[Player 4 Final Score], Game_Results[Player 4], Table3[[#This Row],[Team]], Game_Results[Total Day], 100, Game_Results[Spawn Rate], 5)</f>
        <v>1225657</v>
      </c>
      <c r="Q7">
        <f>COUNTIFS(Game_Results[Player 1 Day of Timeout], "&lt;&gt;"&amp;"", Game_Results[Player 1], Table3[[#This Row],[Team]], Game_Results[Total Day], 100, Game_Results[Spawn Rate], 5) + COUNTIFS(Game_Results[Player 2 Day of Timeout], "&lt;&gt;"&amp;"", Game_Results[Player 2], Table3[[#This Row],[Team]], Game_Results[Total Day], 100, Game_Results[Spawn Rate], 5) + COUNTIFS(Game_Results[Player 3 Day of Timeout], "&lt;&gt;"&amp;"", Game_Results[Player 3], Table3[[#This Row],[Team]], Game_Results[Total Day], 100, Game_Results[Spawn Rate], 5) + COUNTIFS(Game_Results[Player 4 Day of Timeout], "&lt;&gt;"&amp;"", Game_Results[Player 4], Table3[[#This Row],[Team]], Game_Results[Total Day], 100, Game_Results[Spawn Rate], 5)</f>
        <v>0</v>
      </c>
      <c r="R7">
        <f>SUMIFS(Game_Results[Player 1 Final Score], Game_Results[Player 1], Table3[[#This Row],[Team]], Game_Results[Total Day], 100, Game_Results[Spawn Rate], 10) + SUMIFS(Game_Results[Player 2 Final Score], Game_Results[Player 2], Table3[[#This Row],[Team]], Game_Results[Total Day], 100, Game_Results[Spawn Rate], 10) + SUMIFS(Game_Results[Player 3 Final Score], Game_Results[Player 3], Table3[[#This Row],[Team]], Game_Results[Total Day], 100, Game_Results[Spawn Rate], 10) + SUMIFS(Game_Results[Player 4 Final Score], Game_Results[Player 4], Table3[[#This Row],[Team]], Game_Results[Total Day], 100, Game_Results[Spawn Rate], 10)</f>
        <v>1218902</v>
      </c>
      <c r="S7">
        <f>COUNTIFS(Game_Results[Player 1 Day of Timeout], "&lt;&gt;"&amp;"", Game_Results[Player 1], Table3[[#This Row],[Team]], Game_Results[Total Day], 100, Game_Results[Spawn Rate], 10) + COUNTIFS(Game_Results[Player 2 Day of Timeout], "&lt;&gt;"&amp;"", Game_Results[Player 2], Table3[[#This Row],[Team]], Game_Results[Total Day], 100, Game_Results[Spawn Rate], 10) + COUNTIFS(Game_Results[Player 3 Day of Timeout], "&lt;&gt;"&amp;"", Game_Results[Player 3], Table3[[#This Row],[Team]], Game_Results[Total Day], 100, Game_Results[Spawn Rate], 10) + COUNTIFS(Game_Results[Player 4 Day of Timeout], "&lt;&gt;"&amp;"", Game_Results[Player 4], Table3[[#This Row],[Team]], Game_Results[Total Day], 100, Game_Results[Spawn Rate], 10)</f>
        <v>0</v>
      </c>
      <c r="T7">
        <f>SUMIFS(Game_Results[Player 1 Final Score], Game_Results[Player 1], Table3[[#This Row],[Team]], Game_Results[Total Day], 100, Game_Results[Spawn Rate], 20) + SUMIFS(Game_Results[Player 2 Final Score], Game_Results[Player 2], Table3[[#This Row],[Team]], Game_Results[Total Day], 100, Game_Results[Spawn Rate], 20) + SUMIFS(Game_Results[Player 3 Final Score], Game_Results[Player 3], Table3[[#This Row],[Team]], Game_Results[Total Day], 100, Game_Results[Spawn Rate], 20) + SUMIFS(Game_Results[Player 4 Final Score], Game_Results[Player 4], Table3[[#This Row],[Team]], Game_Results[Total Day], 100, Game_Results[Spawn Rate], 20)</f>
        <v>1239518</v>
      </c>
      <c r="U7">
        <f>COUNTIFS(Game_Results[Player 1 Day of Timeout], "&lt;&gt;"&amp;"", Game_Results[Player 1], Table3[[#This Row],[Team]], Game_Results[Total Day], 100, Game_Results[Spawn Rate], 20) + COUNTIFS(Game_Results[Player 2 Day of Timeout], "&lt;&gt;"&amp;"", Game_Results[Player 2], Table3[[#This Row],[Team]], Game_Results[Total Day], 100, Game_Results[Spawn Rate], 20) + COUNTIFS(Game_Results[Player 3 Day of Timeout], "&lt;&gt;"&amp;"", Game_Results[Player 3], Table3[[#This Row],[Team]], Game_Results[Total Day], 100, Game_Results[Spawn Rate], 20) + COUNTIFS(Game_Results[Player 4 Day of Timeout], "&lt;&gt;"&amp;"", Game_Results[Player 4], Table3[[#This Row],[Team]], Game_Results[Total Day], 100, Game_Results[Spawn Rate], 20)</f>
        <v>0</v>
      </c>
      <c r="V7">
        <f>SUMIFS(Game_Results[Player 1 Final Score], Game_Results[Player 1], Table3[[#This Row],[Team]], Game_Results[Total Day], 500, Game_Results[Spawn Rate], 1) + SUMIFS(Game_Results[Player 2 Final Score], Game_Results[Player 2], Table3[[#This Row],[Team]], Game_Results[Total Day], 500, Game_Results[Spawn Rate], 1) + SUMIFS(Game_Results[Player 3 Final Score], Game_Results[Player 3], Table3[[#This Row],[Team]], Game_Results[Total Day], 500, Game_Results[Spawn Rate], 1) + SUMIFS(Game_Results[Player 4 Final Score], Game_Results[Player 4], Table3[[#This Row],[Team]], Game_Results[Total Day], 500, Game_Results[Spawn Rate], 1)</f>
        <v>7128434</v>
      </c>
      <c r="W7">
        <f>COUNTIFS(Game_Results[Player 1 Day of Timeout], "&lt;&gt;"&amp;"", Game_Results[Player 1], Table3[[#This Row],[Team]], Game_Results[Total Day], 500, Game_Results[Spawn Rate], 1) + COUNTIFS(Game_Results[Player 2 Day of Timeout], "&lt;&gt;"&amp;"", Game_Results[Player 2], Table3[[#This Row],[Team]], Game_Results[Total Day], 500, Game_Results[Spawn Rate], 1) + COUNTIFS(Game_Results[Player 3 Day of Timeout], "&lt;&gt;"&amp;"", Game_Results[Player 3], Table3[[#This Row],[Team]], Game_Results[Total Day], 500, Game_Results[Spawn Rate], 1) + COUNTIFS(Game_Results[Player 4 Day of Timeout], "&lt;&gt;"&amp;"", Game_Results[Player 4], Table3[[#This Row],[Team]], Game_Results[Total Day], 500, Game_Results[Spawn Rate], 1)</f>
        <v>2</v>
      </c>
      <c r="X7">
        <f>SUMIFS(Game_Results[Player 1 Final Score], Game_Results[Player 1], Table3[[#This Row],[Team]], Game_Results[Total Day], 500, Game_Results[Spawn Rate], 2) + SUMIFS(Game_Results[Player 2 Final Score], Game_Results[Player 2], Table3[[#This Row],[Team]], Game_Results[Total Day], 500, Game_Results[Spawn Rate], 2) + SUMIFS(Game_Results[Player 3 Final Score], Game_Results[Player 3], Table3[[#This Row],[Team]], Game_Results[Total Day], 500, Game_Results[Spawn Rate], 2) + SUMIFS(Game_Results[Player 4 Final Score], Game_Results[Player 4], Table3[[#This Row],[Team]], Game_Results[Total Day], 500, Game_Results[Spawn Rate], 2)</f>
        <v>6950314</v>
      </c>
      <c r="Y7">
        <f>COUNTIFS(Game_Results[Player 1 Day of Timeout], "&lt;&gt;"&amp;"", Game_Results[Player 1], Table3[[#This Row],[Team]], Game_Results[Total Day], 500, Game_Results[Spawn Rate], 2) + COUNTIFS(Game_Results[Player 2 Day of Timeout], "&lt;&gt;"&amp;"", Game_Results[Player 2], Table3[[#This Row],[Team]], Game_Results[Total Day], 500, Game_Results[Spawn Rate], 2) + COUNTIFS(Game_Results[Player 3 Day of Timeout], "&lt;&gt;"&amp;"", Game_Results[Player 3], Table3[[#This Row],[Team]], Game_Results[Total Day], 500, Game_Results[Spawn Rate], 2) + COUNTIFS(Game_Results[Player 4 Day of Timeout], "&lt;&gt;"&amp;"", Game_Results[Player 4], Table3[[#This Row],[Team]], Game_Results[Total Day], 500, Game_Results[Spawn Rate], 2)</f>
        <v>0</v>
      </c>
      <c r="Z7">
        <f>SUMIFS(Game_Results[Player 1 Final Score], Game_Results[Player 1], Table3[[#This Row],[Team]], Game_Results[Total Day], 500, Game_Results[Spawn Rate], 5) + SUMIFS(Game_Results[Player 2 Final Score], Game_Results[Player 2], Table3[[#This Row],[Team]], Game_Results[Total Day], 500, Game_Results[Spawn Rate], 5) + SUMIFS(Game_Results[Player 3 Final Score], Game_Results[Player 3], Table3[[#This Row],[Team]], Game_Results[Total Day], 500, Game_Results[Spawn Rate], 5) + SUMIFS(Game_Results[Player 4 Final Score], Game_Results[Player 4], Table3[[#This Row],[Team]], Game_Results[Total Day], 500, Game_Results[Spawn Rate], 5)</f>
        <v>5085028</v>
      </c>
      <c r="AA7">
        <f>COUNTIFS(Game_Results[Player 1 Day of Timeout], "&lt;&gt;"&amp;"", Game_Results[Player 1], Table3[[#This Row],[Team]], Game_Results[Total Day], 500, Game_Results[Spawn Rate], 5) + COUNTIFS(Game_Results[Player 2 Day of Timeout], "&lt;&gt;"&amp;"", Game_Results[Player 2], Table3[[#This Row],[Team]], Game_Results[Total Day], 500, Game_Results[Spawn Rate], 5) + COUNTIFS(Game_Results[Player 3 Day of Timeout], "&lt;&gt;"&amp;"", Game_Results[Player 3], Table3[[#This Row],[Team]], Game_Results[Total Day], 500, Game_Results[Spawn Rate], 5) + COUNTIFS(Game_Results[Player 4 Day of Timeout], "&lt;&gt;"&amp;"", Game_Results[Player 4], Table3[[#This Row],[Team]], Game_Results[Total Day], 500, Game_Results[Spawn Rate], 5)</f>
        <v>0</v>
      </c>
      <c r="AB7">
        <f>SUMIFS(Game_Results[Player 1 Final Score], Game_Results[Player 1], Table3[[#This Row],[Team]], Game_Results[Total Day], 500, Game_Results[Spawn Rate], 10) + SUMIFS(Game_Results[Player 2 Final Score], Game_Results[Player 2], Table3[[#This Row],[Team]], Game_Results[Total Day], 500, Game_Results[Spawn Rate], 10) + SUMIFS(Game_Results[Player 3 Final Score], Game_Results[Player 3], Table3[[#This Row],[Team]], Game_Results[Total Day], 500, Game_Results[Spawn Rate], 10) + SUMIFS(Game_Results[Player 4 Final Score], Game_Results[Player 4], Table3[[#This Row],[Team]], Game_Results[Total Day], 500, Game_Results[Spawn Rate], 10)</f>
        <v>6005668</v>
      </c>
      <c r="AC7">
        <f>COUNTIFS(Game_Results[Player 1 Day of Timeout], "&lt;&gt;"&amp;"", Game_Results[Player 1], Table3[[#This Row],[Team]], Game_Results[Total Day], 500, Game_Results[Spawn Rate], 10) + COUNTIFS(Game_Results[Player 2 Day of Timeout], "&lt;&gt;"&amp;"", Game_Results[Player 2], Table3[[#This Row],[Team]], Game_Results[Total Day], 500, Game_Results[Spawn Rate], 10) + COUNTIFS(Game_Results[Player 3 Day of Timeout], "&lt;&gt;"&amp;"", Game_Results[Player 3], Table3[[#This Row],[Team]], Game_Results[Total Day], 500, Game_Results[Spawn Rate], 10) + COUNTIFS(Game_Results[Player 4 Day of Timeout], "&lt;&gt;"&amp;"", Game_Results[Player 4], Table3[[#This Row],[Team]], Game_Results[Total Day], 500, Game_Results[Spawn Rate], 10)</f>
        <v>0</v>
      </c>
      <c r="AD7">
        <f>SUMIFS(Game_Results[Player 1 Final Score], Game_Results[Player 1], Table3[[#This Row],[Team]], Game_Results[Total Day], 500, Game_Results[Spawn Rate], 20) + SUMIFS(Game_Results[Player 2 Final Score], Game_Results[Player 2], Table3[[#This Row],[Team]], Game_Results[Total Day], 500, Game_Results[Spawn Rate], 20) + SUMIFS(Game_Results[Player 3 Final Score], Game_Results[Player 3], Table3[[#This Row],[Team]], Game_Results[Total Day], 500, Game_Results[Spawn Rate], 20) + SUMIFS(Game_Results[Player 4 Final Score], Game_Results[Player 4], Table3[[#This Row],[Team]], Game_Results[Total Day], 500, Game_Results[Spawn Rate], 20)</f>
        <v>6644401</v>
      </c>
      <c r="AE7">
        <f>COUNTIFS(Game_Results[Player 1 Day of Timeout], "&lt;&gt;"&amp;"", Game_Results[Player 1], Table3[[#This Row],[Team]], Game_Results[Total Day], 500, Game_Results[Spawn Rate], 20) + COUNTIFS(Game_Results[Player 2 Day of Timeout], "&lt;&gt;"&amp;"", Game_Results[Player 2], Table3[[#This Row],[Team]], Game_Results[Total Day], 500, Game_Results[Spawn Rate], 20) + COUNTIFS(Game_Results[Player 3 Day of Timeout], "&lt;&gt;"&amp;"", Game_Results[Player 3], Table3[[#This Row],[Team]], Game_Results[Total Day], 500, Game_Results[Spawn Rate], 20) + COUNTIFS(Game_Results[Player 4 Day of Timeout], "&lt;&gt;"&amp;"", Game_Results[Player 4], Table3[[#This Row],[Team]], Game_Results[Total Day], 500, Game_Results[Spawn Rate], 20)</f>
        <v>0</v>
      </c>
      <c r="AF7">
        <f>SUMIFS(Game_Results[Player 1 Final Score], Game_Results[Player 1], Table3[[#This Row],[Team]], Game_Results[Total Day], 1000, Game_Results[Spawn Rate], 1) + SUMIFS(Game_Results[Player 2 Final Score], Game_Results[Player 2], Table3[[#This Row],[Team]], Game_Results[Total Day], 1000, Game_Results[Spawn Rate], 1) + SUMIFS(Game_Results[Player 3 Final Score], Game_Results[Player 3], Table3[[#This Row],[Team]], Game_Results[Total Day], 1000, Game_Results[Spawn Rate], 1) + SUMIFS(Game_Results[Player 4 Final Score], Game_Results[Player 4], Table3[[#This Row],[Team]], Game_Results[Total Day], 1000, Game_Results[Spawn Rate], 1)</f>
        <v>10457396</v>
      </c>
      <c r="AG7">
        <f>COUNTIFS(Game_Results[Player 1 Day of Timeout], "&lt;&gt;"&amp;"", Game_Results[Player 1], Table3[[#This Row],[Team]], Game_Results[Total Day], 1000, Game_Results[Spawn Rate], 1) + COUNTIFS(Game_Results[Player 2 Day of Timeout], "&lt;&gt;"&amp;"", Game_Results[Player 2], Table3[[#This Row],[Team]], Game_Results[Total Day], 1000, Game_Results[Spawn Rate], 1) + COUNTIFS(Game_Results[Player 3 Day of Timeout], "&lt;&gt;"&amp;"", Game_Results[Player 3], Table3[[#This Row],[Team]], Game_Results[Total Day], 1000, Game_Results[Spawn Rate], 1) + COUNTIFS(Game_Results[Player 4 Day of Timeout], "&lt;&gt;"&amp;"", Game_Results[Player 4], Table3[[#This Row],[Team]], Game_Results[Total Day], 1000, Game_Results[Spawn Rate], 1)</f>
        <v>5</v>
      </c>
      <c r="AH7">
        <f>SUMIFS(Game_Results[Player 1 Final Score], Game_Results[Player 1], Table3[[#This Row],[Team]], Game_Results[Total Day], 1000, Game_Results[Spawn Rate], 2) + SUMIFS(Game_Results[Player 2 Final Score], Game_Results[Player 2], Table3[[#This Row],[Team]], Game_Results[Total Day], 1000, Game_Results[Spawn Rate], 2) + SUMIFS(Game_Results[Player 3 Final Score], Game_Results[Player 3], Table3[[#This Row],[Team]], Game_Results[Total Day], 1000, Game_Results[Spawn Rate], 2) + SUMIFS(Game_Results[Player 4 Final Score], Game_Results[Player 4], Table3[[#This Row],[Team]], Game_Results[Total Day], 1000, Game_Results[Spawn Rate], 2)</f>
        <v>16245939</v>
      </c>
      <c r="AI7">
        <f>COUNTIFS(Game_Results[Player 1 Day of Timeout], "&lt;&gt;"&amp;"", Game_Results[Player 1], Table3[[#This Row],[Team]], Game_Results[Total Day], 1000, Game_Results[Spawn Rate], 2) + COUNTIFS(Game_Results[Player 2 Day of Timeout], "&lt;&gt;"&amp;"", Game_Results[Player 2], Table3[[#This Row],[Team]], Game_Results[Total Day], 1000, Game_Results[Spawn Rate], 2) + COUNTIFS(Game_Results[Player 3 Day of Timeout], "&lt;&gt;"&amp;"", Game_Results[Player 3], Table3[[#This Row],[Team]], Game_Results[Total Day], 1000, Game_Results[Spawn Rate], 2) + COUNTIFS(Game_Results[Player 4 Day of Timeout], "&lt;&gt;"&amp;"", Game_Results[Player 4], Table3[[#This Row],[Team]], Game_Results[Total Day], 1000, Game_Results[Spawn Rate], 2)</f>
        <v>0</v>
      </c>
      <c r="AJ7">
        <f>SUMIFS(Game_Results[Player 1 Final Score], Game_Results[Player 1], Table3[[#This Row],[Team]], Game_Results[Total Day], 1000, Game_Results[Spawn Rate], 5) + SUMIFS(Game_Results[Player 2 Final Score], Game_Results[Player 2], Table3[[#This Row],[Team]], Game_Results[Total Day], 1000, Game_Results[Spawn Rate], 5) + SUMIFS(Game_Results[Player 3 Final Score], Game_Results[Player 3], Table3[[#This Row],[Team]], Game_Results[Total Day], 1000, Game_Results[Spawn Rate], 5) + SUMIFS(Game_Results[Player 4 Final Score], Game_Results[Player 4], Table3[[#This Row],[Team]], Game_Results[Total Day], 1000, Game_Results[Spawn Rate], 5)</f>
        <v>13055326</v>
      </c>
      <c r="AK7">
        <f>COUNTIFS(Game_Results[Player 1 Day of Timeout], "&lt;&gt;"&amp;"", Game_Results[Player 1], Table3[[#This Row],[Team]], Game_Results[Total Day], 1000, Game_Results[Spawn Rate], 5) + COUNTIFS(Game_Results[Player 2 Day of Timeout], "&lt;&gt;"&amp;"", Game_Results[Player 2], Table3[[#This Row],[Team]], Game_Results[Total Day], 1000, Game_Results[Spawn Rate], 5) + COUNTIFS(Game_Results[Player 3 Day of Timeout], "&lt;&gt;"&amp;"", Game_Results[Player 3], Table3[[#This Row],[Team]], Game_Results[Total Day], 1000, Game_Results[Spawn Rate], 5) + COUNTIFS(Game_Results[Player 4 Day of Timeout], "&lt;&gt;"&amp;"", Game_Results[Player 4], Table3[[#This Row],[Team]], Game_Results[Total Day], 1000, Game_Results[Spawn Rate], 5)</f>
        <v>0</v>
      </c>
      <c r="AL7">
        <f>SUMIFS(Game_Results[Player 1 Final Score], Game_Results[Player 1], Table3[[#This Row],[Team]], Game_Results[Total Day], 1000, Game_Results[Spawn Rate], 10) + SUMIFS(Game_Results[Player 2 Final Score], Game_Results[Player 2], Table3[[#This Row],[Team]], Game_Results[Total Day], 1000, Game_Results[Spawn Rate], 10) + SUMIFS(Game_Results[Player 3 Final Score], Game_Results[Player 3], Table3[[#This Row],[Team]], Game_Results[Total Day], 1000, Game_Results[Spawn Rate], 10) + SUMIFS(Game_Results[Player 4 Final Score], Game_Results[Player 4], Table3[[#This Row],[Team]], Game_Results[Total Day], 1000, Game_Results[Spawn Rate], 10)</f>
        <v>13923112</v>
      </c>
      <c r="AM7">
        <f>COUNTIFS(Game_Results[Player 1 Day of Timeout], "&lt;&gt;"&amp;"", Game_Results[Player 1], Table3[[#This Row],[Team]], Game_Results[Total Day], 1000, Game_Results[Spawn Rate], 10) + COUNTIFS(Game_Results[Player 2 Day of Timeout], "&lt;&gt;"&amp;"", Game_Results[Player 2], Table3[[#This Row],[Team]], Game_Results[Total Day], 1000, Game_Results[Spawn Rate], 10) + COUNTIFS(Game_Results[Player 3 Day of Timeout], "&lt;&gt;"&amp;"", Game_Results[Player 3], Table3[[#This Row],[Team]], Game_Results[Total Day], 1000, Game_Results[Spawn Rate], 10) + COUNTIFS(Game_Results[Player 4 Day of Timeout], "&lt;&gt;"&amp;"", Game_Results[Player 4], Table3[[#This Row],[Team]], Game_Results[Total Day], 1000, Game_Results[Spawn Rate], 10)</f>
        <v>0</v>
      </c>
      <c r="AN7">
        <f>SUMIFS(Game_Results[Player 1 Final Score], Game_Results[Player 1], Table3[[#This Row],[Team]], Game_Results[Total Day], 1000, Game_Results[Spawn Rate], 20) + SUMIFS(Game_Results[Player 2 Final Score], Game_Results[Player 2], Table3[[#This Row],[Team]], Game_Results[Total Day], 1000, Game_Results[Spawn Rate], 20) + SUMIFS(Game_Results[Player 3 Final Score], Game_Results[Player 3], Table3[[#This Row],[Team]], Game_Results[Total Day], 1000, Game_Results[Spawn Rate], 20) + SUMIFS(Game_Results[Player 4 Final Score], Game_Results[Player 4], Table3[[#This Row],[Team]], Game_Results[Total Day], 1000, Game_Results[Spawn Rate], 20)</f>
        <v>12132394</v>
      </c>
      <c r="AO7">
        <f>COUNTIFS(Game_Results[Player 1 Day of Timeout], "&lt;&gt;"&amp;"", Game_Results[Player 1], Table3[[#This Row],[Team]], Game_Results[Total Day], 1000, Game_Results[Spawn Rate], 20) + COUNTIFS(Game_Results[Player 2 Day of Timeout], "&lt;&gt;"&amp;"", Game_Results[Player 2], Table3[[#This Row],[Team]], Game_Results[Total Day], 1000, Game_Results[Spawn Rate], 20) + COUNTIFS(Game_Results[Player 3 Day of Timeout], "&lt;&gt;"&amp;"", Game_Results[Player 3], Table3[[#This Row],[Team]], Game_Results[Total Day], 1000, Game_Results[Spawn Rate], 20) + COUNTIFS(Game_Results[Player 4 Day of Timeout], "&lt;&gt;"&amp;"", Game_Results[Player 4], Table3[[#This Row],[Team]], Game_Results[Total Day], 1000, Game_Results[Spawn Rate], 20)</f>
        <v>0</v>
      </c>
      <c r="AP7">
        <f>SUMIFS(Game_Results[Player 1 Final Score], Game_Results[Player 1], Table3[[#This Row],[Team]], Game_Results[Total Day], 2000, Game_Results[Spawn Rate], 1) + SUMIFS(Game_Results[Player 2 Final Score], Game_Results[Player 2], Table3[[#This Row],[Team]], Game_Results[Total Day], 2000, Game_Results[Spawn Rate], 1) + SUMIFS(Game_Results[Player 3 Final Score], Game_Results[Player 3], Table3[[#This Row],[Team]], Game_Results[Total Day], 2000, Game_Results[Spawn Rate], 1) + SUMIFS(Game_Results[Player 4 Final Score], Game_Results[Player 4], Table3[[#This Row],[Team]], Game_Results[Total Day], 2000, Game_Results[Spawn Rate], 1)</f>
        <v>29115872</v>
      </c>
      <c r="AQ7">
        <f>COUNTIFS(Game_Results[Player 1 Day of Timeout], "&lt;&gt;"&amp;"", Game_Results[Player 1], Table3[[#This Row],[Team]], Game_Results[Total Day], 2000, Game_Results[Spawn Rate], 1) + COUNTIFS(Game_Results[Player 2 Day of Timeout], "&lt;&gt;"&amp;"", Game_Results[Player 2], Table3[[#This Row],[Team]], Game_Results[Total Day], 2000, Game_Results[Spawn Rate], 1) + COUNTIFS(Game_Results[Player 3 Day of Timeout], "&lt;&gt;"&amp;"", Game_Results[Player 3], Table3[[#This Row],[Team]], Game_Results[Total Day], 2000, Game_Results[Spawn Rate], 1) + COUNTIFS(Game_Results[Player 4 Day of Timeout], "&lt;&gt;"&amp;"", Game_Results[Player 4], Table3[[#This Row],[Team]], Game_Results[Total Day], 2000, Game_Results[Spawn Rate], 1)</f>
        <v>5</v>
      </c>
      <c r="AR7">
        <f>SUMIFS(Game_Results[Player 1 Final Score], Game_Results[Player 1], Table3[[#This Row],[Team]], Game_Results[Total Day], 2000, Game_Results[Spawn Rate], 2) + SUMIFS(Game_Results[Player 2 Final Score], Game_Results[Player 2], Table3[[#This Row],[Team]], Game_Results[Total Day], 2000, Game_Results[Spawn Rate], 2) + SUMIFS(Game_Results[Player 3 Final Score], Game_Results[Player 3], Table3[[#This Row],[Team]], Game_Results[Total Day], 2000, Game_Results[Spawn Rate], 2) + SUMIFS(Game_Results[Player 4 Final Score], Game_Results[Player 4], Table3[[#This Row],[Team]], Game_Results[Total Day], 2000, Game_Results[Spawn Rate], 2)</f>
        <v>29763852</v>
      </c>
      <c r="AS7">
        <f>COUNTIFS(Game_Results[Player 1 Day of Timeout], "&lt;&gt;"&amp;"", Game_Results[Player 1], Table3[[#This Row],[Team]], Game_Results[Total Day], 2000, Game_Results[Spawn Rate], 2) + COUNTIFS(Game_Results[Player 2 Day of Timeout], "&lt;&gt;"&amp;"", Game_Results[Player 2], Table3[[#This Row],[Team]], Game_Results[Total Day], 2000, Game_Results[Spawn Rate], 2) + COUNTIFS(Game_Results[Player 3 Day of Timeout], "&lt;&gt;"&amp;"", Game_Results[Player 3], Table3[[#This Row],[Team]], Game_Results[Total Day], 2000, Game_Results[Spawn Rate], 2) + COUNTIFS(Game_Results[Player 4 Day of Timeout], "&lt;&gt;"&amp;"", Game_Results[Player 4], Table3[[#This Row],[Team]], Game_Results[Total Day], 2000, Game_Results[Spawn Rate], 2)</f>
        <v>3</v>
      </c>
      <c r="AT7">
        <f>SUMIFS(Game_Results[Player 1 Final Score], Game_Results[Player 1], Table3[[#This Row],[Team]], Game_Results[Total Day], 2000, Game_Results[Spawn Rate], 5) + SUMIFS(Game_Results[Player 2 Final Score], Game_Results[Player 2], Table3[[#This Row],[Team]], Game_Results[Total Day], 2000, Game_Results[Spawn Rate], 5) + SUMIFS(Game_Results[Player 3 Final Score], Game_Results[Player 3], Table3[[#This Row],[Team]], Game_Results[Total Day], 2000, Game_Results[Spawn Rate], 5) + SUMIFS(Game_Results[Player 4 Final Score], Game_Results[Player 4], Table3[[#This Row],[Team]], Game_Results[Total Day], 2000, Game_Results[Spawn Rate], 5)</f>
        <v>27288041</v>
      </c>
      <c r="AU7">
        <f>COUNTIFS(Game_Results[Player 1 Day of Timeout], "&lt;&gt;"&amp;"", Game_Results[Player 1], Table3[[#This Row],[Team]], Game_Results[Total Day], 2000, Game_Results[Spawn Rate], 5) + COUNTIFS(Game_Results[Player 2 Day of Timeout], "&lt;&gt;"&amp;"", Game_Results[Player 2], Table3[[#This Row],[Team]], Game_Results[Total Day], 2000, Game_Results[Spawn Rate], 5) + COUNTIFS(Game_Results[Player 3 Day of Timeout], "&lt;&gt;"&amp;"", Game_Results[Player 3], Table3[[#This Row],[Team]], Game_Results[Total Day], 2000, Game_Results[Spawn Rate], 5) + COUNTIFS(Game_Results[Player 4 Day of Timeout], "&lt;&gt;"&amp;"", Game_Results[Player 4], Table3[[#This Row],[Team]], Game_Results[Total Day], 2000, Game_Results[Spawn Rate], 5)</f>
        <v>0</v>
      </c>
      <c r="AV7">
        <f>SUMIFS(Game_Results[Player 1 Final Score], Game_Results[Player 1], Table3[[#This Row],[Team]], Game_Results[Total Day], 2000, Game_Results[Spawn Rate], 10) + SUMIFS(Game_Results[Player 2 Final Score], Game_Results[Player 2], Table3[[#This Row],[Team]], Game_Results[Total Day], 2000, Game_Results[Spawn Rate], 10) + SUMIFS(Game_Results[Player 3 Final Score], Game_Results[Player 3], Table3[[#This Row],[Team]], Game_Results[Total Day], 2000, Game_Results[Spawn Rate], 10) + SUMIFS(Game_Results[Player 4 Final Score], Game_Results[Player 4], Table3[[#This Row],[Team]], Game_Results[Total Day], 2000, Game_Results[Spawn Rate], 10)</f>
        <v>37352734</v>
      </c>
      <c r="AW7">
        <f>COUNTIFS(Game_Results[Player 1 Day of Timeout], "&lt;&gt;"&amp;"", Game_Results[Player 1], Table3[[#This Row],[Team]], Game_Results[Total Day], 2000, Game_Results[Spawn Rate], 10) + COUNTIFS(Game_Results[Player 2 Day of Timeout], "&lt;&gt;"&amp;"", Game_Results[Player 2], Table3[[#This Row],[Team]], Game_Results[Total Day], 2000, Game_Results[Spawn Rate], 10) + COUNTIFS(Game_Results[Player 3 Day of Timeout], "&lt;&gt;"&amp;"", Game_Results[Player 3], Table3[[#This Row],[Team]], Game_Results[Total Day], 2000, Game_Results[Spawn Rate], 10) + COUNTIFS(Game_Results[Player 4 Day of Timeout], "&lt;&gt;"&amp;"", Game_Results[Player 4], Table3[[#This Row],[Team]], Game_Results[Total Day], 2000, Game_Results[Spawn Rate], 10)</f>
        <v>0</v>
      </c>
      <c r="AX7">
        <f>SUMIFS(Game_Results[Player 1 Final Score], Game_Results[Player 1], Table3[[#This Row],[Team]], Game_Results[Total Day], 2000, Game_Results[Spawn Rate], 20) + SUMIFS(Game_Results[Player 2 Final Score], Game_Results[Player 2], Table3[[#This Row],[Team]], Game_Results[Total Day], 2000, Game_Results[Spawn Rate], 20) + SUMIFS(Game_Results[Player 3 Final Score], Game_Results[Player 3], Table3[[#This Row],[Team]], Game_Results[Total Day], 2000, Game_Results[Spawn Rate], 20) + SUMIFS(Game_Results[Player 4 Final Score], Game_Results[Player 4], Table3[[#This Row],[Team]], Game_Results[Total Day], 2000, Game_Results[Spawn Rate], 20)</f>
        <v>28934967</v>
      </c>
      <c r="AY7">
        <f>COUNTIFS(Game_Results[Player 1 Day of Timeout], "&lt;&gt;"&amp;"", Game_Results[Player 1], Table3[[#This Row],[Team]], Game_Results[Total Day], 2000, Game_Results[Spawn Rate], 20) + COUNTIFS(Game_Results[Player 2 Day of Timeout], "&lt;&gt;"&amp;"", Game_Results[Player 2], Table3[[#This Row],[Team]], Game_Results[Total Day], 2000, Game_Results[Spawn Rate], 20) + COUNTIFS(Game_Results[Player 3 Day of Timeout], "&lt;&gt;"&amp;"", Game_Results[Player 3], Table3[[#This Row],[Team]], Game_Results[Total Day], 2000, Game_Results[Spawn Rate], 20) + COUNTIFS(Game_Results[Player 4 Day of Timeout], "&lt;&gt;"&amp;"", Game_Results[Player 4], Table3[[#This Row],[Team]], Game_Results[Total Day], 2000, Game_Results[Spawn Rate], 20)</f>
        <v>0</v>
      </c>
      <c r="AZ7">
        <f>Table3[[#This Row],[50, 1 - Total Score]]+Table3[[#This Row],[50, 2 - Total Score]]+Table3[[#This Row],[50, 5 - Total Score]]+Table3[[#This Row],[50, 10 - Total Score]]+Table3[[#This Row],[50, 20 - Total Score]]+Table3[[#This Row],[100, 1 - Total Score]]+Table3[[#This Row],[100, 2 - Total Score]]+Table3[[#This Row],[100, 5 - Total Score]]+Table3[[#This Row],[100, 10 - Total Score]]+Table3[[#This Row],[100, 20 - Total Score]]+Table3[[#This Row],[500, 1 - Total Score]]+Table3[[#This Row],[500, 2 - Total Score]]+Table3[[#This Row],[500, 5 - Total Score]]+Table3[[#This Row],[500, 10 - Total Score]]+Table3[[#This Row],[500, 20 - Total Score]]+Table3[[#This Row],[1000, 1 - Total Score]]+Table3[[#This Row],[1000, 2 - Total Score]]+Table3[[#This Row],[1000, 5 - Total Score]]+Table3[[#This Row],[1000, 10 - Total Score]]+Table3[[#This Row],[1000, 20 - Total Score]]+Table3[[#This Row],[2000, 1 - Total Score]]+Table3[[#This Row],[2000, 2 - Total Score]]+Table3[[#This Row],[2000, 5 - Total Score]]+Table3[[#This Row],[2000, 10 - Total Score]]+Table3[[#This Row],[2000, 20 - Total Score]]</f>
        <v>259275788</v>
      </c>
      <c r="BA7">
        <f>Table3[[#This Row],[50, 1 - Timeouts]]+Table3[[#This Row],[50, 2 - Timeouts]]+Table3[[#This Row],[50, 5 - Timeouts]]+Table3[[#This Row],[50, 10 - Timeouts]]+Table3[[#This Row],[50, 20 - Timeouts]]+Table3[[#This Row],[100, 1 - Timeouts]]+Table3[[#This Row],[100, 2 - Timeouts]]+Table3[[#This Row],[100, 5 - Timeouts]]+Table3[[#This Row],[100, 10 - Timeouts]]+Table3[[#This Row],[100, 20 - Timeouts]]+Table3[[#This Row],[500, 1 - Timeouts]]+Table3[[#This Row],[500, 2 - Timeouts]]+Table3[[#This Row],[500, 5 - Timeouts]]+Table3[[#This Row],[500, 10 - Timeouts]]+Table3[[#This Row],[500, 20 - Timeouts]]+Table3[[#This Row],[1000, 1 - Timeouts]]+Table3[[#This Row],[1000, 2 - Timeouts]]+Table3[[#This Row],[1000, 5 - Timeouts]]+Table3[[#This Row],[1000, 10 - Timeouts]]+Table3[[#This Row],[1000, 20 - Timeouts]]+Table3[[#This Row],[2000, 1 - Timeouts]]+Table3[[#This Row],[2000, 2 - Timeouts]]+Table3[[#This Row],[2000, 5 - Timeouts]]+Table3[[#This Row],[2000, 10 - Timeouts]]+Table3[[#This Row],[2000, 20 - Timeouts]]</f>
        <v>15</v>
      </c>
    </row>
    <row r="8" spans="1:53" x14ac:dyDescent="0.2">
      <c r="A8">
        <v>7</v>
      </c>
      <c r="B8">
        <f>SUMIFS(Game_Results[Player 1 Final Score], Game_Results[Player 1], Table3[[#This Row],[Team]], Game_Results[Total Day], 50, Game_Results[Spawn Rate], 1) + SUMIFS(Game_Results[Player 2 Final Score], Game_Results[Player 2], Table3[[#This Row],[Team]], Game_Results[Total Day], 50, Game_Results[Spawn Rate], 1) + SUMIFS(Game_Results[Player 3 Final Score], Game_Results[Player 3], Table3[[#This Row],[Team]], Game_Results[Total Day], 50, Game_Results[Spawn Rate], 1) + SUMIFS(Game_Results[Player 4 Final Score], Game_Results[Player 4], Table3[[#This Row],[Team]], Game_Results[Total Day], 50, Game_Results[Spawn Rate], 1)</f>
        <v>635534</v>
      </c>
      <c r="C8">
        <f>COUNTIFS(Game_Results[Player 1 Day of Timeout], "&lt;&gt;"&amp;"", Game_Results[Player 1], Table3[[#This Row],[Team]], Game_Results[Total Day], 50, Game_Results[Spawn Rate], 1) + COUNTIFS(Game_Results[Player 2 Day of Timeout], "&lt;&gt;"&amp;"", Game_Results[Player 2], Table3[[#This Row],[Team]], Game_Results[Total Day], 50, Game_Results[Spawn Rate], 1) + COUNTIFS(Game_Results[Player 3 Day of Timeout], "&lt;&gt;"&amp;"", Game_Results[Player 3], Table3[[#This Row],[Team]], Game_Results[Total Day], 50, Game_Results[Spawn Rate], 1) + COUNTIFS(Game_Results[Player 4 Day of Timeout], "&lt;&gt;"&amp;"", Game_Results[Player 4], Table3[[#This Row],[Team]], Game_Results[Total Day], 50, Game_Results[Spawn Rate], 1)</f>
        <v>0</v>
      </c>
      <c r="D8">
        <f>SUMIFS(Game_Results[Player 1 Final Score], Game_Results[Player 1], Table3[[#This Row],[Team]], Game_Results[Total Day], 50, Game_Results[Spawn Rate], 2) + SUMIFS(Game_Results[Player 2 Final Score], Game_Results[Player 2], Table3[[#This Row],[Team]], Game_Results[Total Day], 50, Game_Results[Spawn Rate], 2) + SUMIFS(Game_Results[Player 3 Final Score], Game_Results[Player 3], Table3[[#This Row],[Team]], Game_Results[Total Day], 50, Game_Results[Spawn Rate], 2) + SUMIFS(Game_Results[Player 4 Final Score], Game_Results[Player 4], Table3[[#This Row],[Team]], Game_Results[Total Day], 50, Game_Results[Spawn Rate], 2)</f>
        <v>644558</v>
      </c>
      <c r="E8">
        <f>COUNTIFS(Game_Results[Player 1 Day of Timeout], "&lt;&gt;"&amp;"", Game_Results[Player 1], Table3[[#This Row],[Team]], Game_Results[Total Day], 50, Game_Results[Spawn Rate], 2) + COUNTIFS(Game_Results[Player 2 Day of Timeout], "&lt;&gt;"&amp;"", Game_Results[Player 2], Table3[[#This Row],[Team]], Game_Results[Total Day], 50, Game_Results[Spawn Rate], 2) + COUNTIFS(Game_Results[Player 3 Day of Timeout], "&lt;&gt;"&amp;"", Game_Results[Player 3], Table3[[#This Row],[Team]], Game_Results[Total Day], 50, Game_Results[Spawn Rate], 2) + COUNTIFS(Game_Results[Player 4 Day of Timeout], "&lt;&gt;"&amp;"", Game_Results[Player 4], Table3[[#This Row],[Team]], Game_Results[Total Day], 50, Game_Results[Spawn Rate], 2)</f>
        <v>0</v>
      </c>
      <c r="F8">
        <f>SUMIFS(Game_Results[Player 1 Final Score], Game_Results[Player 1], Table3[[#This Row],[Team]], Game_Results[Total Day], 50, Game_Results[Spawn Rate], 5) + SUMIFS(Game_Results[Player 2 Final Score], Game_Results[Player 2], Table3[[#This Row],[Team]], Game_Results[Total Day], 50, Game_Results[Spawn Rate], 5) + SUMIFS(Game_Results[Player 3 Final Score], Game_Results[Player 3], Table3[[#This Row],[Team]], Game_Results[Total Day], 50, Game_Results[Spawn Rate], 5) + SUMIFS(Game_Results[Player 4 Final Score], Game_Results[Player 4], Table3[[#This Row],[Team]], Game_Results[Total Day], 50, Game_Results[Spawn Rate], 5)</f>
        <v>635289</v>
      </c>
      <c r="G8">
        <f>COUNTIFS(Game_Results[Player 1 Day of Timeout], "&lt;&gt;"&amp;"", Game_Results[Player 1], Table3[[#This Row],[Team]], Game_Results[Total Day], 50, Game_Results[Spawn Rate], 5) + COUNTIFS(Game_Results[Player 2 Day of Timeout], "&lt;&gt;"&amp;"", Game_Results[Player 2], Table3[[#This Row],[Team]], Game_Results[Total Day], 50, Game_Results[Spawn Rate], 5) + COUNTIFS(Game_Results[Player 3 Day of Timeout], "&lt;&gt;"&amp;"", Game_Results[Player 3], Table3[[#This Row],[Team]], Game_Results[Total Day], 50, Game_Results[Spawn Rate], 5) + COUNTIFS(Game_Results[Player 4 Day of Timeout], "&lt;&gt;"&amp;"", Game_Results[Player 4], Table3[[#This Row],[Team]], Game_Results[Total Day], 50, Game_Results[Spawn Rate], 5)</f>
        <v>0</v>
      </c>
      <c r="H8">
        <f>SUMIFS(Game_Results[Player 1 Final Score], Game_Results[Player 1], Table3[[#This Row],[Team]], Game_Results[Total Day], 50, Game_Results[Spawn Rate], 10) + SUMIFS(Game_Results[Player 2 Final Score], Game_Results[Player 2], Table3[[#This Row],[Team]], Game_Results[Total Day], 50, Game_Results[Spawn Rate], 10) + SUMIFS(Game_Results[Player 3 Final Score], Game_Results[Player 3], Table3[[#This Row],[Team]], Game_Results[Total Day], 50, Game_Results[Spawn Rate], 10) + SUMIFS(Game_Results[Player 4 Final Score], Game_Results[Player 4], Table3[[#This Row],[Team]], Game_Results[Total Day], 50, Game_Results[Spawn Rate], 10)</f>
        <v>635225</v>
      </c>
      <c r="I8">
        <f>COUNTIFS(Game_Results[Player 1 Day of Timeout], "&lt;&gt;"&amp;"", Game_Results[Player 1], Table3[[#This Row],[Team]], Game_Results[Total Day], 50, Game_Results[Spawn Rate], 10) + COUNTIFS(Game_Results[Player 2 Day of Timeout], "&lt;&gt;"&amp;"", Game_Results[Player 2], Table3[[#This Row],[Team]], Game_Results[Total Day], 50, Game_Results[Spawn Rate], 10) + COUNTIFS(Game_Results[Player 3 Day of Timeout], "&lt;&gt;"&amp;"", Game_Results[Player 3], Table3[[#This Row],[Team]], Game_Results[Total Day], 50, Game_Results[Spawn Rate], 10) + COUNTIFS(Game_Results[Player 4 Day of Timeout], "&lt;&gt;"&amp;"", Game_Results[Player 4], Table3[[#This Row],[Team]], Game_Results[Total Day], 50, Game_Results[Spawn Rate], 10)</f>
        <v>0</v>
      </c>
      <c r="J8">
        <f>SUMIFS(Game_Results[Player 1 Final Score], Game_Results[Player 1], Table3[[#This Row],[Team]], Game_Results[Total Day], 50, Game_Results[Spawn Rate], 20) + SUMIFS(Game_Results[Player 2 Final Score], Game_Results[Player 2], Table3[[#This Row],[Team]], Game_Results[Total Day], 50, Game_Results[Spawn Rate], 20) + SUMIFS(Game_Results[Player 3 Final Score], Game_Results[Player 3], Table3[[#This Row],[Team]], Game_Results[Total Day], 50, Game_Results[Spawn Rate], 20) + SUMIFS(Game_Results[Player 4 Final Score], Game_Results[Player 4], Table3[[#This Row],[Team]], Game_Results[Total Day], 50, Game_Results[Spawn Rate], 20)</f>
        <v>630481</v>
      </c>
      <c r="K8">
        <f>COUNTIFS(Game_Results[Player 1 Day of Timeout], "&lt;&gt;"&amp;"", Game_Results[Player 1], Table3[[#This Row],[Team]], Game_Results[Total Day], 50, Game_Results[Spawn Rate], 20) + COUNTIFS(Game_Results[Player 2 Day of Timeout], "&lt;&gt;"&amp;"", Game_Results[Player 2], Table3[[#This Row],[Team]], Game_Results[Total Day], 50, Game_Results[Spawn Rate], 20) + COUNTIFS(Game_Results[Player 3 Day of Timeout], "&lt;&gt;"&amp;"", Game_Results[Player 3], Table3[[#This Row],[Team]], Game_Results[Total Day], 50, Game_Results[Spawn Rate], 20) + COUNTIFS(Game_Results[Player 4 Day of Timeout], "&lt;&gt;"&amp;"", Game_Results[Player 4], Table3[[#This Row],[Team]], Game_Results[Total Day], 50, Game_Results[Spawn Rate], 20)</f>
        <v>0</v>
      </c>
      <c r="L8">
        <f>SUMIFS(Game_Results[Player 1 Final Score], Game_Results[Player 1], Table3[[#This Row],[Team]], Game_Results[Total Day], 100, Game_Results[Spawn Rate], 1) + SUMIFS(Game_Results[Player 2 Final Score], Game_Results[Player 2], Table3[[#This Row],[Team]], Game_Results[Total Day], 100, Game_Results[Spawn Rate], 1) + SUMIFS(Game_Results[Player 3 Final Score], Game_Results[Player 3], Table3[[#This Row],[Team]], Game_Results[Total Day], 100, Game_Results[Spawn Rate], 1) + SUMIFS(Game_Results[Player 4 Final Score], Game_Results[Player 4], Table3[[#This Row],[Team]], Game_Results[Total Day], 100, Game_Results[Spawn Rate], 1)</f>
        <v>1405682</v>
      </c>
      <c r="M8">
        <f>COUNTIFS(Game_Results[Player 1 Day of Timeout], "&lt;&gt;"&amp;"", Game_Results[Player 1], Table3[[#This Row],[Team]], Game_Results[Total Day], 100, Game_Results[Spawn Rate], 1) + COUNTIFS(Game_Results[Player 2 Day of Timeout], "&lt;&gt;"&amp;"", Game_Results[Player 2], Table3[[#This Row],[Team]], Game_Results[Total Day], 100, Game_Results[Spawn Rate], 1) + COUNTIFS(Game_Results[Player 3 Day of Timeout], "&lt;&gt;"&amp;"", Game_Results[Player 3], Table3[[#This Row],[Team]], Game_Results[Total Day], 100, Game_Results[Spawn Rate], 1) + COUNTIFS(Game_Results[Player 4 Day of Timeout], "&lt;&gt;"&amp;"", Game_Results[Player 4], Table3[[#This Row],[Team]], Game_Results[Total Day], 100, Game_Results[Spawn Rate], 1)</f>
        <v>0</v>
      </c>
      <c r="N8">
        <f>SUMIFS(Game_Results[Player 1 Final Score], Game_Results[Player 1], Table3[[#This Row],[Team]], Game_Results[Total Day], 100, Game_Results[Spawn Rate], 2) + SUMIFS(Game_Results[Player 2 Final Score], Game_Results[Player 2], Table3[[#This Row],[Team]], Game_Results[Total Day], 100, Game_Results[Spawn Rate], 2) + SUMIFS(Game_Results[Player 3 Final Score], Game_Results[Player 3], Table3[[#This Row],[Team]], Game_Results[Total Day], 100, Game_Results[Spawn Rate], 2) + SUMIFS(Game_Results[Player 4 Final Score], Game_Results[Player 4], Table3[[#This Row],[Team]], Game_Results[Total Day], 100, Game_Results[Spawn Rate], 2)</f>
        <v>1338999</v>
      </c>
      <c r="O8">
        <f>COUNTIFS(Game_Results[Player 1 Day of Timeout], "&lt;&gt;"&amp;"", Game_Results[Player 1], Table3[[#This Row],[Team]], Game_Results[Total Day], 100, Game_Results[Spawn Rate], 2) + COUNTIFS(Game_Results[Player 2 Day of Timeout], "&lt;&gt;"&amp;"", Game_Results[Player 2], Table3[[#This Row],[Team]], Game_Results[Total Day], 100, Game_Results[Spawn Rate], 2) + COUNTIFS(Game_Results[Player 3 Day of Timeout], "&lt;&gt;"&amp;"", Game_Results[Player 3], Table3[[#This Row],[Team]], Game_Results[Total Day], 100, Game_Results[Spawn Rate], 2) + COUNTIFS(Game_Results[Player 4 Day of Timeout], "&lt;&gt;"&amp;"", Game_Results[Player 4], Table3[[#This Row],[Team]], Game_Results[Total Day], 100, Game_Results[Spawn Rate], 2)</f>
        <v>0</v>
      </c>
      <c r="P8">
        <f>SUMIFS(Game_Results[Player 1 Final Score], Game_Results[Player 1], Table3[[#This Row],[Team]], Game_Results[Total Day], 100, Game_Results[Spawn Rate], 5) + SUMIFS(Game_Results[Player 2 Final Score], Game_Results[Player 2], Table3[[#This Row],[Team]], Game_Results[Total Day], 100, Game_Results[Spawn Rate], 5) + SUMIFS(Game_Results[Player 3 Final Score], Game_Results[Player 3], Table3[[#This Row],[Team]], Game_Results[Total Day], 100, Game_Results[Spawn Rate], 5) + SUMIFS(Game_Results[Player 4 Final Score], Game_Results[Player 4], Table3[[#This Row],[Team]], Game_Results[Total Day], 100, Game_Results[Spawn Rate], 5)</f>
        <v>1412798</v>
      </c>
      <c r="Q8">
        <f>COUNTIFS(Game_Results[Player 1 Day of Timeout], "&lt;&gt;"&amp;"", Game_Results[Player 1], Table3[[#This Row],[Team]], Game_Results[Total Day], 100, Game_Results[Spawn Rate], 5) + COUNTIFS(Game_Results[Player 2 Day of Timeout], "&lt;&gt;"&amp;"", Game_Results[Player 2], Table3[[#This Row],[Team]], Game_Results[Total Day], 100, Game_Results[Spawn Rate], 5) + COUNTIFS(Game_Results[Player 3 Day of Timeout], "&lt;&gt;"&amp;"", Game_Results[Player 3], Table3[[#This Row],[Team]], Game_Results[Total Day], 100, Game_Results[Spawn Rate], 5) + COUNTIFS(Game_Results[Player 4 Day of Timeout], "&lt;&gt;"&amp;"", Game_Results[Player 4], Table3[[#This Row],[Team]], Game_Results[Total Day], 100, Game_Results[Spawn Rate], 5)</f>
        <v>0</v>
      </c>
      <c r="R8">
        <f>SUMIFS(Game_Results[Player 1 Final Score], Game_Results[Player 1], Table3[[#This Row],[Team]], Game_Results[Total Day], 100, Game_Results[Spawn Rate], 10) + SUMIFS(Game_Results[Player 2 Final Score], Game_Results[Player 2], Table3[[#This Row],[Team]], Game_Results[Total Day], 100, Game_Results[Spawn Rate], 10) + SUMIFS(Game_Results[Player 3 Final Score], Game_Results[Player 3], Table3[[#This Row],[Team]], Game_Results[Total Day], 100, Game_Results[Spawn Rate], 10) + SUMIFS(Game_Results[Player 4 Final Score], Game_Results[Player 4], Table3[[#This Row],[Team]], Game_Results[Total Day], 100, Game_Results[Spawn Rate], 10)</f>
        <v>1379329</v>
      </c>
      <c r="S8">
        <f>COUNTIFS(Game_Results[Player 1 Day of Timeout], "&lt;&gt;"&amp;"", Game_Results[Player 1], Table3[[#This Row],[Team]], Game_Results[Total Day], 100, Game_Results[Spawn Rate], 10) + COUNTIFS(Game_Results[Player 2 Day of Timeout], "&lt;&gt;"&amp;"", Game_Results[Player 2], Table3[[#This Row],[Team]], Game_Results[Total Day], 100, Game_Results[Spawn Rate], 10) + COUNTIFS(Game_Results[Player 3 Day of Timeout], "&lt;&gt;"&amp;"", Game_Results[Player 3], Table3[[#This Row],[Team]], Game_Results[Total Day], 100, Game_Results[Spawn Rate], 10) + COUNTIFS(Game_Results[Player 4 Day of Timeout], "&lt;&gt;"&amp;"", Game_Results[Player 4], Table3[[#This Row],[Team]], Game_Results[Total Day], 100, Game_Results[Spawn Rate], 10)</f>
        <v>0</v>
      </c>
      <c r="T8">
        <f>SUMIFS(Game_Results[Player 1 Final Score], Game_Results[Player 1], Table3[[#This Row],[Team]], Game_Results[Total Day], 100, Game_Results[Spawn Rate], 20) + SUMIFS(Game_Results[Player 2 Final Score], Game_Results[Player 2], Table3[[#This Row],[Team]], Game_Results[Total Day], 100, Game_Results[Spawn Rate], 20) + SUMIFS(Game_Results[Player 3 Final Score], Game_Results[Player 3], Table3[[#This Row],[Team]], Game_Results[Total Day], 100, Game_Results[Spawn Rate], 20) + SUMIFS(Game_Results[Player 4 Final Score], Game_Results[Player 4], Table3[[#This Row],[Team]], Game_Results[Total Day], 100, Game_Results[Spawn Rate], 20)</f>
        <v>1316018</v>
      </c>
      <c r="U8">
        <f>COUNTIFS(Game_Results[Player 1 Day of Timeout], "&lt;&gt;"&amp;"", Game_Results[Player 1], Table3[[#This Row],[Team]], Game_Results[Total Day], 100, Game_Results[Spawn Rate], 20) + COUNTIFS(Game_Results[Player 2 Day of Timeout], "&lt;&gt;"&amp;"", Game_Results[Player 2], Table3[[#This Row],[Team]], Game_Results[Total Day], 100, Game_Results[Spawn Rate], 20) + COUNTIFS(Game_Results[Player 3 Day of Timeout], "&lt;&gt;"&amp;"", Game_Results[Player 3], Table3[[#This Row],[Team]], Game_Results[Total Day], 100, Game_Results[Spawn Rate], 20) + COUNTIFS(Game_Results[Player 4 Day of Timeout], "&lt;&gt;"&amp;"", Game_Results[Player 4], Table3[[#This Row],[Team]], Game_Results[Total Day], 100, Game_Results[Spawn Rate], 20)</f>
        <v>0</v>
      </c>
      <c r="V8">
        <f>SUMIFS(Game_Results[Player 1 Final Score], Game_Results[Player 1], Table3[[#This Row],[Team]], Game_Results[Total Day], 500, Game_Results[Spawn Rate], 1) + SUMIFS(Game_Results[Player 2 Final Score], Game_Results[Player 2], Table3[[#This Row],[Team]], Game_Results[Total Day], 500, Game_Results[Spawn Rate], 1) + SUMIFS(Game_Results[Player 3 Final Score], Game_Results[Player 3], Table3[[#This Row],[Team]], Game_Results[Total Day], 500, Game_Results[Spawn Rate], 1) + SUMIFS(Game_Results[Player 4 Final Score], Game_Results[Player 4], Table3[[#This Row],[Team]], Game_Results[Total Day], 500, Game_Results[Spawn Rate], 1)</f>
        <v>5918530</v>
      </c>
      <c r="W8">
        <f>COUNTIFS(Game_Results[Player 1 Day of Timeout], "&lt;&gt;"&amp;"", Game_Results[Player 1], Table3[[#This Row],[Team]], Game_Results[Total Day], 500, Game_Results[Spawn Rate], 1) + COUNTIFS(Game_Results[Player 2 Day of Timeout], "&lt;&gt;"&amp;"", Game_Results[Player 2], Table3[[#This Row],[Team]], Game_Results[Total Day], 500, Game_Results[Spawn Rate], 1) + COUNTIFS(Game_Results[Player 3 Day of Timeout], "&lt;&gt;"&amp;"", Game_Results[Player 3], Table3[[#This Row],[Team]], Game_Results[Total Day], 500, Game_Results[Spawn Rate], 1) + COUNTIFS(Game_Results[Player 4 Day of Timeout], "&lt;&gt;"&amp;"", Game_Results[Player 4], Table3[[#This Row],[Team]], Game_Results[Total Day], 500, Game_Results[Spawn Rate], 1)</f>
        <v>0</v>
      </c>
      <c r="X8">
        <f>SUMIFS(Game_Results[Player 1 Final Score], Game_Results[Player 1], Table3[[#This Row],[Team]], Game_Results[Total Day], 500, Game_Results[Spawn Rate], 2) + SUMIFS(Game_Results[Player 2 Final Score], Game_Results[Player 2], Table3[[#This Row],[Team]], Game_Results[Total Day], 500, Game_Results[Spawn Rate], 2) + SUMIFS(Game_Results[Player 3 Final Score], Game_Results[Player 3], Table3[[#This Row],[Team]], Game_Results[Total Day], 500, Game_Results[Spawn Rate], 2) + SUMIFS(Game_Results[Player 4 Final Score], Game_Results[Player 4], Table3[[#This Row],[Team]], Game_Results[Total Day], 500, Game_Results[Spawn Rate], 2)</f>
        <v>7084393</v>
      </c>
      <c r="Y8">
        <f>COUNTIFS(Game_Results[Player 1 Day of Timeout], "&lt;&gt;"&amp;"", Game_Results[Player 1], Table3[[#This Row],[Team]], Game_Results[Total Day], 500, Game_Results[Spawn Rate], 2) + COUNTIFS(Game_Results[Player 2 Day of Timeout], "&lt;&gt;"&amp;"", Game_Results[Player 2], Table3[[#This Row],[Team]], Game_Results[Total Day], 500, Game_Results[Spawn Rate], 2) + COUNTIFS(Game_Results[Player 3 Day of Timeout], "&lt;&gt;"&amp;"", Game_Results[Player 3], Table3[[#This Row],[Team]], Game_Results[Total Day], 500, Game_Results[Spawn Rate], 2) + COUNTIFS(Game_Results[Player 4 Day of Timeout], "&lt;&gt;"&amp;"", Game_Results[Player 4], Table3[[#This Row],[Team]], Game_Results[Total Day], 500, Game_Results[Spawn Rate], 2)</f>
        <v>0</v>
      </c>
      <c r="Z8">
        <f>SUMIFS(Game_Results[Player 1 Final Score], Game_Results[Player 1], Table3[[#This Row],[Team]], Game_Results[Total Day], 500, Game_Results[Spawn Rate], 5) + SUMIFS(Game_Results[Player 2 Final Score], Game_Results[Player 2], Table3[[#This Row],[Team]], Game_Results[Total Day], 500, Game_Results[Spawn Rate], 5) + SUMIFS(Game_Results[Player 3 Final Score], Game_Results[Player 3], Table3[[#This Row],[Team]], Game_Results[Total Day], 500, Game_Results[Spawn Rate], 5) + SUMIFS(Game_Results[Player 4 Final Score], Game_Results[Player 4], Table3[[#This Row],[Team]], Game_Results[Total Day], 500, Game_Results[Spawn Rate], 5)</f>
        <v>5681300</v>
      </c>
      <c r="AA8">
        <f>COUNTIFS(Game_Results[Player 1 Day of Timeout], "&lt;&gt;"&amp;"", Game_Results[Player 1], Table3[[#This Row],[Team]], Game_Results[Total Day], 500, Game_Results[Spawn Rate], 5) + COUNTIFS(Game_Results[Player 2 Day of Timeout], "&lt;&gt;"&amp;"", Game_Results[Player 2], Table3[[#This Row],[Team]], Game_Results[Total Day], 500, Game_Results[Spawn Rate], 5) + COUNTIFS(Game_Results[Player 3 Day of Timeout], "&lt;&gt;"&amp;"", Game_Results[Player 3], Table3[[#This Row],[Team]], Game_Results[Total Day], 500, Game_Results[Spawn Rate], 5) + COUNTIFS(Game_Results[Player 4 Day of Timeout], "&lt;&gt;"&amp;"", Game_Results[Player 4], Table3[[#This Row],[Team]], Game_Results[Total Day], 500, Game_Results[Spawn Rate], 5)</f>
        <v>0</v>
      </c>
      <c r="AB8">
        <f>SUMIFS(Game_Results[Player 1 Final Score], Game_Results[Player 1], Table3[[#This Row],[Team]], Game_Results[Total Day], 500, Game_Results[Spawn Rate], 10) + SUMIFS(Game_Results[Player 2 Final Score], Game_Results[Player 2], Table3[[#This Row],[Team]], Game_Results[Total Day], 500, Game_Results[Spawn Rate], 10) + SUMIFS(Game_Results[Player 3 Final Score], Game_Results[Player 3], Table3[[#This Row],[Team]], Game_Results[Total Day], 500, Game_Results[Spawn Rate], 10) + SUMIFS(Game_Results[Player 4 Final Score], Game_Results[Player 4], Table3[[#This Row],[Team]], Game_Results[Total Day], 500, Game_Results[Spawn Rate], 10)</f>
        <v>6073174</v>
      </c>
      <c r="AC8">
        <f>COUNTIFS(Game_Results[Player 1 Day of Timeout], "&lt;&gt;"&amp;"", Game_Results[Player 1], Table3[[#This Row],[Team]], Game_Results[Total Day], 500, Game_Results[Spawn Rate], 10) + COUNTIFS(Game_Results[Player 2 Day of Timeout], "&lt;&gt;"&amp;"", Game_Results[Player 2], Table3[[#This Row],[Team]], Game_Results[Total Day], 500, Game_Results[Spawn Rate], 10) + COUNTIFS(Game_Results[Player 3 Day of Timeout], "&lt;&gt;"&amp;"", Game_Results[Player 3], Table3[[#This Row],[Team]], Game_Results[Total Day], 500, Game_Results[Spawn Rate], 10) + COUNTIFS(Game_Results[Player 4 Day of Timeout], "&lt;&gt;"&amp;"", Game_Results[Player 4], Table3[[#This Row],[Team]], Game_Results[Total Day], 500, Game_Results[Spawn Rate], 10)</f>
        <v>0</v>
      </c>
      <c r="AD8">
        <f>SUMIFS(Game_Results[Player 1 Final Score], Game_Results[Player 1], Table3[[#This Row],[Team]], Game_Results[Total Day], 500, Game_Results[Spawn Rate], 20) + SUMIFS(Game_Results[Player 2 Final Score], Game_Results[Player 2], Table3[[#This Row],[Team]], Game_Results[Total Day], 500, Game_Results[Spawn Rate], 20) + SUMIFS(Game_Results[Player 3 Final Score], Game_Results[Player 3], Table3[[#This Row],[Team]], Game_Results[Total Day], 500, Game_Results[Spawn Rate], 20) + SUMIFS(Game_Results[Player 4 Final Score], Game_Results[Player 4], Table3[[#This Row],[Team]], Game_Results[Total Day], 500, Game_Results[Spawn Rate], 20)</f>
        <v>5510012</v>
      </c>
      <c r="AE8">
        <f>COUNTIFS(Game_Results[Player 1 Day of Timeout], "&lt;&gt;"&amp;"", Game_Results[Player 1], Table3[[#This Row],[Team]], Game_Results[Total Day], 500, Game_Results[Spawn Rate], 20) + COUNTIFS(Game_Results[Player 2 Day of Timeout], "&lt;&gt;"&amp;"", Game_Results[Player 2], Table3[[#This Row],[Team]], Game_Results[Total Day], 500, Game_Results[Spawn Rate], 20) + COUNTIFS(Game_Results[Player 3 Day of Timeout], "&lt;&gt;"&amp;"", Game_Results[Player 3], Table3[[#This Row],[Team]], Game_Results[Total Day], 500, Game_Results[Spawn Rate], 20) + COUNTIFS(Game_Results[Player 4 Day of Timeout], "&lt;&gt;"&amp;"", Game_Results[Player 4], Table3[[#This Row],[Team]], Game_Results[Total Day], 500, Game_Results[Spawn Rate], 20)</f>
        <v>0</v>
      </c>
      <c r="AF8">
        <f>SUMIFS(Game_Results[Player 1 Final Score], Game_Results[Player 1], Table3[[#This Row],[Team]], Game_Results[Total Day], 1000, Game_Results[Spawn Rate], 1) + SUMIFS(Game_Results[Player 2 Final Score], Game_Results[Player 2], Table3[[#This Row],[Team]], Game_Results[Total Day], 1000, Game_Results[Spawn Rate], 1) + SUMIFS(Game_Results[Player 3 Final Score], Game_Results[Player 3], Table3[[#This Row],[Team]], Game_Results[Total Day], 1000, Game_Results[Spawn Rate], 1) + SUMIFS(Game_Results[Player 4 Final Score], Game_Results[Player 4], Table3[[#This Row],[Team]], Game_Results[Total Day], 1000, Game_Results[Spawn Rate], 1)</f>
        <v>11597763</v>
      </c>
      <c r="AG8">
        <f>COUNTIFS(Game_Results[Player 1 Day of Timeout], "&lt;&gt;"&amp;"", Game_Results[Player 1], Table3[[#This Row],[Team]], Game_Results[Total Day], 1000, Game_Results[Spawn Rate], 1) + COUNTIFS(Game_Results[Player 2 Day of Timeout], "&lt;&gt;"&amp;"", Game_Results[Player 2], Table3[[#This Row],[Team]], Game_Results[Total Day], 1000, Game_Results[Spawn Rate], 1) + COUNTIFS(Game_Results[Player 3 Day of Timeout], "&lt;&gt;"&amp;"", Game_Results[Player 3], Table3[[#This Row],[Team]], Game_Results[Total Day], 1000, Game_Results[Spawn Rate], 1) + COUNTIFS(Game_Results[Player 4 Day of Timeout], "&lt;&gt;"&amp;"", Game_Results[Player 4], Table3[[#This Row],[Team]], Game_Results[Total Day], 1000, Game_Results[Spawn Rate], 1)</f>
        <v>0</v>
      </c>
      <c r="AH8">
        <f>SUMIFS(Game_Results[Player 1 Final Score], Game_Results[Player 1], Table3[[#This Row],[Team]], Game_Results[Total Day], 1000, Game_Results[Spawn Rate], 2) + SUMIFS(Game_Results[Player 2 Final Score], Game_Results[Player 2], Table3[[#This Row],[Team]], Game_Results[Total Day], 1000, Game_Results[Spawn Rate], 2) + SUMIFS(Game_Results[Player 3 Final Score], Game_Results[Player 3], Table3[[#This Row],[Team]], Game_Results[Total Day], 1000, Game_Results[Spawn Rate], 2) + SUMIFS(Game_Results[Player 4 Final Score], Game_Results[Player 4], Table3[[#This Row],[Team]], Game_Results[Total Day], 1000, Game_Results[Spawn Rate], 2)</f>
        <v>12300952</v>
      </c>
      <c r="AI8">
        <f>COUNTIFS(Game_Results[Player 1 Day of Timeout], "&lt;&gt;"&amp;"", Game_Results[Player 1], Table3[[#This Row],[Team]], Game_Results[Total Day], 1000, Game_Results[Spawn Rate], 2) + COUNTIFS(Game_Results[Player 2 Day of Timeout], "&lt;&gt;"&amp;"", Game_Results[Player 2], Table3[[#This Row],[Team]], Game_Results[Total Day], 1000, Game_Results[Spawn Rate], 2) + COUNTIFS(Game_Results[Player 3 Day of Timeout], "&lt;&gt;"&amp;"", Game_Results[Player 3], Table3[[#This Row],[Team]], Game_Results[Total Day], 1000, Game_Results[Spawn Rate], 2) + COUNTIFS(Game_Results[Player 4 Day of Timeout], "&lt;&gt;"&amp;"", Game_Results[Player 4], Table3[[#This Row],[Team]], Game_Results[Total Day], 1000, Game_Results[Spawn Rate], 2)</f>
        <v>0</v>
      </c>
      <c r="AJ8">
        <f>SUMIFS(Game_Results[Player 1 Final Score], Game_Results[Player 1], Table3[[#This Row],[Team]], Game_Results[Total Day], 1000, Game_Results[Spawn Rate], 5) + SUMIFS(Game_Results[Player 2 Final Score], Game_Results[Player 2], Table3[[#This Row],[Team]], Game_Results[Total Day], 1000, Game_Results[Spawn Rate], 5) + SUMIFS(Game_Results[Player 3 Final Score], Game_Results[Player 3], Table3[[#This Row],[Team]], Game_Results[Total Day], 1000, Game_Results[Spawn Rate], 5) + SUMIFS(Game_Results[Player 4 Final Score], Game_Results[Player 4], Table3[[#This Row],[Team]], Game_Results[Total Day], 1000, Game_Results[Spawn Rate], 5)</f>
        <v>11154070</v>
      </c>
      <c r="AK8">
        <f>COUNTIFS(Game_Results[Player 1 Day of Timeout], "&lt;&gt;"&amp;"", Game_Results[Player 1], Table3[[#This Row],[Team]], Game_Results[Total Day], 1000, Game_Results[Spawn Rate], 5) + COUNTIFS(Game_Results[Player 2 Day of Timeout], "&lt;&gt;"&amp;"", Game_Results[Player 2], Table3[[#This Row],[Team]], Game_Results[Total Day], 1000, Game_Results[Spawn Rate], 5) + COUNTIFS(Game_Results[Player 3 Day of Timeout], "&lt;&gt;"&amp;"", Game_Results[Player 3], Table3[[#This Row],[Team]], Game_Results[Total Day], 1000, Game_Results[Spawn Rate], 5) + COUNTIFS(Game_Results[Player 4 Day of Timeout], "&lt;&gt;"&amp;"", Game_Results[Player 4], Table3[[#This Row],[Team]], Game_Results[Total Day], 1000, Game_Results[Spawn Rate], 5)</f>
        <v>0</v>
      </c>
      <c r="AL8">
        <f>SUMIFS(Game_Results[Player 1 Final Score], Game_Results[Player 1], Table3[[#This Row],[Team]], Game_Results[Total Day], 1000, Game_Results[Spawn Rate], 10) + SUMIFS(Game_Results[Player 2 Final Score], Game_Results[Player 2], Table3[[#This Row],[Team]], Game_Results[Total Day], 1000, Game_Results[Spawn Rate], 10) + SUMIFS(Game_Results[Player 3 Final Score], Game_Results[Player 3], Table3[[#This Row],[Team]], Game_Results[Total Day], 1000, Game_Results[Spawn Rate], 10) + SUMIFS(Game_Results[Player 4 Final Score], Game_Results[Player 4], Table3[[#This Row],[Team]], Game_Results[Total Day], 1000, Game_Results[Spawn Rate], 10)</f>
        <v>10172604</v>
      </c>
      <c r="AM8">
        <f>COUNTIFS(Game_Results[Player 1 Day of Timeout], "&lt;&gt;"&amp;"", Game_Results[Player 1], Table3[[#This Row],[Team]], Game_Results[Total Day], 1000, Game_Results[Spawn Rate], 10) + COUNTIFS(Game_Results[Player 2 Day of Timeout], "&lt;&gt;"&amp;"", Game_Results[Player 2], Table3[[#This Row],[Team]], Game_Results[Total Day], 1000, Game_Results[Spawn Rate], 10) + COUNTIFS(Game_Results[Player 3 Day of Timeout], "&lt;&gt;"&amp;"", Game_Results[Player 3], Table3[[#This Row],[Team]], Game_Results[Total Day], 1000, Game_Results[Spawn Rate], 10) + COUNTIFS(Game_Results[Player 4 Day of Timeout], "&lt;&gt;"&amp;"", Game_Results[Player 4], Table3[[#This Row],[Team]], Game_Results[Total Day], 1000, Game_Results[Spawn Rate], 10)</f>
        <v>0</v>
      </c>
      <c r="AN8">
        <f>SUMIFS(Game_Results[Player 1 Final Score], Game_Results[Player 1], Table3[[#This Row],[Team]], Game_Results[Total Day], 1000, Game_Results[Spawn Rate], 20) + SUMIFS(Game_Results[Player 2 Final Score], Game_Results[Player 2], Table3[[#This Row],[Team]], Game_Results[Total Day], 1000, Game_Results[Spawn Rate], 20) + SUMIFS(Game_Results[Player 3 Final Score], Game_Results[Player 3], Table3[[#This Row],[Team]], Game_Results[Total Day], 1000, Game_Results[Spawn Rate], 20) + SUMIFS(Game_Results[Player 4 Final Score], Game_Results[Player 4], Table3[[#This Row],[Team]], Game_Results[Total Day], 1000, Game_Results[Spawn Rate], 20)</f>
        <v>11995678</v>
      </c>
      <c r="AO8">
        <f>COUNTIFS(Game_Results[Player 1 Day of Timeout], "&lt;&gt;"&amp;"", Game_Results[Player 1], Table3[[#This Row],[Team]], Game_Results[Total Day], 1000, Game_Results[Spawn Rate], 20) + COUNTIFS(Game_Results[Player 2 Day of Timeout], "&lt;&gt;"&amp;"", Game_Results[Player 2], Table3[[#This Row],[Team]], Game_Results[Total Day], 1000, Game_Results[Spawn Rate], 20) + COUNTIFS(Game_Results[Player 3 Day of Timeout], "&lt;&gt;"&amp;"", Game_Results[Player 3], Table3[[#This Row],[Team]], Game_Results[Total Day], 1000, Game_Results[Spawn Rate], 20) + COUNTIFS(Game_Results[Player 4 Day of Timeout], "&lt;&gt;"&amp;"", Game_Results[Player 4], Table3[[#This Row],[Team]], Game_Results[Total Day], 1000, Game_Results[Spawn Rate], 20)</f>
        <v>0</v>
      </c>
      <c r="AP8">
        <f>SUMIFS(Game_Results[Player 1 Final Score], Game_Results[Player 1], Table3[[#This Row],[Team]], Game_Results[Total Day], 2000, Game_Results[Spawn Rate], 1) + SUMIFS(Game_Results[Player 2 Final Score], Game_Results[Player 2], Table3[[#This Row],[Team]], Game_Results[Total Day], 2000, Game_Results[Spawn Rate], 1) + SUMIFS(Game_Results[Player 3 Final Score], Game_Results[Player 3], Table3[[#This Row],[Team]], Game_Results[Total Day], 2000, Game_Results[Spawn Rate], 1) + SUMIFS(Game_Results[Player 4 Final Score], Game_Results[Player 4], Table3[[#This Row],[Team]], Game_Results[Total Day], 2000, Game_Results[Spawn Rate], 1)</f>
        <v>23823891</v>
      </c>
      <c r="AQ8">
        <f>COUNTIFS(Game_Results[Player 1 Day of Timeout], "&lt;&gt;"&amp;"", Game_Results[Player 1], Table3[[#This Row],[Team]], Game_Results[Total Day], 2000, Game_Results[Spawn Rate], 1) + COUNTIFS(Game_Results[Player 2 Day of Timeout], "&lt;&gt;"&amp;"", Game_Results[Player 2], Table3[[#This Row],[Team]], Game_Results[Total Day], 2000, Game_Results[Spawn Rate], 1) + COUNTIFS(Game_Results[Player 3 Day of Timeout], "&lt;&gt;"&amp;"", Game_Results[Player 3], Table3[[#This Row],[Team]], Game_Results[Total Day], 2000, Game_Results[Spawn Rate], 1) + COUNTIFS(Game_Results[Player 4 Day of Timeout], "&lt;&gt;"&amp;"", Game_Results[Player 4], Table3[[#This Row],[Team]], Game_Results[Total Day], 2000, Game_Results[Spawn Rate], 1)</f>
        <v>0</v>
      </c>
      <c r="AR8">
        <f>SUMIFS(Game_Results[Player 1 Final Score], Game_Results[Player 1], Table3[[#This Row],[Team]], Game_Results[Total Day], 2000, Game_Results[Spawn Rate], 2) + SUMIFS(Game_Results[Player 2 Final Score], Game_Results[Player 2], Table3[[#This Row],[Team]], Game_Results[Total Day], 2000, Game_Results[Spawn Rate], 2) + SUMIFS(Game_Results[Player 3 Final Score], Game_Results[Player 3], Table3[[#This Row],[Team]], Game_Results[Total Day], 2000, Game_Results[Spawn Rate], 2) + SUMIFS(Game_Results[Player 4 Final Score], Game_Results[Player 4], Table3[[#This Row],[Team]], Game_Results[Total Day], 2000, Game_Results[Spawn Rate], 2)</f>
        <v>24835111</v>
      </c>
      <c r="AS8">
        <f>COUNTIFS(Game_Results[Player 1 Day of Timeout], "&lt;&gt;"&amp;"", Game_Results[Player 1], Table3[[#This Row],[Team]], Game_Results[Total Day], 2000, Game_Results[Spawn Rate], 2) + COUNTIFS(Game_Results[Player 2 Day of Timeout], "&lt;&gt;"&amp;"", Game_Results[Player 2], Table3[[#This Row],[Team]], Game_Results[Total Day], 2000, Game_Results[Spawn Rate], 2) + COUNTIFS(Game_Results[Player 3 Day of Timeout], "&lt;&gt;"&amp;"", Game_Results[Player 3], Table3[[#This Row],[Team]], Game_Results[Total Day], 2000, Game_Results[Spawn Rate], 2) + COUNTIFS(Game_Results[Player 4 Day of Timeout], "&lt;&gt;"&amp;"", Game_Results[Player 4], Table3[[#This Row],[Team]], Game_Results[Total Day], 2000, Game_Results[Spawn Rate], 2)</f>
        <v>0</v>
      </c>
      <c r="AT8">
        <f>SUMIFS(Game_Results[Player 1 Final Score], Game_Results[Player 1], Table3[[#This Row],[Team]], Game_Results[Total Day], 2000, Game_Results[Spawn Rate], 5) + SUMIFS(Game_Results[Player 2 Final Score], Game_Results[Player 2], Table3[[#This Row],[Team]], Game_Results[Total Day], 2000, Game_Results[Spawn Rate], 5) + SUMIFS(Game_Results[Player 3 Final Score], Game_Results[Player 3], Table3[[#This Row],[Team]], Game_Results[Total Day], 2000, Game_Results[Spawn Rate], 5) + SUMIFS(Game_Results[Player 4 Final Score], Game_Results[Player 4], Table3[[#This Row],[Team]], Game_Results[Total Day], 2000, Game_Results[Spawn Rate], 5)</f>
        <v>19754249</v>
      </c>
      <c r="AU8">
        <f>COUNTIFS(Game_Results[Player 1 Day of Timeout], "&lt;&gt;"&amp;"", Game_Results[Player 1], Table3[[#This Row],[Team]], Game_Results[Total Day], 2000, Game_Results[Spawn Rate], 5) + COUNTIFS(Game_Results[Player 2 Day of Timeout], "&lt;&gt;"&amp;"", Game_Results[Player 2], Table3[[#This Row],[Team]], Game_Results[Total Day], 2000, Game_Results[Spawn Rate], 5) + COUNTIFS(Game_Results[Player 3 Day of Timeout], "&lt;&gt;"&amp;"", Game_Results[Player 3], Table3[[#This Row],[Team]], Game_Results[Total Day], 2000, Game_Results[Spawn Rate], 5) + COUNTIFS(Game_Results[Player 4 Day of Timeout], "&lt;&gt;"&amp;"", Game_Results[Player 4], Table3[[#This Row],[Team]], Game_Results[Total Day], 2000, Game_Results[Spawn Rate], 5)</f>
        <v>0</v>
      </c>
      <c r="AV8">
        <f>SUMIFS(Game_Results[Player 1 Final Score], Game_Results[Player 1], Table3[[#This Row],[Team]], Game_Results[Total Day], 2000, Game_Results[Spawn Rate], 10) + SUMIFS(Game_Results[Player 2 Final Score], Game_Results[Player 2], Table3[[#This Row],[Team]], Game_Results[Total Day], 2000, Game_Results[Spawn Rate], 10) + SUMIFS(Game_Results[Player 3 Final Score], Game_Results[Player 3], Table3[[#This Row],[Team]], Game_Results[Total Day], 2000, Game_Results[Spawn Rate], 10) + SUMIFS(Game_Results[Player 4 Final Score], Game_Results[Player 4], Table3[[#This Row],[Team]], Game_Results[Total Day], 2000, Game_Results[Spawn Rate], 10)</f>
        <v>14612859</v>
      </c>
      <c r="AW8">
        <f>COUNTIFS(Game_Results[Player 1 Day of Timeout], "&lt;&gt;"&amp;"", Game_Results[Player 1], Table3[[#This Row],[Team]], Game_Results[Total Day], 2000, Game_Results[Spawn Rate], 10) + COUNTIFS(Game_Results[Player 2 Day of Timeout], "&lt;&gt;"&amp;"", Game_Results[Player 2], Table3[[#This Row],[Team]], Game_Results[Total Day], 2000, Game_Results[Spawn Rate], 10) + COUNTIFS(Game_Results[Player 3 Day of Timeout], "&lt;&gt;"&amp;"", Game_Results[Player 3], Table3[[#This Row],[Team]], Game_Results[Total Day], 2000, Game_Results[Spawn Rate], 10) + COUNTIFS(Game_Results[Player 4 Day of Timeout], "&lt;&gt;"&amp;"", Game_Results[Player 4], Table3[[#This Row],[Team]], Game_Results[Total Day], 2000, Game_Results[Spawn Rate], 10)</f>
        <v>0</v>
      </c>
      <c r="AX8">
        <f>SUMIFS(Game_Results[Player 1 Final Score], Game_Results[Player 1], Table3[[#This Row],[Team]], Game_Results[Total Day], 2000, Game_Results[Spawn Rate], 20) + SUMIFS(Game_Results[Player 2 Final Score], Game_Results[Player 2], Table3[[#This Row],[Team]], Game_Results[Total Day], 2000, Game_Results[Spawn Rate], 20) + SUMIFS(Game_Results[Player 3 Final Score], Game_Results[Player 3], Table3[[#This Row],[Team]], Game_Results[Total Day], 2000, Game_Results[Spawn Rate], 20) + SUMIFS(Game_Results[Player 4 Final Score], Game_Results[Player 4], Table3[[#This Row],[Team]], Game_Results[Total Day], 2000, Game_Results[Spawn Rate], 20)</f>
        <v>16318503</v>
      </c>
      <c r="AY8">
        <f>COUNTIFS(Game_Results[Player 1 Day of Timeout], "&lt;&gt;"&amp;"", Game_Results[Player 1], Table3[[#This Row],[Team]], Game_Results[Total Day], 2000, Game_Results[Spawn Rate], 20) + COUNTIFS(Game_Results[Player 2 Day of Timeout], "&lt;&gt;"&amp;"", Game_Results[Player 2], Table3[[#This Row],[Team]], Game_Results[Total Day], 2000, Game_Results[Spawn Rate], 20) + COUNTIFS(Game_Results[Player 3 Day of Timeout], "&lt;&gt;"&amp;"", Game_Results[Player 3], Table3[[#This Row],[Team]], Game_Results[Total Day], 2000, Game_Results[Spawn Rate], 20) + COUNTIFS(Game_Results[Player 4 Day of Timeout], "&lt;&gt;"&amp;"", Game_Results[Player 4], Table3[[#This Row],[Team]], Game_Results[Total Day], 2000, Game_Results[Spawn Rate], 20)</f>
        <v>0</v>
      </c>
      <c r="AZ8">
        <f>Table3[[#This Row],[50, 1 - Total Score]]+Table3[[#This Row],[50, 2 - Total Score]]+Table3[[#This Row],[50, 5 - Total Score]]+Table3[[#This Row],[50, 10 - Total Score]]+Table3[[#This Row],[50, 20 - Total Score]]+Table3[[#This Row],[100, 1 - Total Score]]+Table3[[#This Row],[100, 2 - Total Score]]+Table3[[#This Row],[100, 5 - Total Score]]+Table3[[#This Row],[100, 10 - Total Score]]+Table3[[#This Row],[100, 20 - Total Score]]+Table3[[#This Row],[500, 1 - Total Score]]+Table3[[#This Row],[500, 2 - Total Score]]+Table3[[#This Row],[500, 5 - Total Score]]+Table3[[#This Row],[500, 10 - Total Score]]+Table3[[#This Row],[500, 20 - Total Score]]+Table3[[#This Row],[1000, 1 - Total Score]]+Table3[[#This Row],[1000, 2 - Total Score]]+Table3[[#This Row],[1000, 5 - Total Score]]+Table3[[#This Row],[1000, 10 - Total Score]]+Table3[[#This Row],[1000, 20 - Total Score]]+Table3[[#This Row],[2000, 1 - Total Score]]+Table3[[#This Row],[2000, 2 - Total Score]]+Table3[[#This Row],[2000, 5 - Total Score]]+Table3[[#This Row],[2000, 10 - Total Score]]+Table3[[#This Row],[2000, 20 - Total Score]]</f>
        <v>196867002</v>
      </c>
      <c r="BA8">
        <f>Table3[[#This Row],[50, 1 - Timeouts]]+Table3[[#This Row],[50, 2 - Timeouts]]+Table3[[#This Row],[50, 5 - Timeouts]]+Table3[[#This Row],[50, 10 - Timeouts]]+Table3[[#This Row],[50, 20 - Timeouts]]+Table3[[#This Row],[100, 1 - Timeouts]]+Table3[[#This Row],[100, 2 - Timeouts]]+Table3[[#This Row],[100, 5 - Timeouts]]+Table3[[#This Row],[100, 10 - Timeouts]]+Table3[[#This Row],[100, 20 - Timeouts]]+Table3[[#This Row],[500, 1 - Timeouts]]+Table3[[#This Row],[500, 2 - Timeouts]]+Table3[[#This Row],[500, 5 - Timeouts]]+Table3[[#This Row],[500, 10 - Timeouts]]+Table3[[#This Row],[500, 20 - Timeouts]]+Table3[[#This Row],[1000, 1 - Timeouts]]+Table3[[#This Row],[1000, 2 - Timeouts]]+Table3[[#This Row],[1000, 5 - Timeouts]]+Table3[[#This Row],[1000, 10 - Timeouts]]+Table3[[#This Row],[1000, 20 - Timeouts]]+Table3[[#This Row],[2000, 1 - Timeouts]]+Table3[[#This Row],[2000, 2 - Timeouts]]+Table3[[#This Row],[2000, 5 - Timeouts]]+Table3[[#This Row],[2000, 10 - Timeouts]]+Table3[[#This Row],[2000, 20 - Timeouts]]</f>
        <v>0</v>
      </c>
    </row>
    <row r="9" spans="1:53" x14ac:dyDescent="0.2">
      <c r="A9">
        <v>8</v>
      </c>
      <c r="B9">
        <f>SUMIFS(Game_Results[Player 1 Final Score], Game_Results[Player 1], Table3[[#This Row],[Team]], Game_Results[Total Day], 50, Game_Results[Spawn Rate], 1) + SUMIFS(Game_Results[Player 2 Final Score], Game_Results[Player 2], Table3[[#This Row],[Team]], Game_Results[Total Day], 50, Game_Results[Spawn Rate], 1) + SUMIFS(Game_Results[Player 3 Final Score], Game_Results[Player 3], Table3[[#This Row],[Team]], Game_Results[Total Day], 50, Game_Results[Spawn Rate], 1) + SUMIFS(Game_Results[Player 4 Final Score], Game_Results[Player 4], Table3[[#This Row],[Team]], Game_Results[Total Day], 50, Game_Results[Spawn Rate], 1)</f>
        <v>601658</v>
      </c>
      <c r="C9">
        <f>COUNTIFS(Game_Results[Player 1 Day of Timeout], "&lt;&gt;"&amp;"", Game_Results[Player 1], Table3[[#This Row],[Team]], Game_Results[Total Day], 50, Game_Results[Spawn Rate], 1) + COUNTIFS(Game_Results[Player 2 Day of Timeout], "&lt;&gt;"&amp;"", Game_Results[Player 2], Table3[[#This Row],[Team]], Game_Results[Total Day], 50, Game_Results[Spawn Rate], 1) + COUNTIFS(Game_Results[Player 3 Day of Timeout], "&lt;&gt;"&amp;"", Game_Results[Player 3], Table3[[#This Row],[Team]], Game_Results[Total Day], 50, Game_Results[Spawn Rate], 1) + COUNTIFS(Game_Results[Player 4 Day of Timeout], "&lt;&gt;"&amp;"", Game_Results[Player 4], Table3[[#This Row],[Team]], Game_Results[Total Day], 50, Game_Results[Spawn Rate], 1)</f>
        <v>0</v>
      </c>
      <c r="D9">
        <f>SUMIFS(Game_Results[Player 1 Final Score], Game_Results[Player 1], Table3[[#This Row],[Team]], Game_Results[Total Day], 50, Game_Results[Spawn Rate], 2) + SUMIFS(Game_Results[Player 2 Final Score], Game_Results[Player 2], Table3[[#This Row],[Team]], Game_Results[Total Day], 50, Game_Results[Spawn Rate], 2) + SUMIFS(Game_Results[Player 3 Final Score], Game_Results[Player 3], Table3[[#This Row],[Team]], Game_Results[Total Day], 50, Game_Results[Spawn Rate], 2) + SUMIFS(Game_Results[Player 4 Final Score], Game_Results[Player 4], Table3[[#This Row],[Team]], Game_Results[Total Day], 50, Game_Results[Spawn Rate], 2)</f>
        <v>599111</v>
      </c>
      <c r="E9">
        <f>COUNTIFS(Game_Results[Player 1 Day of Timeout], "&lt;&gt;"&amp;"", Game_Results[Player 1], Table3[[#This Row],[Team]], Game_Results[Total Day], 50, Game_Results[Spawn Rate], 2) + COUNTIFS(Game_Results[Player 2 Day of Timeout], "&lt;&gt;"&amp;"", Game_Results[Player 2], Table3[[#This Row],[Team]], Game_Results[Total Day], 50, Game_Results[Spawn Rate], 2) + COUNTIFS(Game_Results[Player 3 Day of Timeout], "&lt;&gt;"&amp;"", Game_Results[Player 3], Table3[[#This Row],[Team]], Game_Results[Total Day], 50, Game_Results[Spawn Rate], 2) + COUNTIFS(Game_Results[Player 4 Day of Timeout], "&lt;&gt;"&amp;"", Game_Results[Player 4], Table3[[#This Row],[Team]], Game_Results[Total Day], 50, Game_Results[Spawn Rate], 2)</f>
        <v>0</v>
      </c>
      <c r="F9">
        <f>SUMIFS(Game_Results[Player 1 Final Score], Game_Results[Player 1], Table3[[#This Row],[Team]], Game_Results[Total Day], 50, Game_Results[Spawn Rate], 5) + SUMIFS(Game_Results[Player 2 Final Score], Game_Results[Player 2], Table3[[#This Row],[Team]], Game_Results[Total Day], 50, Game_Results[Spawn Rate], 5) + SUMIFS(Game_Results[Player 3 Final Score], Game_Results[Player 3], Table3[[#This Row],[Team]], Game_Results[Total Day], 50, Game_Results[Spawn Rate], 5) + SUMIFS(Game_Results[Player 4 Final Score], Game_Results[Player 4], Table3[[#This Row],[Team]], Game_Results[Total Day], 50, Game_Results[Spawn Rate], 5)</f>
        <v>607422</v>
      </c>
      <c r="G9">
        <f>COUNTIFS(Game_Results[Player 1 Day of Timeout], "&lt;&gt;"&amp;"", Game_Results[Player 1], Table3[[#This Row],[Team]], Game_Results[Total Day], 50, Game_Results[Spawn Rate], 5) + COUNTIFS(Game_Results[Player 2 Day of Timeout], "&lt;&gt;"&amp;"", Game_Results[Player 2], Table3[[#This Row],[Team]], Game_Results[Total Day], 50, Game_Results[Spawn Rate], 5) + COUNTIFS(Game_Results[Player 3 Day of Timeout], "&lt;&gt;"&amp;"", Game_Results[Player 3], Table3[[#This Row],[Team]], Game_Results[Total Day], 50, Game_Results[Spawn Rate], 5) + COUNTIFS(Game_Results[Player 4 Day of Timeout], "&lt;&gt;"&amp;"", Game_Results[Player 4], Table3[[#This Row],[Team]], Game_Results[Total Day], 50, Game_Results[Spawn Rate], 5)</f>
        <v>0</v>
      </c>
      <c r="H9">
        <f>SUMIFS(Game_Results[Player 1 Final Score], Game_Results[Player 1], Table3[[#This Row],[Team]], Game_Results[Total Day], 50, Game_Results[Spawn Rate], 10) + SUMIFS(Game_Results[Player 2 Final Score], Game_Results[Player 2], Table3[[#This Row],[Team]], Game_Results[Total Day], 50, Game_Results[Spawn Rate], 10) + SUMIFS(Game_Results[Player 3 Final Score], Game_Results[Player 3], Table3[[#This Row],[Team]], Game_Results[Total Day], 50, Game_Results[Spawn Rate], 10) + SUMIFS(Game_Results[Player 4 Final Score], Game_Results[Player 4], Table3[[#This Row],[Team]], Game_Results[Total Day], 50, Game_Results[Spawn Rate], 10)</f>
        <v>614589</v>
      </c>
      <c r="I9">
        <f>COUNTIFS(Game_Results[Player 1 Day of Timeout], "&lt;&gt;"&amp;"", Game_Results[Player 1], Table3[[#This Row],[Team]], Game_Results[Total Day], 50, Game_Results[Spawn Rate], 10) + COUNTIFS(Game_Results[Player 2 Day of Timeout], "&lt;&gt;"&amp;"", Game_Results[Player 2], Table3[[#This Row],[Team]], Game_Results[Total Day], 50, Game_Results[Spawn Rate], 10) + COUNTIFS(Game_Results[Player 3 Day of Timeout], "&lt;&gt;"&amp;"", Game_Results[Player 3], Table3[[#This Row],[Team]], Game_Results[Total Day], 50, Game_Results[Spawn Rate], 10) + COUNTIFS(Game_Results[Player 4 Day of Timeout], "&lt;&gt;"&amp;"", Game_Results[Player 4], Table3[[#This Row],[Team]], Game_Results[Total Day], 50, Game_Results[Spawn Rate], 10)</f>
        <v>0</v>
      </c>
      <c r="J9">
        <f>SUMIFS(Game_Results[Player 1 Final Score], Game_Results[Player 1], Table3[[#This Row],[Team]], Game_Results[Total Day], 50, Game_Results[Spawn Rate], 20) + SUMIFS(Game_Results[Player 2 Final Score], Game_Results[Player 2], Table3[[#This Row],[Team]], Game_Results[Total Day], 50, Game_Results[Spawn Rate], 20) + SUMIFS(Game_Results[Player 3 Final Score], Game_Results[Player 3], Table3[[#This Row],[Team]], Game_Results[Total Day], 50, Game_Results[Spawn Rate], 20) + SUMIFS(Game_Results[Player 4 Final Score], Game_Results[Player 4], Table3[[#This Row],[Team]], Game_Results[Total Day], 50, Game_Results[Spawn Rate], 20)</f>
        <v>621299</v>
      </c>
      <c r="K9">
        <f>COUNTIFS(Game_Results[Player 1 Day of Timeout], "&lt;&gt;"&amp;"", Game_Results[Player 1], Table3[[#This Row],[Team]], Game_Results[Total Day], 50, Game_Results[Spawn Rate], 20) + COUNTIFS(Game_Results[Player 2 Day of Timeout], "&lt;&gt;"&amp;"", Game_Results[Player 2], Table3[[#This Row],[Team]], Game_Results[Total Day], 50, Game_Results[Spawn Rate], 20) + COUNTIFS(Game_Results[Player 3 Day of Timeout], "&lt;&gt;"&amp;"", Game_Results[Player 3], Table3[[#This Row],[Team]], Game_Results[Total Day], 50, Game_Results[Spawn Rate], 20) + COUNTIFS(Game_Results[Player 4 Day of Timeout], "&lt;&gt;"&amp;"", Game_Results[Player 4], Table3[[#This Row],[Team]], Game_Results[Total Day], 50, Game_Results[Spawn Rate], 20)</f>
        <v>0</v>
      </c>
      <c r="L9">
        <f>SUMIFS(Game_Results[Player 1 Final Score], Game_Results[Player 1], Table3[[#This Row],[Team]], Game_Results[Total Day], 100, Game_Results[Spawn Rate], 1) + SUMIFS(Game_Results[Player 2 Final Score], Game_Results[Player 2], Table3[[#This Row],[Team]], Game_Results[Total Day], 100, Game_Results[Spawn Rate], 1) + SUMIFS(Game_Results[Player 3 Final Score], Game_Results[Player 3], Table3[[#This Row],[Team]], Game_Results[Total Day], 100, Game_Results[Spawn Rate], 1) + SUMIFS(Game_Results[Player 4 Final Score], Game_Results[Player 4], Table3[[#This Row],[Team]], Game_Results[Total Day], 100, Game_Results[Spawn Rate], 1)</f>
        <v>1027992</v>
      </c>
      <c r="M9">
        <f>COUNTIFS(Game_Results[Player 1 Day of Timeout], "&lt;&gt;"&amp;"", Game_Results[Player 1], Table3[[#This Row],[Team]], Game_Results[Total Day], 100, Game_Results[Spawn Rate], 1) + COUNTIFS(Game_Results[Player 2 Day of Timeout], "&lt;&gt;"&amp;"", Game_Results[Player 2], Table3[[#This Row],[Team]], Game_Results[Total Day], 100, Game_Results[Spawn Rate], 1) + COUNTIFS(Game_Results[Player 3 Day of Timeout], "&lt;&gt;"&amp;"", Game_Results[Player 3], Table3[[#This Row],[Team]], Game_Results[Total Day], 100, Game_Results[Spawn Rate], 1) + COUNTIFS(Game_Results[Player 4 Day of Timeout], "&lt;&gt;"&amp;"", Game_Results[Player 4], Table3[[#This Row],[Team]], Game_Results[Total Day], 100, Game_Results[Spawn Rate], 1)</f>
        <v>5</v>
      </c>
      <c r="N9">
        <f>SUMIFS(Game_Results[Player 1 Final Score], Game_Results[Player 1], Table3[[#This Row],[Team]], Game_Results[Total Day], 100, Game_Results[Spawn Rate], 2) + SUMIFS(Game_Results[Player 2 Final Score], Game_Results[Player 2], Table3[[#This Row],[Team]], Game_Results[Total Day], 100, Game_Results[Spawn Rate], 2) + SUMIFS(Game_Results[Player 3 Final Score], Game_Results[Player 3], Table3[[#This Row],[Team]], Game_Results[Total Day], 100, Game_Results[Spawn Rate], 2) + SUMIFS(Game_Results[Player 4 Final Score], Game_Results[Player 4], Table3[[#This Row],[Team]], Game_Results[Total Day], 100, Game_Results[Spawn Rate], 2)</f>
        <v>1041007</v>
      </c>
      <c r="O9">
        <f>COUNTIFS(Game_Results[Player 1 Day of Timeout], "&lt;&gt;"&amp;"", Game_Results[Player 1], Table3[[#This Row],[Team]], Game_Results[Total Day], 100, Game_Results[Spawn Rate], 2) + COUNTIFS(Game_Results[Player 2 Day of Timeout], "&lt;&gt;"&amp;"", Game_Results[Player 2], Table3[[#This Row],[Team]], Game_Results[Total Day], 100, Game_Results[Spawn Rate], 2) + COUNTIFS(Game_Results[Player 3 Day of Timeout], "&lt;&gt;"&amp;"", Game_Results[Player 3], Table3[[#This Row],[Team]], Game_Results[Total Day], 100, Game_Results[Spawn Rate], 2) + COUNTIFS(Game_Results[Player 4 Day of Timeout], "&lt;&gt;"&amp;"", Game_Results[Player 4], Table3[[#This Row],[Team]], Game_Results[Total Day], 100, Game_Results[Spawn Rate], 2)</f>
        <v>0</v>
      </c>
      <c r="P9">
        <f>SUMIFS(Game_Results[Player 1 Final Score], Game_Results[Player 1], Table3[[#This Row],[Team]], Game_Results[Total Day], 100, Game_Results[Spawn Rate], 5) + SUMIFS(Game_Results[Player 2 Final Score], Game_Results[Player 2], Table3[[#This Row],[Team]], Game_Results[Total Day], 100, Game_Results[Spawn Rate], 5) + SUMIFS(Game_Results[Player 3 Final Score], Game_Results[Player 3], Table3[[#This Row],[Team]], Game_Results[Total Day], 100, Game_Results[Spawn Rate], 5) + SUMIFS(Game_Results[Player 4 Final Score], Game_Results[Player 4], Table3[[#This Row],[Team]], Game_Results[Total Day], 100, Game_Results[Spawn Rate], 5)</f>
        <v>1070504</v>
      </c>
      <c r="Q9">
        <f>COUNTIFS(Game_Results[Player 1 Day of Timeout], "&lt;&gt;"&amp;"", Game_Results[Player 1], Table3[[#This Row],[Team]], Game_Results[Total Day], 100, Game_Results[Spawn Rate], 5) + COUNTIFS(Game_Results[Player 2 Day of Timeout], "&lt;&gt;"&amp;"", Game_Results[Player 2], Table3[[#This Row],[Team]], Game_Results[Total Day], 100, Game_Results[Spawn Rate], 5) + COUNTIFS(Game_Results[Player 3 Day of Timeout], "&lt;&gt;"&amp;"", Game_Results[Player 3], Table3[[#This Row],[Team]], Game_Results[Total Day], 100, Game_Results[Spawn Rate], 5) + COUNTIFS(Game_Results[Player 4 Day of Timeout], "&lt;&gt;"&amp;"", Game_Results[Player 4], Table3[[#This Row],[Team]], Game_Results[Total Day], 100, Game_Results[Spawn Rate], 5)</f>
        <v>0</v>
      </c>
      <c r="R9">
        <f>SUMIFS(Game_Results[Player 1 Final Score], Game_Results[Player 1], Table3[[#This Row],[Team]], Game_Results[Total Day], 100, Game_Results[Spawn Rate], 10) + SUMIFS(Game_Results[Player 2 Final Score], Game_Results[Player 2], Table3[[#This Row],[Team]], Game_Results[Total Day], 100, Game_Results[Spawn Rate], 10) + SUMIFS(Game_Results[Player 3 Final Score], Game_Results[Player 3], Table3[[#This Row],[Team]], Game_Results[Total Day], 100, Game_Results[Spawn Rate], 10) + SUMIFS(Game_Results[Player 4 Final Score], Game_Results[Player 4], Table3[[#This Row],[Team]], Game_Results[Total Day], 100, Game_Results[Spawn Rate], 10)</f>
        <v>1062345</v>
      </c>
      <c r="S9">
        <f>COUNTIFS(Game_Results[Player 1 Day of Timeout], "&lt;&gt;"&amp;"", Game_Results[Player 1], Table3[[#This Row],[Team]], Game_Results[Total Day], 100, Game_Results[Spawn Rate], 10) + COUNTIFS(Game_Results[Player 2 Day of Timeout], "&lt;&gt;"&amp;"", Game_Results[Player 2], Table3[[#This Row],[Team]], Game_Results[Total Day], 100, Game_Results[Spawn Rate], 10) + COUNTIFS(Game_Results[Player 3 Day of Timeout], "&lt;&gt;"&amp;"", Game_Results[Player 3], Table3[[#This Row],[Team]], Game_Results[Total Day], 100, Game_Results[Spawn Rate], 10) + COUNTIFS(Game_Results[Player 4 Day of Timeout], "&lt;&gt;"&amp;"", Game_Results[Player 4], Table3[[#This Row],[Team]], Game_Results[Total Day], 100, Game_Results[Spawn Rate], 10)</f>
        <v>0</v>
      </c>
      <c r="T9">
        <f>SUMIFS(Game_Results[Player 1 Final Score], Game_Results[Player 1], Table3[[#This Row],[Team]], Game_Results[Total Day], 100, Game_Results[Spawn Rate], 20) + SUMIFS(Game_Results[Player 2 Final Score], Game_Results[Player 2], Table3[[#This Row],[Team]], Game_Results[Total Day], 100, Game_Results[Spawn Rate], 20) + SUMIFS(Game_Results[Player 3 Final Score], Game_Results[Player 3], Table3[[#This Row],[Team]], Game_Results[Total Day], 100, Game_Results[Spawn Rate], 20) + SUMIFS(Game_Results[Player 4 Final Score], Game_Results[Player 4], Table3[[#This Row],[Team]], Game_Results[Total Day], 100, Game_Results[Spawn Rate], 20)</f>
        <v>1188304</v>
      </c>
      <c r="U9">
        <f>COUNTIFS(Game_Results[Player 1 Day of Timeout], "&lt;&gt;"&amp;"", Game_Results[Player 1], Table3[[#This Row],[Team]], Game_Results[Total Day], 100, Game_Results[Spawn Rate], 20) + COUNTIFS(Game_Results[Player 2 Day of Timeout], "&lt;&gt;"&amp;"", Game_Results[Player 2], Table3[[#This Row],[Team]], Game_Results[Total Day], 100, Game_Results[Spawn Rate], 20) + COUNTIFS(Game_Results[Player 3 Day of Timeout], "&lt;&gt;"&amp;"", Game_Results[Player 3], Table3[[#This Row],[Team]], Game_Results[Total Day], 100, Game_Results[Spawn Rate], 20) + COUNTIFS(Game_Results[Player 4 Day of Timeout], "&lt;&gt;"&amp;"", Game_Results[Player 4], Table3[[#This Row],[Team]], Game_Results[Total Day], 100, Game_Results[Spawn Rate], 20)</f>
        <v>0</v>
      </c>
      <c r="V9">
        <f>SUMIFS(Game_Results[Player 1 Final Score], Game_Results[Player 1], Table3[[#This Row],[Team]], Game_Results[Total Day], 500, Game_Results[Spawn Rate], 1) + SUMIFS(Game_Results[Player 2 Final Score], Game_Results[Player 2], Table3[[#This Row],[Team]], Game_Results[Total Day], 500, Game_Results[Spawn Rate], 1) + SUMIFS(Game_Results[Player 3 Final Score], Game_Results[Player 3], Table3[[#This Row],[Team]], Game_Results[Total Day], 500, Game_Results[Spawn Rate], 1) + SUMIFS(Game_Results[Player 4 Final Score], Game_Results[Player 4], Table3[[#This Row],[Team]], Game_Results[Total Day], 500, Game_Results[Spawn Rate], 1)</f>
        <v>4184212</v>
      </c>
      <c r="W9">
        <f>COUNTIFS(Game_Results[Player 1 Day of Timeout], "&lt;&gt;"&amp;"", Game_Results[Player 1], Table3[[#This Row],[Team]], Game_Results[Total Day], 500, Game_Results[Spawn Rate], 1) + COUNTIFS(Game_Results[Player 2 Day of Timeout], "&lt;&gt;"&amp;"", Game_Results[Player 2], Table3[[#This Row],[Team]], Game_Results[Total Day], 500, Game_Results[Spawn Rate], 1) + COUNTIFS(Game_Results[Player 3 Day of Timeout], "&lt;&gt;"&amp;"", Game_Results[Player 3], Table3[[#This Row],[Team]], Game_Results[Total Day], 500, Game_Results[Spawn Rate], 1) + COUNTIFS(Game_Results[Player 4 Day of Timeout], "&lt;&gt;"&amp;"", Game_Results[Player 4], Table3[[#This Row],[Team]], Game_Results[Total Day], 500, Game_Results[Spawn Rate], 1)</f>
        <v>5</v>
      </c>
      <c r="X9">
        <f>SUMIFS(Game_Results[Player 1 Final Score], Game_Results[Player 1], Table3[[#This Row],[Team]], Game_Results[Total Day], 500, Game_Results[Spawn Rate], 2) + SUMIFS(Game_Results[Player 2 Final Score], Game_Results[Player 2], Table3[[#This Row],[Team]], Game_Results[Total Day], 500, Game_Results[Spawn Rate], 2) + SUMIFS(Game_Results[Player 3 Final Score], Game_Results[Player 3], Table3[[#This Row],[Team]], Game_Results[Total Day], 500, Game_Results[Spawn Rate], 2) + SUMIFS(Game_Results[Player 4 Final Score], Game_Results[Player 4], Table3[[#This Row],[Team]], Game_Results[Total Day], 500, Game_Results[Spawn Rate], 2)</f>
        <v>2742254</v>
      </c>
      <c r="Y9">
        <f>COUNTIFS(Game_Results[Player 1 Day of Timeout], "&lt;&gt;"&amp;"", Game_Results[Player 1], Table3[[#This Row],[Team]], Game_Results[Total Day], 500, Game_Results[Spawn Rate], 2) + COUNTIFS(Game_Results[Player 2 Day of Timeout], "&lt;&gt;"&amp;"", Game_Results[Player 2], Table3[[#This Row],[Team]], Game_Results[Total Day], 500, Game_Results[Spawn Rate], 2) + COUNTIFS(Game_Results[Player 3 Day of Timeout], "&lt;&gt;"&amp;"", Game_Results[Player 3], Table3[[#This Row],[Team]], Game_Results[Total Day], 500, Game_Results[Spawn Rate], 2) + COUNTIFS(Game_Results[Player 4 Day of Timeout], "&lt;&gt;"&amp;"", Game_Results[Player 4], Table3[[#This Row],[Team]], Game_Results[Total Day], 500, Game_Results[Spawn Rate], 2)</f>
        <v>5</v>
      </c>
      <c r="Z9">
        <f>SUMIFS(Game_Results[Player 1 Final Score], Game_Results[Player 1], Table3[[#This Row],[Team]], Game_Results[Total Day], 500, Game_Results[Spawn Rate], 5) + SUMIFS(Game_Results[Player 2 Final Score], Game_Results[Player 2], Table3[[#This Row],[Team]], Game_Results[Total Day], 500, Game_Results[Spawn Rate], 5) + SUMIFS(Game_Results[Player 3 Final Score], Game_Results[Player 3], Table3[[#This Row],[Team]], Game_Results[Total Day], 500, Game_Results[Spawn Rate], 5) + SUMIFS(Game_Results[Player 4 Final Score], Game_Results[Player 4], Table3[[#This Row],[Team]], Game_Results[Total Day], 500, Game_Results[Spawn Rate], 5)</f>
        <v>2914644</v>
      </c>
      <c r="AA9">
        <f>COUNTIFS(Game_Results[Player 1 Day of Timeout], "&lt;&gt;"&amp;"", Game_Results[Player 1], Table3[[#This Row],[Team]], Game_Results[Total Day], 500, Game_Results[Spawn Rate], 5) + COUNTIFS(Game_Results[Player 2 Day of Timeout], "&lt;&gt;"&amp;"", Game_Results[Player 2], Table3[[#This Row],[Team]], Game_Results[Total Day], 500, Game_Results[Spawn Rate], 5) + COUNTIFS(Game_Results[Player 3 Day of Timeout], "&lt;&gt;"&amp;"", Game_Results[Player 3], Table3[[#This Row],[Team]], Game_Results[Total Day], 500, Game_Results[Spawn Rate], 5) + COUNTIFS(Game_Results[Player 4 Day of Timeout], "&lt;&gt;"&amp;"", Game_Results[Player 4], Table3[[#This Row],[Team]], Game_Results[Total Day], 500, Game_Results[Spawn Rate], 5)</f>
        <v>4</v>
      </c>
      <c r="AB9">
        <f>SUMIFS(Game_Results[Player 1 Final Score], Game_Results[Player 1], Table3[[#This Row],[Team]], Game_Results[Total Day], 500, Game_Results[Spawn Rate], 10) + SUMIFS(Game_Results[Player 2 Final Score], Game_Results[Player 2], Table3[[#This Row],[Team]], Game_Results[Total Day], 500, Game_Results[Spawn Rate], 10) + SUMIFS(Game_Results[Player 3 Final Score], Game_Results[Player 3], Table3[[#This Row],[Team]], Game_Results[Total Day], 500, Game_Results[Spawn Rate], 10) + SUMIFS(Game_Results[Player 4 Final Score], Game_Results[Player 4], Table3[[#This Row],[Team]], Game_Results[Total Day], 500, Game_Results[Spawn Rate], 10)</f>
        <v>3122472</v>
      </c>
      <c r="AC9">
        <f>COUNTIFS(Game_Results[Player 1 Day of Timeout], "&lt;&gt;"&amp;"", Game_Results[Player 1], Table3[[#This Row],[Team]], Game_Results[Total Day], 500, Game_Results[Spawn Rate], 10) + COUNTIFS(Game_Results[Player 2 Day of Timeout], "&lt;&gt;"&amp;"", Game_Results[Player 2], Table3[[#This Row],[Team]], Game_Results[Total Day], 500, Game_Results[Spawn Rate], 10) + COUNTIFS(Game_Results[Player 3 Day of Timeout], "&lt;&gt;"&amp;"", Game_Results[Player 3], Table3[[#This Row],[Team]], Game_Results[Total Day], 500, Game_Results[Spawn Rate], 10) + COUNTIFS(Game_Results[Player 4 Day of Timeout], "&lt;&gt;"&amp;"", Game_Results[Player 4], Table3[[#This Row],[Team]], Game_Results[Total Day], 500, Game_Results[Spawn Rate], 10)</f>
        <v>1</v>
      </c>
      <c r="AD9">
        <f>SUMIFS(Game_Results[Player 1 Final Score], Game_Results[Player 1], Table3[[#This Row],[Team]], Game_Results[Total Day], 500, Game_Results[Spawn Rate], 20) + SUMIFS(Game_Results[Player 2 Final Score], Game_Results[Player 2], Table3[[#This Row],[Team]], Game_Results[Total Day], 500, Game_Results[Spawn Rate], 20) + SUMIFS(Game_Results[Player 3 Final Score], Game_Results[Player 3], Table3[[#This Row],[Team]], Game_Results[Total Day], 500, Game_Results[Spawn Rate], 20) + SUMIFS(Game_Results[Player 4 Final Score], Game_Results[Player 4], Table3[[#This Row],[Team]], Game_Results[Total Day], 500, Game_Results[Spawn Rate], 20)</f>
        <v>4619529</v>
      </c>
      <c r="AE9">
        <f>COUNTIFS(Game_Results[Player 1 Day of Timeout], "&lt;&gt;"&amp;"", Game_Results[Player 1], Table3[[#This Row],[Team]], Game_Results[Total Day], 500, Game_Results[Spawn Rate], 20) + COUNTIFS(Game_Results[Player 2 Day of Timeout], "&lt;&gt;"&amp;"", Game_Results[Player 2], Table3[[#This Row],[Team]], Game_Results[Total Day], 500, Game_Results[Spawn Rate], 20) + COUNTIFS(Game_Results[Player 3 Day of Timeout], "&lt;&gt;"&amp;"", Game_Results[Player 3], Table3[[#This Row],[Team]], Game_Results[Total Day], 500, Game_Results[Spawn Rate], 20) + COUNTIFS(Game_Results[Player 4 Day of Timeout], "&lt;&gt;"&amp;"", Game_Results[Player 4], Table3[[#This Row],[Team]], Game_Results[Total Day], 500, Game_Results[Spawn Rate], 20)</f>
        <v>3</v>
      </c>
      <c r="AF9">
        <f>SUMIFS(Game_Results[Player 1 Final Score], Game_Results[Player 1], Table3[[#This Row],[Team]], Game_Results[Total Day], 1000, Game_Results[Spawn Rate], 1) + SUMIFS(Game_Results[Player 2 Final Score], Game_Results[Player 2], Table3[[#This Row],[Team]], Game_Results[Total Day], 1000, Game_Results[Spawn Rate], 1) + SUMIFS(Game_Results[Player 3 Final Score], Game_Results[Player 3], Table3[[#This Row],[Team]], Game_Results[Total Day], 1000, Game_Results[Spawn Rate], 1) + SUMIFS(Game_Results[Player 4 Final Score], Game_Results[Player 4], Table3[[#This Row],[Team]], Game_Results[Total Day], 1000, Game_Results[Spawn Rate], 1)</f>
        <v>4197096</v>
      </c>
      <c r="AG9">
        <f>COUNTIFS(Game_Results[Player 1 Day of Timeout], "&lt;&gt;"&amp;"", Game_Results[Player 1], Table3[[#This Row],[Team]], Game_Results[Total Day], 1000, Game_Results[Spawn Rate], 1) + COUNTIFS(Game_Results[Player 2 Day of Timeout], "&lt;&gt;"&amp;"", Game_Results[Player 2], Table3[[#This Row],[Team]], Game_Results[Total Day], 1000, Game_Results[Spawn Rate], 1) + COUNTIFS(Game_Results[Player 3 Day of Timeout], "&lt;&gt;"&amp;"", Game_Results[Player 3], Table3[[#This Row],[Team]], Game_Results[Total Day], 1000, Game_Results[Spawn Rate], 1) + COUNTIFS(Game_Results[Player 4 Day of Timeout], "&lt;&gt;"&amp;"", Game_Results[Player 4], Table3[[#This Row],[Team]], Game_Results[Total Day], 1000, Game_Results[Spawn Rate], 1)</f>
        <v>5</v>
      </c>
      <c r="AH9">
        <f>SUMIFS(Game_Results[Player 1 Final Score], Game_Results[Player 1], Table3[[#This Row],[Team]], Game_Results[Total Day], 1000, Game_Results[Spawn Rate], 2) + SUMIFS(Game_Results[Player 2 Final Score], Game_Results[Player 2], Table3[[#This Row],[Team]], Game_Results[Total Day], 1000, Game_Results[Spawn Rate], 2) + SUMIFS(Game_Results[Player 3 Final Score], Game_Results[Player 3], Table3[[#This Row],[Team]], Game_Results[Total Day], 1000, Game_Results[Spawn Rate], 2) + SUMIFS(Game_Results[Player 4 Final Score], Game_Results[Player 4], Table3[[#This Row],[Team]], Game_Results[Total Day], 1000, Game_Results[Spawn Rate], 2)</f>
        <v>3881716</v>
      </c>
      <c r="AI9">
        <f>COUNTIFS(Game_Results[Player 1 Day of Timeout], "&lt;&gt;"&amp;"", Game_Results[Player 1], Table3[[#This Row],[Team]], Game_Results[Total Day], 1000, Game_Results[Spawn Rate], 2) + COUNTIFS(Game_Results[Player 2 Day of Timeout], "&lt;&gt;"&amp;"", Game_Results[Player 2], Table3[[#This Row],[Team]], Game_Results[Total Day], 1000, Game_Results[Spawn Rate], 2) + COUNTIFS(Game_Results[Player 3 Day of Timeout], "&lt;&gt;"&amp;"", Game_Results[Player 3], Table3[[#This Row],[Team]], Game_Results[Total Day], 1000, Game_Results[Spawn Rate], 2) + COUNTIFS(Game_Results[Player 4 Day of Timeout], "&lt;&gt;"&amp;"", Game_Results[Player 4], Table3[[#This Row],[Team]], Game_Results[Total Day], 1000, Game_Results[Spawn Rate], 2)</f>
        <v>5</v>
      </c>
      <c r="AJ9">
        <f>SUMIFS(Game_Results[Player 1 Final Score], Game_Results[Player 1], Table3[[#This Row],[Team]], Game_Results[Total Day], 1000, Game_Results[Spawn Rate], 5) + SUMIFS(Game_Results[Player 2 Final Score], Game_Results[Player 2], Table3[[#This Row],[Team]], Game_Results[Total Day], 1000, Game_Results[Spawn Rate], 5) + SUMIFS(Game_Results[Player 3 Final Score], Game_Results[Player 3], Table3[[#This Row],[Team]], Game_Results[Total Day], 1000, Game_Results[Spawn Rate], 5) + SUMIFS(Game_Results[Player 4 Final Score], Game_Results[Player 4], Table3[[#This Row],[Team]], Game_Results[Total Day], 1000, Game_Results[Spawn Rate], 5)</f>
        <v>3990923</v>
      </c>
      <c r="AK9">
        <f>COUNTIFS(Game_Results[Player 1 Day of Timeout], "&lt;&gt;"&amp;"", Game_Results[Player 1], Table3[[#This Row],[Team]], Game_Results[Total Day], 1000, Game_Results[Spawn Rate], 5) + COUNTIFS(Game_Results[Player 2 Day of Timeout], "&lt;&gt;"&amp;"", Game_Results[Player 2], Table3[[#This Row],[Team]], Game_Results[Total Day], 1000, Game_Results[Spawn Rate], 5) + COUNTIFS(Game_Results[Player 3 Day of Timeout], "&lt;&gt;"&amp;"", Game_Results[Player 3], Table3[[#This Row],[Team]], Game_Results[Total Day], 1000, Game_Results[Spawn Rate], 5) + COUNTIFS(Game_Results[Player 4 Day of Timeout], "&lt;&gt;"&amp;"", Game_Results[Player 4], Table3[[#This Row],[Team]], Game_Results[Total Day], 1000, Game_Results[Spawn Rate], 5)</f>
        <v>3</v>
      </c>
      <c r="AL9">
        <f>SUMIFS(Game_Results[Player 1 Final Score], Game_Results[Player 1], Table3[[#This Row],[Team]], Game_Results[Total Day], 1000, Game_Results[Spawn Rate], 10) + SUMIFS(Game_Results[Player 2 Final Score], Game_Results[Player 2], Table3[[#This Row],[Team]], Game_Results[Total Day], 1000, Game_Results[Spawn Rate], 10) + SUMIFS(Game_Results[Player 3 Final Score], Game_Results[Player 3], Table3[[#This Row],[Team]], Game_Results[Total Day], 1000, Game_Results[Spawn Rate], 10) + SUMIFS(Game_Results[Player 4 Final Score], Game_Results[Player 4], Table3[[#This Row],[Team]], Game_Results[Total Day], 1000, Game_Results[Spawn Rate], 10)</f>
        <v>4428659</v>
      </c>
      <c r="AM9">
        <f>COUNTIFS(Game_Results[Player 1 Day of Timeout], "&lt;&gt;"&amp;"", Game_Results[Player 1], Table3[[#This Row],[Team]], Game_Results[Total Day], 1000, Game_Results[Spawn Rate], 10) + COUNTIFS(Game_Results[Player 2 Day of Timeout], "&lt;&gt;"&amp;"", Game_Results[Player 2], Table3[[#This Row],[Team]], Game_Results[Total Day], 1000, Game_Results[Spawn Rate], 10) + COUNTIFS(Game_Results[Player 3 Day of Timeout], "&lt;&gt;"&amp;"", Game_Results[Player 3], Table3[[#This Row],[Team]], Game_Results[Total Day], 1000, Game_Results[Spawn Rate], 10) + COUNTIFS(Game_Results[Player 4 Day of Timeout], "&lt;&gt;"&amp;"", Game_Results[Player 4], Table3[[#This Row],[Team]], Game_Results[Total Day], 1000, Game_Results[Spawn Rate], 10)</f>
        <v>4</v>
      </c>
      <c r="AN9">
        <f>SUMIFS(Game_Results[Player 1 Final Score], Game_Results[Player 1], Table3[[#This Row],[Team]], Game_Results[Total Day], 1000, Game_Results[Spawn Rate], 20) + SUMIFS(Game_Results[Player 2 Final Score], Game_Results[Player 2], Table3[[#This Row],[Team]], Game_Results[Total Day], 1000, Game_Results[Spawn Rate], 20) + SUMIFS(Game_Results[Player 3 Final Score], Game_Results[Player 3], Table3[[#This Row],[Team]], Game_Results[Total Day], 1000, Game_Results[Spawn Rate], 20) + SUMIFS(Game_Results[Player 4 Final Score], Game_Results[Player 4], Table3[[#This Row],[Team]], Game_Results[Total Day], 1000, Game_Results[Spawn Rate], 20)</f>
        <v>7546429</v>
      </c>
      <c r="AO9">
        <f>COUNTIFS(Game_Results[Player 1 Day of Timeout], "&lt;&gt;"&amp;"", Game_Results[Player 1], Table3[[#This Row],[Team]], Game_Results[Total Day], 1000, Game_Results[Spawn Rate], 20) + COUNTIFS(Game_Results[Player 2 Day of Timeout], "&lt;&gt;"&amp;"", Game_Results[Player 2], Table3[[#This Row],[Team]], Game_Results[Total Day], 1000, Game_Results[Spawn Rate], 20) + COUNTIFS(Game_Results[Player 3 Day of Timeout], "&lt;&gt;"&amp;"", Game_Results[Player 3], Table3[[#This Row],[Team]], Game_Results[Total Day], 1000, Game_Results[Spawn Rate], 20) + COUNTIFS(Game_Results[Player 4 Day of Timeout], "&lt;&gt;"&amp;"", Game_Results[Player 4], Table3[[#This Row],[Team]], Game_Results[Total Day], 1000, Game_Results[Spawn Rate], 20)</f>
        <v>5</v>
      </c>
      <c r="AP9">
        <f>SUMIFS(Game_Results[Player 1 Final Score], Game_Results[Player 1], Table3[[#This Row],[Team]], Game_Results[Total Day], 2000, Game_Results[Spawn Rate], 1) + SUMIFS(Game_Results[Player 2 Final Score], Game_Results[Player 2], Table3[[#This Row],[Team]], Game_Results[Total Day], 2000, Game_Results[Spawn Rate], 1) + SUMIFS(Game_Results[Player 3 Final Score], Game_Results[Player 3], Table3[[#This Row],[Team]], Game_Results[Total Day], 2000, Game_Results[Spawn Rate], 1) + SUMIFS(Game_Results[Player 4 Final Score], Game_Results[Player 4], Table3[[#This Row],[Team]], Game_Results[Total Day], 2000, Game_Results[Spawn Rate], 1)</f>
        <v>9680658</v>
      </c>
      <c r="AQ9">
        <f>COUNTIFS(Game_Results[Player 1 Day of Timeout], "&lt;&gt;"&amp;"", Game_Results[Player 1], Table3[[#This Row],[Team]], Game_Results[Total Day], 2000, Game_Results[Spawn Rate], 1) + COUNTIFS(Game_Results[Player 2 Day of Timeout], "&lt;&gt;"&amp;"", Game_Results[Player 2], Table3[[#This Row],[Team]], Game_Results[Total Day], 2000, Game_Results[Spawn Rate], 1) + COUNTIFS(Game_Results[Player 3 Day of Timeout], "&lt;&gt;"&amp;"", Game_Results[Player 3], Table3[[#This Row],[Team]], Game_Results[Total Day], 2000, Game_Results[Spawn Rate], 1) + COUNTIFS(Game_Results[Player 4 Day of Timeout], "&lt;&gt;"&amp;"", Game_Results[Player 4], Table3[[#This Row],[Team]], Game_Results[Total Day], 2000, Game_Results[Spawn Rate], 1)</f>
        <v>5</v>
      </c>
      <c r="AR9">
        <f>SUMIFS(Game_Results[Player 1 Final Score], Game_Results[Player 1], Table3[[#This Row],[Team]], Game_Results[Total Day], 2000, Game_Results[Spawn Rate], 2) + SUMIFS(Game_Results[Player 2 Final Score], Game_Results[Player 2], Table3[[#This Row],[Team]], Game_Results[Total Day], 2000, Game_Results[Spawn Rate], 2) + SUMIFS(Game_Results[Player 3 Final Score], Game_Results[Player 3], Table3[[#This Row],[Team]], Game_Results[Total Day], 2000, Game_Results[Spawn Rate], 2) + SUMIFS(Game_Results[Player 4 Final Score], Game_Results[Player 4], Table3[[#This Row],[Team]], Game_Results[Total Day], 2000, Game_Results[Spawn Rate], 2)</f>
        <v>7052335</v>
      </c>
      <c r="AS9">
        <f>COUNTIFS(Game_Results[Player 1 Day of Timeout], "&lt;&gt;"&amp;"", Game_Results[Player 1], Table3[[#This Row],[Team]], Game_Results[Total Day], 2000, Game_Results[Spawn Rate], 2) + COUNTIFS(Game_Results[Player 2 Day of Timeout], "&lt;&gt;"&amp;"", Game_Results[Player 2], Table3[[#This Row],[Team]], Game_Results[Total Day], 2000, Game_Results[Spawn Rate], 2) + COUNTIFS(Game_Results[Player 3 Day of Timeout], "&lt;&gt;"&amp;"", Game_Results[Player 3], Table3[[#This Row],[Team]], Game_Results[Total Day], 2000, Game_Results[Spawn Rate], 2) + COUNTIFS(Game_Results[Player 4 Day of Timeout], "&lt;&gt;"&amp;"", Game_Results[Player 4], Table3[[#This Row],[Team]], Game_Results[Total Day], 2000, Game_Results[Spawn Rate], 2)</f>
        <v>5</v>
      </c>
      <c r="AT9">
        <f>SUMIFS(Game_Results[Player 1 Final Score], Game_Results[Player 1], Table3[[#This Row],[Team]], Game_Results[Total Day], 2000, Game_Results[Spawn Rate], 5) + SUMIFS(Game_Results[Player 2 Final Score], Game_Results[Player 2], Table3[[#This Row],[Team]], Game_Results[Total Day], 2000, Game_Results[Spawn Rate], 5) + SUMIFS(Game_Results[Player 3 Final Score], Game_Results[Player 3], Table3[[#This Row],[Team]], Game_Results[Total Day], 2000, Game_Results[Spawn Rate], 5) + SUMIFS(Game_Results[Player 4 Final Score], Game_Results[Player 4], Table3[[#This Row],[Team]], Game_Results[Total Day], 2000, Game_Results[Spawn Rate], 5)</f>
        <v>3657797</v>
      </c>
      <c r="AU9">
        <f>COUNTIFS(Game_Results[Player 1 Day of Timeout], "&lt;&gt;"&amp;"", Game_Results[Player 1], Table3[[#This Row],[Team]], Game_Results[Total Day], 2000, Game_Results[Spawn Rate], 5) + COUNTIFS(Game_Results[Player 2 Day of Timeout], "&lt;&gt;"&amp;"", Game_Results[Player 2], Table3[[#This Row],[Team]], Game_Results[Total Day], 2000, Game_Results[Spawn Rate], 5) + COUNTIFS(Game_Results[Player 3 Day of Timeout], "&lt;&gt;"&amp;"", Game_Results[Player 3], Table3[[#This Row],[Team]], Game_Results[Total Day], 2000, Game_Results[Spawn Rate], 5) + COUNTIFS(Game_Results[Player 4 Day of Timeout], "&lt;&gt;"&amp;"", Game_Results[Player 4], Table3[[#This Row],[Team]], Game_Results[Total Day], 2000, Game_Results[Spawn Rate], 5)</f>
        <v>4</v>
      </c>
      <c r="AV9">
        <f>SUMIFS(Game_Results[Player 1 Final Score], Game_Results[Player 1], Table3[[#This Row],[Team]], Game_Results[Total Day], 2000, Game_Results[Spawn Rate], 10) + SUMIFS(Game_Results[Player 2 Final Score], Game_Results[Player 2], Table3[[#This Row],[Team]], Game_Results[Total Day], 2000, Game_Results[Spawn Rate], 10) + SUMIFS(Game_Results[Player 3 Final Score], Game_Results[Player 3], Table3[[#This Row],[Team]], Game_Results[Total Day], 2000, Game_Results[Spawn Rate], 10) + SUMIFS(Game_Results[Player 4 Final Score], Game_Results[Player 4], Table3[[#This Row],[Team]], Game_Results[Total Day], 2000, Game_Results[Spawn Rate], 10)</f>
        <v>6827741</v>
      </c>
      <c r="AW9">
        <f>COUNTIFS(Game_Results[Player 1 Day of Timeout], "&lt;&gt;"&amp;"", Game_Results[Player 1], Table3[[#This Row],[Team]], Game_Results[Total Day], 2000, Game_Results[Spawn Rate], 10) + COUNTIFS(Game_Results[Player 2 Day of Timeout], "&lt;&gt;"&amp;"", Game_Results[Player 2], Table3[[#This Row],[Team]], Game_Results[Total Day], 2000, Game_Results[Spawn Rate], 10) + COUNTIFS(Game_Results[Player 3 Day of Timeout], "&lt;&gt;"&amp;"", Game_Results[Player 3], Table3[[#This Row],[Team]], Game_Results[Total Day], 2000, Game_Results[Spawn Rate], 10) + COUNTIFS(Game_Results[Player 4 Day of Timeout], "&lt;&gt;"&amp;"", Game_Results[Player 4], Table3[[#This Row],[Team]], Game_Results[Total Day], 2000, Game_Results[Spawn Rate], 10)</f>
        <v>5</v>
      </c>
      <c r="AX9">
        <f>SUMIFS(Game_Results[Player 1 Final Score], Game_Results[Player 1], Table3[[#This Row],[Team]], Game_Results[Total Day], 2000, Game_Results[Spawn Rate], 20) + SUMIFS(Game_Results[Player 2 Final Score], Game_Results[Player 2], Table3[[#This Row],[Team]], Game_Results[Total Day], 2000, Game_Results[Spawn Rate], 20) + SUMIFS(Game_Results[Player 3 Final Score], Game_Results[Player 3], Table3[[#This Row],[Team]], Game_Results[Total Day], 2000, Game_Results[Spawn Rate], 20) + SUMIFS(Game_Results[Player 4 Final Score], Game_Results[Player 4], Table3[[#This Row],[Team]], Game_Results[Total Day], 2000, Game_Results[Spawn Rate], 20)</f>
        <v>10827185</v>
      </c>
      <c r="AY9">
        <f>COUNTIFS(Game_Results[Player 1 Day of Timeout], "&lt;&gt;"&amp;"", Game_Results[Player 1], Table3[[#This Row],[Team]], Game_Results[Total Day], 2000, Game_Results[Spawn Rate], 20) + COUNTIFS(Game_Results[Player 2 Day of Timeout], "&lt;&gt;"&amp;"", Game_Results[Player 2], Table3[[#This Row],[Team]], Game_Results[Total Day], 2000, Game_Results[Spawn Rate], 20) + COUNTIFS(Game_Results[Player 3 Day of Timeout], "&lt;&gt;"&amp;"", Game_Results[Player 3], Table3[[#This Row],[Team]], Game_Results[Total Day], 2000, Game_Results[Spawn Rate], 20) + COUNTIFS(Game_Results[Player 4 Day of Timeout], "&lt;&gt;"&amp;"", Game_Results[Player 4], Table3[[#This Row],[Team]], Game_Results[Total Day], 2000, Game_Results[Spawn Rate], 20)</f>
        <v>4</v>
      </c>
      <c r="AZ9">
        <f>Table3[[#This Row],[50, 1 - Total Score]]+Table3[[#This Row],[50, 2 - Total Score]]+Table3[[#This Row],[50, 5 - Total Score]]+Table3[[#This Row],[50, 10 - Total Score]]+Table3[[#This Row],[50, 20 - Total Score]]+Table3[[#This Row],[100, 1 - Total Score]]+Table3[[#This Row],[100, 2 - Total Score]]+Table3[[#This Row],[100, 5 - Total Score]]+Table3[[#This Row],[100, 10 - Total Score]]+Table3[[#This Row],[100, 20 - Total Score]]+Table3[[#This Row],[500, 1 - Total Score]]+Table3[[#This Row],[500, 2 - Total Score]]+Table3[[#This Row],[500, 5 - Total Score]]+Table3[[#This Row],[500, 10 - Total Score]]+Table3[[#This Row],[500, 20 - Total Score]]+Table3[[#This Row],[1000, 1 - Total Score]]+Table3[[#This Row],[1000, 2 - Total Score]]+Table3[[#This Row],[1000, 5 - Total Score]]+Table3[[#This Row],[1000, 10 - Total Score]]+Table3[[#This Row],[1000, 20 - Total Score]]+Table3[[#This Row],[2000, 1 - Total Score]]+Table3[[#This Row],[2000, 2 - Total Score]]+Table3[[#This Row],[2000, 5 - Total Score]]+Table3[[#This Row],[2000, 10 - Total Score]]+Table3[[#This Row],[2000, 20 - Total Score]]</f>
        <v>88107881</v>
      </c>
      <c r="BA9">
        <f>Table3[[#This Row],[50, 1 - Timeouts]]+Table3[[#This Row],[50, 2 - Timeouts]]+Table3[[#This Row],[50, 5 - Timeouts]]+Table3[[#This Row],[50, 10 - Timeouts]]+Table3[[#This Row],[50, 20 - Timeouts]]+Table3[[#This Row],[100, 1 - Timeouts]]+Table3[[#This Row],[100, 2 - Timeouts]]+Table3[[#This Row],[100, 5 - Timeouts]]+Table3[[#This Row],[100, 10 - Timeouts]]+Table3[[#This Row],[100, 20 - Timeouts]]+Table3[[#This Row],[500, 1 - Timeouts]]+Table3[[#This Row],[500, 2 - Timeouts]]+Table3[[#This Row],[500, 5 - Timeouts]]+Table3[[#This Row],[500, 10 - Timeouts]]+Table3[[#This Row],[500, 20 - Timeouts]]+Table3[[#This Row],[1000, 1 - Timeouts]]+Table3[[#This Row],[1000, 2 - Timeouts]]+Table3[[#This Row],[1000, 5 - Timeouts]]+Table3[[#This Row],[1000, 10 - Timeouts]]+Table3[[#This Row],[1000, 20 - Timeouts]]+Table3[[#This Row],[2000, 1 - Timeouts]]+Table3[[#This Row],[2000, 2 - Timeouts]]+Table3[[#This Row],[2000, 5 - Timeouts]]+Table3[[#This Row],[2000, 10 - Timeouts]]+Table3[[#This Row],[2000, 20 - Timeouts]]</f>
        <v>68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Games</vt:lpstr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2022-10-19T17:05:06Z</dcterms:created>
  <dcterms:modified xsi:type="dcterms:W3CDTF">2022-10-21T16:26:31Z</dcterms:modified>
</cp:coreProperties>
</file>