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" activeTab="1"/>
  </bookViews>
  <sheets>
    <sheet name="vars" sheetId="1" r:id="rId1"/>
    <sheet name="pars" sheetId="2" r:id="rId2"/>
    <sheet name="funcs" sheetId="3" r:id="rId3"/>
    <sheet name="pros" sheetId="4" r:id="rId4"/>
    <sheet name="stoi" sheetId="5" r:id="rId5"/>
    <sheet name="Tabelle1" sheetId="6" r:id="rId6"/>
  </sheets>
  <externalReferences>
    <externalReference r:id="rId7"/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D10" i="2" l="1"/>
  <c r="F8" i="2" l="1"/>
  <c r="F7" i="2"/>
  <c r="F6" i="2"/>
  <c r="F5" i="2"/>
  <c r="E8" i="2"/>
  <c r="E7" i="2"/>
  <c r="E6" i="2"/>
  <c r="E5" i="2"/>
  <c r="D8" i="2"/>
  <c r="D7" i="2"/>
  <c r="D6" i="2"/>
  <c r="D5" i="2"/>
  <c r="E10" i="2" l="1"/>
  <c r="E2" i="2" l="1"/>
  <c r="F2" i="2"/>
  <c r="E3" i="2"/>
  <c r="F3" i="2"/>
  <c r="D3" i="2" l="1"/>
  <c r="D2" i="2"/>
</calcChain>
</file>

<file path=xl/sharedStrings.xml><?xml version="1.0" encoding="utf-8"?>
<sst xmlns="http://schemas.openxmlformats.org/spreadsheetml/2006/main" count="95" uniqueCount="70">
  <si>
    <t>name</t>
  </si>
  <si>
    <t>unit</t>
  </si>
  <si>
    <t>description</t>
  </si>
  <si>
    <t>C</t>
  </si>
  <si>
    <t>Concentration of bacteria in the water</t>
  </si>
  <si>
    <t>leftmost</t>
  </si>
  <si>
    <t>por</t>
  </si>
  <si>
    <t>porosity of the medium</t>
  </si>
  <si>
    <t>dispersion</t>
  </si>
  <si>
    <t>dispersion co-efficient</t>
  </si>
  <si>
    <t>decay constant</t>
  </si>
  <si>
    <t>expression</t>
  </si>
  <si>
    <t>dis</t>
  </si>
  <si>
    <t>mmol/m3.water/sec</t>
  </si>
  <si>
    <t>diffussion process</t>
  </si>
  <si>
    <t>adv</t>
  </si>
  <si>
    <t>advection process rate</t>
  </si>
  <si>
    <t>decay</t>
  </si>
  <si>
    <t>mmol/m3/sec</t>
  </si>
  <si>
    <t>rate of decay of the bacteria</t>
  </si>
  <si>
    <t>stoichiometry</t>
  </si>
  <si>
    <t>values</t>
  </si>
  <si>
    <t>cm/min</t>
  </si>
  <si>
    <t>v_darcy</t>
  </si>
  <si>
    <t>K_a</t>
  </si>
  <si>
    <t>-</t>
  </si>
  <si>
    <t>bounday</t>
  </si>
  <si>
    <t>C_s</t>
  </si>
  <si>
    <t>CFU/mL</t>
  </si>
  <si>
    <t>CFU/g</t>
  </si>
  <si>
    <t>Concentration of bacteria in the soil</t>
  </si>
  <si>
    <t>attachment</t>
  </si>
  <si>
    <t>detachment</t>
  </si>
  <si>
    <t>K_d</t>
  </si>
  <si>
    <t>min-1</t>
  </si>
  <si>
    <t>cm</t>
  </si>
  <si>
    <t>cm3.pw/cm3total</t>
  </si>
  <si>
    <t>att</t>
  </si>
  <si>
    <t>det</t>
  </si>
  <si>
    <t>rate of attachment</t>
  </si>
  <si>
    <t>rate of detachment</t>
  </si>
  <si>
    <t>K_a*C</t>
  </si>
  <si>
    <t>K_d*C_s</t>
  </si>
  <si>
    <t>1</t>
  </si>
  <si>
    <t>-1</t>
  </si>
  <si>
    <t>rho/por</t>
  </si>
  <si>
    <t>por/rho</t>
  </si>
  <si>
    <t>rho</t>
  </si>
  <si>
    <t>g/cc</t>
  </si>
  <si>
    <t>bulk density</t>
  </si>
  <si>
    <t>values_1</t>
  </si>
  <si>
    <t>values_2</t>
  </si>
  <si>
    <t>K_De</t>
  </si>
  <si>
    <t>C_in</t>
  </si>
  <si>
    <t>inlet variation</t>
  </si>
  <si>
    <t>values_3</t>
  </si>
  <si>
    <t>k_o</t>
  </si>
  <si>
    <t>straining rate</t>
  </si>
  <si>
    <t>lam</t>
  </si>
  <si>
    <t>CFU/g.soil</t>
  </si>
  <si>
    <t>straining co-efficient</t>
  </si>
  <si>
    <t>Straining_C</t>
  </si>
  <si>
    <t>--</t>
  </si>
  <si>
    <t>straining process rate</t>
  </si>
  <si>
    <t>darcy flowrate</t>
  </si>
  <si>
    <t>k_o*C*2.71**(-lam/C_s)</t>
  </si>
  <si>
    <t>(k_o*C)*(2.71^(-C_s/lam))</t>
  </si>
  <si>
    <t>(v_darcy/por)*((leftmost*(C_in(time)-C))+(left(C)-C))/ 0.05</t>
  </si>
  <si>
    <t>(dispersion*v_darcy/por)*(((left(C) - 2*C + right(C))/(0.05^2))+ (leftmost*(C_in(time)-C)/(0.05^2)))</t>
  </si>
  <si>
    <t>K_De*C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</si>
</sst>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#,##0.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riment%20bacteria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MF_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SF_D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FF_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er"/>
      <sheetName val="bacteria"/>
      <sheetName val="EXP1_compiled"/>
      <sheetName val="exp2"/>
      <sheetName val="EXP2_compiled"/>
      <sheetName val="exp1_0,15"/>
      <sheetName val="EXP3_compiled"/>
      <sheetName val="exp_1,0"/>
      <sheetName val="EXP4_compiled"/>
      <sheetName val="exp_decay"/>
      <sheetName val="exp_hydrophobicity"/>
      <sheetName val="Diagramm_combined"/>
      <sheetName val="Template"/>
    </sheetNames>
    <sheetDataSet>
      <sheetData sheetId="0"/>
      <sheetData sheetId="1"/>
      <sheetData sheetId="2"/>
      <sheetData sheetId="3"/>
      <sheetData sheetId="4">
        <row r="8">
          <cell r="J8">
            <v>-0.31454783748361737</v>
          </cell>
        </row>
        <row r="14">
          <cell r="S14">
            <v>0.35980806393812187</v>
          </cell>
          <cell r="T14">
            <v>0.35688432868724862</v>
          </cell>
        </row>
        <row r="15">
          <cell r="S15">
            <v>0.10090175704992881</v>
          </cell>
          <cell r="T15">
            <v>0.1186787363283258</v>
          </cell>
        </row>
        <row r="17">
          <cell r="S17">
            <v>1.7251924260959701</v>
          </cell>
          <cell r="T17">
            <v>1.6866179835925124</v>
          </cell>
        </row>
        <row r="18">
          <cell r="S18">
            <v>8.3467925710416224E-2</v>
          </cell>
          <cell r="T18">
            <v>7.9223793894632355E-2</v>
          </cell>
        </row>
      </sheetData>
      <sheetData sheetId="5"/>
      <sheetData sheetId="6">
        <row r="8">
          <cell r="J8">
            <v>-0.31683168316831684</v>
          </cell>
        </row>
        <row r="14">
          <cell r="T14">
            <v>0.35721442782847623</v>
          </cell>
          <cell r="U14">
            <v>0.36782475736793596</v>
          </cell>
        </row>
        <row r="15">
          <cell r="T15">
            <v>4.7054210371532207E-2</v>
          </cell>
          <cell r="U15">
            <v>3.7630208333333331E-2</v>
          </cell>
        </row>
        <row r="17">
          <cell r="T17">
            <v>1.7235890874100075</v>
          </cell>
          <cell r="U17">
            <v>1.7867794944450117</v>
          </cell>
        </row>
        <row r="18">
          <cell r="T18">
            <v>2.1220659078919377E-2</v>
          </cell>
          <cell r="U18">
            <v>2.4050080289441965E-2</v>
          </cell>
        </row>
      </sheetData>
      <sheetData sheetId="7">
        <row r="4">
          <cell r="U4">
            <v>0</v>
          </cell>
        </row>
        <row r="48">
          <cell r="M48">
            <v>4047.5</v>
          </cell>
        </row>
      </sheetData>
      <sheetData sheetId="8">
        <row r="8">
          <cell r="I8">
            <v>-11.538461538461538</v>
          </cell>
        </row>
        <row r="12">
          <cell r="X12">
            <v>0.3625431711082937</v>
          </cell>
          <cell r="Y12">
            <v>0.34434056132059854</v>
          </cell>
        </row>
        <row r="13">
          <cell r="X13">
            <v>0.10507933089772728</v>
          </cell>
          <cell r="Y13">
            <v>9.760399836426667E-2</v>
          </cell>
        </row>
        <row r="15">
          <cell r="X15">
            <v>1.7251924260959701</v>
          </cell>
          <cell r="Y15">
            <v>1.6866179835925124</v>
          </cell>
        </row>
        <row r="16">
          <cell r="X16">
            <v>0.14712990294717437</v>
          </cell>
          <cell r="Y16">
            <v>0.13864163931560664</v>
          </cell>
        </row>
      </sheetData>
      <sheetData sheetId="9">
        <row r="2">
          <cell r="C2">
            <v>0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MF_DO_raw"/>
      <sheetName val="exp_MF_DO_N_raw"/>
      <sheetName val="exp_MF_noDO_noN_raw"/>
      <sheetName val="exp_MF_noDO_N_raw"/>
      <sheetName val="exp_MF_DO_pro"/>
      <sheetName val="exp_MF_DO_N_pro"/>
      <sheetName val="exp_MF_noDO_N_pro"/>
      <sheetName val="exp_MF_noDO_noN_pro"/>
    </sheetNames>
    <sheetDataSet>
      <sheetData sheetId="0"/>
      <sheetData sheetId="1"/>
      <sheetData sheetId="2"/>
      <sheetData sheetId="3"/>
      <sheetData sheetId="4">
        <row r="8">
          <cell r="J8">
            <v>-0.27173913043478259</v>
          </cell>
        </row>
      </sheetData>
      <sheetData sheetId="5">
        <row r="8">
          <cell r="J8">
            <v>-1.0561892691170258E-2</v>
          </cell>
        </row>
      </sheetData>
      <sheetData sheetId="6">
        <row r="8">
          <cell r="J8">
            <v>-0.33057851239669422</v>
          </cell>
        </row>
      </sheetData>
      <sheetData sheetId="7">
        <row r="8">
          <cell r="J8">
            <v>-0.34482758620689646</v>
          </cell>
        </row>
        <row r="14">
          <cell r="X14">
            <v>0.29837532765510888</v>
          </cell>
          <cell r="Y14">
            <v>0.30377694996610649</v>
          </cell>
        </row>
        <row r="15">
          <cell r="X15">
            <v>9.9668595793697953E-2</v>
          </cell>
          <cell r="Y15">
            <v>7.9935570054654542E-2</v>
          </cell>
        </row>
        <row r="17">
          <cell r="X17">
            <v>1.7302339402529019</v>
          </cell>
          <cell r="Y17">
            <v>1.7148007336500508</v>
          </cell>
        </row>
        <row r="18">
          <cell r="X18">
            <v>6.3661977236758135E-2</v>
          </cell>
          <cell r="Y18">
            <v>6.5784043144650084E-2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SF_DO_raw"/>
      <sheetName val="exp_SF_DO_N_raw"/>
      <sheetName val="exp_SF_noDO_N_raw"/>
      <sheetName val="exp_SF_noDO_noN_raw"/>
      <sheetName val="exp_SF_DO_pro"/>
      <sheetName val="exp_SF_DO_N_pro"/>
      <sheetName val="exp_SF_noDO_N_pro"/>
      <sheetName val="exp_SF_noDO_noN_pro"/>
    </sheetNames>
    <sheetDataSet>
      <sheetData sheetId="0"/>
      <sheetData sheetId="1"/>
      <sheetData sheetId="2"/>
      <sheetData sheetId="3"/>
      <sheetData sheetId="4">
        <row r="8">
          <cell r="J8">
            <v>-0.37523452157598497</v>
          </cell>
        </row>
      </sheetData>
      <sheetData sheetId="5">
        <row r="8">
          <cell r="J8">
            <v>-0.30769230769230771</v>
          </cell>
        </row>
      </sheetData>
      <sheetData sheetId="6">
        <row r="8">
          <cell r="M8">
            <v>-0.31578947368421051</v>
          </cell>
        </row>
      </sheetData>
      <sheetData sheetId="7">
        <row r="8">
          <cell r="J8">
            <v>-0.38038884192730343</v>
          </cell>
        </row>
        <row r="14">
          <cell r="X14">
            <v>0.27048123572106808</v>
          </cell>
          <cell r="Y14">
            <v>0.35410635149873548</v>
          </cell>
        </row>
        <row r="15">
          <cell r="X15">
            <v>0.26592253679742939</v>
          </cell>
        </row>
        <row r="17">
          <cell r="X17">
            <v>1.7015110279642633</v>
          </cell>
          <cell r="Y17">
            <v>1.6904505632322198</v>
          </cell>
        </row>
        <row r="18">
          <cell r="X18">
            <v>1.6269171960504855E-2</v>
          </cell>
          <cell r="Y18">
            <v>1.8391237868396797E-2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FF_DO_raw"/>
      <sheetName val="exp_FF_DO_N_raw"/>
      <sheetName val="exp_FF_noDO_noN_raw"/>
      <sheetName val="exp_FF_noDO_N_raw"/>
      <sheetName val="exp_FF_DO_N_pro"/>
      <sheetName val="exp_FF_DO_pro"/>
      <sheetName val="exp_FF_noDO_N_pro"/>
      <sheetName val="exp_FF_noDO_noN_pro"/>
    </sheetNames>
    <sheetDataSet>
      <sheetData sheetId="0">
        <row r="3">
          <cell r="P3">
            <v>0</v>
          </cell>
        </row>
      </sheetData>
      <sheetData sheetId="1">
        <row r="3">
          <cell r="O3">
            <v>0</v>
          </cell>
        </row>
      </sheetData>
      <sheetData sheetId="2">
        <row r="5">
          <cell r="W5">
            <v>3066.6666666666665</v>
          </cell>
          <cell r="AD5">
            <v>26400</v>
          </cell>
        </row>
      </sheetData>
      <sheetData sheetId="3">
        <row r="3">
          <cell r="O3">
            <v>0</v>
          </cell>
        </row>
      </sheetData>
      <sheetData sheetId="4">
        <row r="8">
          <cell r="B8">
            <v>-10</v>
          </cell>
        </row>
      </sheetData>
      <sheetData sheetId="5">
        <row r="8">
          <cell r="B8">
            <v>-10</v>
          </cell>
        </row>
      </sheetData>
      <sheetData sheetId="6">
        <row r="8">
          <cell r="B8">
            <v>-12.76595744680851</v>
          </cell>
        </row>
      </sheetData>
      <sheetData sheetId="7">
        <row r="8">
          <cell r="B8">
            <v>-12.352941176470591</v>
          </cell>
        </row>
        <row r="14">
          <cell r="X14">
            <v>0.36353775553381068</v>
          </cell>
          <cell r="Y14">
            <v>0.31723813572525938</v>
          </cell>
        </row>
        <row r="15">
          <cell r="X15">
            <v>2.1923455992400531E-2</v>
          </cell>
          <cell r="Y15">
            <v>3.0508126369612858E-2</v>
          </cell>
        </row>
        <row r="17">
          <cell r="X17">
            <v>1.7293765398860765</v>
          </cell>
          <cell r="Y17">
            <v>1.6950805252130747</v>
          </cell>
        </row>
        <row r="18">
          <cell r="X18">
            <v>0.13742903022538264</v>
          </cell>
          <cell r="Y18">
            <v>0.14147106052612921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70" zoomScaleNormal="70" workbookViewId="0">
      <selection activeCell="E3" sqref="E3"/>
    </sheetView>
  </sheetViews>
  <sheetFormatPr defaultColWidth="9.140625" defaultRowHeight="15" x14ac:dyDescent="0.25"/>
  <cols>
    <col min="2" max="2" width="9.7109375" bestFit="1" customWidth="1"/>
    <col min="3" max="3" width="3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21</v>
      </c>
    </row>
    <row r="2" spans="1:4" x14ac:dyDescent="0.25">
      <c r="A2" t="s">
        <v>3</v>
      </c>
      <c r="B2" t="s">
        <v>28</v>
      </c>
      <c r="C2" t="s">
        <v>4</v>
      </c>
      <c r="D2">
        <v>0</v>
      </c>
    </row>
    <row r="3" spans="1:4" x14ac:dyDescent="0.25">
      <c r="A3" t="s">
        <v>27</v>
      </c>
      <c r="B3" t="s">
        <v>29</v>
      </c>
      <c r="C3" t="s">
        <v>30</v>
      </c>
      <c r="D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70" zoomScaleNormal="70" workbookViewId="0">
      <selection activeCell="F4" sqref="F4"/>
    </sheetView>
  </sheetViews>
  <sheetFormatPr defaultColWidth="9.140625" defaultRowHeight="15" x14ac:dyDescent="0.25"/>
  <cols>
    <col min="1" max="1" width="11.5703125" bestFit="1" customWidth="1"/>
    <col min="3" max="3" width="28.5703125" bestFit="1" customWidth="1"/>
    <col min="4" max="4" width="21.42578125" bestFit="1" customWidth="1"/>
    <col min="5" max="5" width="21.7109375" bestFit="1" customWidth="1"/>
    <col min="6" max="11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50</v>
      </c>
      <c r="E1" t="s">
        <v>51</v>
      </c>
      <c r="F1" t="s">
        <v>55</v>
      </c>
    </row>
    <row r="2" spans="1:12" x14ac:dyDescent="0.25">
      <c r="A2" s="4" t="s">
        <v>24</v>
      </c>
      <c r="B2" s="4" t="s">
        <v>34</v>
      </c>
      <c r="C2" s="4" t="s">
        <v>31</v>
      </c>
      <c r="D2" s="6">
        <f>10^-6</f>
        <v>9.9999999999999995E-7</v>
      </c>
      <c r="E2" s="6">
        <f t="shared" ref="E2:F3" si="0">10^-6</f>
        <v>9.9999999999999995E-7</v>
      </c>
      <c r="F2" s="6">
        <f t="shared" si="0"/>
        <v>9.9999999999999995E-7</v>
      </c>
      <c r="G2" s="5"/>
      <c r="I2" s="5"/>
      <c r="J2" s="5"/>
      <c r="K2" s="5"/>
      <c r="L2" s="4"/>
    </row>
    <row r="3" spans="1:12" x14ac:dyDescent="0.25">
      <c r="A3" s="4" t="s">
        <v>33</v>
      </c>
      <c r="B3" s="4" t="s">
        <v>34</v>
      </c>
      <c r="C3" s="4" t="s">
        <v>32</v>
      </c>
      <c r="D3" s="6">
        <f>10^-6</f>
        <v>9.9999999999999995E-7</v>
      </c>
      <c r="E3" s="6">
        <f t="shared" si="0"/>
        <v>9.9999999999999995E-7</v>
      </c>
      <c r="F3" s="6">
        <f t="shared" si="0"/>
        <v>9.9999999999999995E-7</v>
      </c>
      <c r="G3" s="6"/>
      <c r="I3" s="6"/>
      <c r="J3" s="6"/>
      <c r="K3" s="6"/>
      <c r="L3" s="4"/>
    </row>
    <row r="4" spans="1:12" x14ac:dyDescent="0.25">
      <c r="A4" s="4" t="s">
        <v>52</v>
      </c>
      <c r="B4" s="4" t="s">
        <v>34</v>
      </c>
      <c r="C4" s="4" t="s">
        <v>10</v>
      </c>
      <c r="D4" s="5">
        <v>0</v>
      </c>
      <c r="E4" s="5">
        <v>1.02</v>
      </c>
      <c r="F4" s="5">
        <v>0.06</v>
      </c>
      <c r="G4" s="6"/>
      <c r="I4" s="6"/>
      <c r="J4" s="6"/>
      <c r="K4" s="6"/>
      <c r="L4" s="4"/>
    </row>
    <row r="5" spans="1:12" x14ac:dyDescent="0.25">
      <c r="A5" t="s">
        <v>6</v>
      </c>
      <c r="B5" t="s">
        <v>36</v>
      </c>
      <c r="C5" t="s">
        <v>7</v>
      </c>
      <c r="D5">
        <f>AVERAGE([1]EXP2_compiled!S14,[1]EXP2_compiled!$T$14,[2]exp_MF_noDO_noN_pro!$X$14,[2]exp_MF_noDO_noN_pro!$Y$14)</f>
        <v>0.32971116756164648</v>
      </c>
      <c r="E5">
        <f>AVERAGE([1]EXP3_compiled!$T$14,[1]EXP3_compiled!$U$14,[3]exp_SF_noDO_noN_pro!$X$14,[3]exp_SF_noDO_noN_pro!$Y$14)</f>
        <v>0.33740669310405391</v>
      </c>
      <c r="F5">
        <f>AVERAGE([1]EXP4_compiled!X12,[1]EXP4_compiled!$Y$12,[4]exp_FF_noDO_noN_pro!$X$14:$Y$14)</f>
        <v>0.34691490592199059</v>
      </c>
    </row>
    <row r="6" spans="1:12" x14ac:dyDescent="0.25">
      <c r="A6" t="s">
        <v>8</v>
      </c>
      <c r="B6" t="s">
        <v>35</v>
      </c>
      <c r="C6" t="s">
        <v>9</v>
      </c>
      <c r="D6">
        <f>AVERAGE([1]EXP2_compiled!S15,[1]EXP2_compiled!$T$15,[2]exp_MF_noDO_noN_pro!$X$15,[2]exp_MF_noDO_noN_pro!$Y$15)</f>
        <v>9.9796164806651766E-2</v>
      </c>
      <c r="E6">
        <f>AVERAGE([1]EXP3_compiled!$T$15,[1]EXP3_compiled!$U$15,[3]exp_SF_noDO_noN_pro!$X$15)</f>
        <v>0.11686898516743165</v>
      </c>
      <c r="F6">
        <f>AVERAGE([1]EXP4_compiled!X13,[1]EXP4_compiled!$Y$13,[4]exp_FF_noDO_noN_pro!$X$15:$Y$15)</f>
        <v>6.3778727906001836E-2</v>
      </c>
    </row>
    <row r="7" spans="1:12" x14ac:dyDescent="0.25">
      <c r="A7" t="s">
        <v>23</v>
      </c>
      <c r="B7" t="s">
        <v>22</v>
      </c>
      <c r="C7" t="s">
        <v>64</v>
      </c>
      <c r="D7" s="2">
        <f>AVERAGE([1]EXP2_compiled!S18,[1]EXP2_compiled!$T$18,[2]exp_MF_noDO_noN_pro!$X$18,[2]exp_MF_noDO_noN_pro!$Y$18)</f>
        <v>7.3034434996614203E-2</v>
      </c>
      <c r="E7">
        <f>AVERAGE([1]EXP3_compiled!$T$18,[1]EXP3_compiled!$U$18,[3]exp_SF_noDO_noN_pro!$X$18,[3]exp_SF_noDO_noN_pro!$Y$18)</f>
        <v>1.9982787299315748E-2</v>
      </c>
      <c r="F7">
        <f>AVERAGE([1]EXP4_compiled!X16,[1]EXP4_compiled!$Y$16,[4]exp_FF_noDO_noN_pro!$X$18:$Y$18)</f>
        <v>0.14116790825357323</v>
      </c>
    </row>
    <row r="8" spans="1:12" x14ac:dyDescent="0.25">
      <c r="A8" t="s">
        <v>47</v>
      </c>
      <c r="B8" t="s">
        <v>48</v>
      </c>
      <c r="C8" t="s">
        <v>49</v>
      </c>
      <c r="D8" s="3">
        <f>AVERAGE([1]EXP2_compiled!S17,[1]EXP2_compiled!$T$17,[2]exp_MF_noDO_noN_pro!$X$17,[2]exp_MF_noDO_noN_pro!$Y$17)</f>
        <v>1.714211270897859</v>
      </c>
      <c r="E8" s="3">
        <f>AVERAGE([1]EXP3_compiled!$T$17,[1]EXP3_compiled!$U$17,[3]exp_SF_noDO_noN_pro!$X$17,[3]exp_SF_noDO_noN_pro!$Y$17)</f>
        <v>1.7255825432628757</v>
      </c>
      <c r="F8" s="3">
        <f>AVERAGE([1]EXP4_compiled!X15,[1]EXP4_compiled!$Y$15,[4]exp_FF_noDO_noN_pro!$X$17:$Y$17)</f>
        <v>1.7090668686969084</v>
      </c>
      <c r="G8" s="3"/>
      <c r="I8" s="3"/>
      <c r="J8" s="3"/>
      <c r="K8" s="3"/>
    </row>
    <row r="9" spans="1:12" x14ac:dyDescent="0.25">
      <c r="A9" t="s">
        <v>56</v>
      </c>
      <c r="B9" t="s">
        <v>34</v>
      </c>
      <c r="C9" t="s">
        <v>57</v>
      </c>
      <c r="D9">
        <v>3.3320000000000002E-2</v>
      </c>
      <c r="E9">
        <v>3.4719999999999998E-3</v>
      </c>
      <c r="F9">
        <v>3.7795330000000002E-2</v>
      </c>
      <c r="L9" s="7"/>
    </row>
    <row r="10" spans="1:12" x14ac:dyDescent="0.25">
      <c r="A10" t="s">
        <v>58</v>
      </c>
      <c r="B10" t="s">
        <v>59</v>
      </c>
      <c r="C10" t="s">
        <v>60</v>
      </c>
      <c r="D10" s="9">
        <f>0.03405/((2222659*348)+716436)</f>
        <v>4.3980783056026293E-11</v>
      </c>
      <c r="E10" s="9">
        <f>10^100</f>
        <v>1E+100</v>
      </c>
      <c r="F10">
        <f>0.07284695*AVERAGE([4]exp_FF_noDO_noN_raw!$AD$5,[4]exp_FF_noDO_noN_raw!$W$5,'[1]exp_1,0'!$M$48)/((2222659*348)+716436)</f>
        <v>1.0511492500485281E-6</v>
      </c>
      <c r="L10" s="7"/>
    </row>
    <row r="11" spans="1:12" x14ac:dyDescent="0.25">
      <c r="A11" t="s">
        <v>5</v>
      </c>
      <c r="B11" t="s">
        <v>25</v>
      </c>
      <c r="C11" t="s">
        <v>26</v>
      </c>
      <c r="D11">
        <v>0</v>
      </c>
      <c r="E11">
        <v>0</v>
      </c>
      <c r="F1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70" zoomScaleNormal="70" workbookViewId="0">
      <selection activeCell="C2" sqref="C2"/>
    </sheetView>
  </sheetViews>
  <sheetFormatPr defaultColWidth="9.140625" defaultRowHeight="15" x14ac:dyDescent="0.25"/>
  <cols>
    <col min="3" max="3" width="34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53</v>
      </c>
      <c r="B2" t="s">
        <v>25</v>
      </c>
      <c r="C2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D1" zoomScaleNormal="100" workbookViewId="0">
      <selection activeCell="D4" sqref="D4"/>
    </sheetView>
  </sheetViews>
  <sheetFormatPr defaultColWidth="9.140625" defaultRowHeight="15" x14ac:dyDescent="0.25"/>
  <cols>
    <col min="1" max="1" width="12.42578125" bestFit="1" customWidth="1"/>
    <col min="2" max="2" width="19.42578125" bestFit="1" customWidth="1"/>
    <col min="3" max="3" width="26.28515625" bestFit="1" customWidth="1"/>
    <col min="4" max="4" width="16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12</v>
      </c>
      <c r="B2" t="s">
        <v>13</v>
      </c>
      <c r="C2" t="s">
        <v>14</v>
      </c>
      <c r="D2" t="s">
        <v>68</v>
      </c>
    </row>
    <row r="3" spans="1:4" x14ac:dyDescent="0.25">
      <c r="A3" t="s">
        <v>15</v>
      </c>
      <c r="B3" t="s">
        <v>13</v>
      </c>
      <c r="C3" t="s">
        <v>16</v>
      </c>
      <c r="D3" t="s">
        <v>67</v>
      </c>
    </row>
    <row r="4" spans="1:4" x14ac:dyDescent="0.25">
      <c r="A4" t="s">
        <v>17</v>
      </c>
      <c r="B4" t="s">
        <v>18</v>
      </c>
      <c r="C4" t="s">
        <v>19</v>
      </c>
      <c r="D4" s="1" t="s">
        <v>69</v>
      </c>
    </row>
    <row r="5" spans="1:4" x14ac:dyDescent="0.25">
      <c r="A5" t="s">
        <v>37</v>
      </c>
      <c r="B5" t="s">
        <v>18</v>
      </c>
      <c r="C5" t="s">
        <v>39</v>
      </c>
      <c r="D5" t="s">
        <v>41</v>
      </c>
    </row>
    <row r="6" spans="1:4" x14ac:dyDescent="0.25">
      <c r="A6" t="s">
        <v>38</v>
      </c>
      <c r="B6" t="s">
        <v>18</v>
      </c>
      <c r="C6" t="s">
        <v>40</v>
      </c>
      <c r="D6" t="s">
        <v>42</v>
      </c>
    </row>
    <row r="7" spans="1:4" x14ac:dyDescent="0.25">
      <c r="A7" t="s">
        <v>61</v>
      </c>
      <c r="B7" s="8" t="s">
        <v>62</v>
      </c>
      <c r="C7" t="s">
        <v>63</v>
      </c>
      <c r="D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70" zoomScaleNormal="70" workbookViewId="0">
      <selection activeCell="B4" sqref="B4"/>
    </sheetView>
  </sheetViews>
  <sheetFormatPr defaultColWidth="9.140625" defaultRowHeight="15" x14ac:dyDescent="0.25"/>
  <cols>
    <col min="1" max="1" width="13.42578125" bestFit="1" customWidth="1"/>
    <col min="2" max="3" width="24.5703125" bestFit="1" customWidth="1"/>
  </cols>
  <sheetData>
    <row r="1" spans="1:6" x14ac:dyDescent="0.25">
      <c r="A1" t="s">
        <v>20</v>
      </c>
      <c r="B1" t="s">
        <v>3</v>
      </c>
      <c r="C1" t="s">
        <v>27</v>
      </c>
    </row>
    <row r="2" spans="1:6" x14ac:dyDescent="0.25">
      <c r="A2" t="s">
        <v>12</v>
      </c>
      <c r="B2" s="1">
        <v>1</v>
      </c>
      <c r="C2" s="1">
        <v>0</v>
      </c>
    </row>
    <row r="3" spans="1:6" x14ac:dyDescent="0.25">
      <c r="A3" t="s">
        <v>15</v>
      </c>
      <c r="B3" s="1" t="s">
        <v>43</v>
      </c>
      <c r="C3" s="1">
        <v>0</v>
      </c>
    </row>
    <row r="4" spans="1:6" x14ac:dyDescent="0.25">
      <c r="A4" t="s">
        <v>17</v>
      </c>
      <c r="B4" s="1" t="s">
        <v>44</v>
      </c>
      <c r="C4" s="1">
        <v>0</v>
      </c>
    </row>
    <row r="5" spans="1:6" x14ac:dyDescent="0.25">
      <c r="A5" t="s">
        <v>37</v>
      </c>
      <c r="B5" s="1">
        <v>-1</v>
      </c>
      <c r="C5" s="1" t="s">
        <v>45</v>
      </c>
    </row>
    <row r="6" spans="1:6" x14ac:dyDescent="0.25">
      <c r="A6" t="s">
        <v>38</v>
      </c>
      <c r="B6" s="1" t="s">
        <v>46</v>
      </c>
      <c r="C6" s="1">
        <v>-1</v>
      </c>
    </row>
    <row r="7" spans="1:6" x14ac:dyDescent="0.25">
      <c r="A7" t="s">
        <v>61</v>
      </c>
      <c r="B7" s="1">
        <v>-1</v>
      </c>
      <c r="C7" s="1" t="s">
        <v>46</v>
      </c>
      <c r="F7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C3" sqref="C3"/>
    </sheetView>
  </sheetViews>
  <sheetFormatPr defaultColWidth="11.42578125" defaultRowHeight="15" x14ac:dyDescent="0.25"/>
  <sheetData>
    <row r="3" spans="3:3" x14ac:dyDescent="0.25">
      <c r="C3" t="s">
        <v>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vars</vt:lpstr>
      <vt:lpstr>pars</vt:lpstr>
      <vt:lpstr>funcs</vt:lpstr>
      <vt:lpstr>pros</vt:lpstr>
      <vt:lpstr>stoi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2020-03-12T16:07:41Z</dcterms:modified>
</cp:coreProperties>
</file>