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1D86A5DC-430C-5541-A20F-544B583CBACE}" xr6:coauthVersionLast="45" xr6:coauthVersionMax="45" xr10:uidLastSave="{00000000-0000-0000-0000-000000000000}"/>
  <bookViews>
    <workbookView xWindow="0" yWindow="460" windowWidth="12440" windowHeight="16440" activeTab="1" xr2:uid="{00000000-000D-0000-FFFF-FFFF00000000}"/>
  </bookViews>
  <sheets>
    <sheet name="vars" sheetId="1" r:id="rId1"/>
    <sheet name="pars" sheetId="6" r:id="rId2"/>
    <sheet name="funcs" sheetId="3" r:id="rId3"/>
    <sheet name="pros" sheetId="7" r:id="rId4"/>
    <sheet name="stoi" sheetId="5" r:id="rId5"/>
    <sheet name="Tabelle1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D6" i="6"/>
  <c r="E12" i="6" l="1"/>
  <c r="D12" i="6"/>
  <c r="E4" i="6" l="1"/>
  <c r="F4" i="6"/>
  <c r="E5" i="6"/>
  <c r="F5" i="6"/>
  <c r="E6" i="6"/>
  <c r="F6" i="6"/>
  <c r="E11" i="6"/>
  <c r="F11" i="6"/>
  <c r="D11" i="6"/>
  <c r="F12" i="6"/>
  <c r="E13" i="6"/>
  <c r="F13" i="6"/>
  <c r="D13" i="6"/>
  <c r="F10" i="6" l="1"/>
  <c r="E10" i="6"/>
  <c r="D10" i="6"/>
  <c r="F9" i="6"/>
  <c r="E9" i="6"/>
  <c r="D9" i="6"/>
  <c r="F8" i="6"/>
  <c r="E8" i="6"/>
  <c r="D8" i="6"/>
  <c r="F7" i="6"/>
  <c r="E7" i="6"/>
  <c r="D7" i="6" l="1"/>
</calcChain>
</file>

<file path=xl/sharedStrings.xml><?xml version="1.0" encoding="utf-8"?>
<sst xmlns="http://schemas.openxmlformats.org/spreadsheetml/2006/main" count="137" uniqueCount="88">
  <si>
    <t>name</t>
  </si>
  <si>
    <t>unit</t>
  </si>
  <si>
    <t>description</t>
  </si>
  <si>
    <t>expression</t>
  </si>
  <si>
    <t>stoichiometry</t>
  </si>
  <si>
    <t>values</t>
  </si>
  <si>
    <t>bacteria concentration (carbon units)</t>
  </si>
  <si>
    <t>concentration of bacteria in the soil surface</t>
  </si>
  <si>
    <t>substrate concentrtion (carbon)</t>
  </si>
  <si>
    <t>mg/L</t>
  </si>
  <si>
    <t>mu_gs</t>
  </si>
  <si>
    <t>--</t>
  </si>
  <si>
    <t>growth of bacs</t>
  </si>
  <si>
    <t>attachment of bacs</t>
  </si>
  <si>
    <t>detachemnt of abacs</t>
  </si>
  <si>
    <t>growth of dettached bacteria</t>
  </si>
  <si>
    <t xml:space="preserve">advection of bacteria </t>
  </si>
  <si>
    <t>advection of substrate</t>
  </si>
  <si>
    <t>dispersion of bacteria</t>
  </si>
  <si>
    <t>dispersion of substrate</t>
  </si>
  <si>
    <t>1</t>
  </si>
  <si>
    <t>min-1</t>
  </si>
  <si>
    <t>CFU/mL</t>
  </si>
  <si>
    <t>CFU/g</t>
  </si>
  <si>
    <t>leftmost</t>
  </si>
  <si>
    <t>0</t>
  </si>
  <si>
    <t>-1</t>
  </si>
  <si>
    <t>Growth_C</t>
  </si>
  <si>
    <t>Attachment_C</t>
  </si>
  <si>
    <t>Detachment_C</t>
  </si>
  <si>
    <t>*</t>
  </si>
  <si>
    <t>Advection_C</t>
  </si>
  <si>
    <t>Advection_S</t>
  </si>
  <si>
    <t>Dispersion_C</t>
  </si>
  <si>
    <t>Dispersion_S</t>
  </si>
  <si>
    <t>C</t>
  </si>
  <si>
    <t>S</t>
  </si>
  <si>
    <t>C_soil</t>
  </si>
  <si>
    <t>Growth_C_soil</t>
  </si>
  <si>
    <t>C_in</t>
  </si>
  <si>
    <t>inlet variation</t>
  </si>
  <si>
    <t>rho/por</t>
  </si>
  <si>
    <t>por/rho</t>
  </si>
  <si>
    <t>values_1</t>
  </si>
  <si>
    <t>values_2</t>
  </si>
  <si>
    <t>values_3</t>
  </si>
  <si>
    <t>K_De</t>
  </si>
  <si>
    <t>decay constant</t>
  </si>
  <si>
    <t>K_a</t>
  </si>
  <si>
    <t>attachment</t>
  </si>
  <si>
    <t>K_d</t>
  </si>
  <si>
    <t>detachment</t>
  </si>
  <si>
    <t>-</t>
  </si>
  <si>
    <t>bounday</t>
  </si>
  <si>
    <t>mu_gw*C</t>
  </si>
  <si>
    <t>mu_gs*C_soil</t>
  </si>
  <si>
    <t>k_o</t>
  </si>
  <si>
    <t>straining rate</t>
  </si>
  <si>
    <t>lam</t>
  </si>
  <si>
    <t>CFU/g.soil</t>
  </si>
  <si>
    <t>straining co-efficient</t>
  </si>
  <si>
    <t>Straining_C</t>
  </si>
  <si>
    <t>straining process rate</t>
  </si>
  <si>
    <t>mu_gw</t>
  </si>
  <si>
    <t>K_a*C</t>
  </si>
  <si>
    <t>K_d*C_soil</t>
  </si>
  <si>
    <t>(k_o*C)*(2.71^(-C_soil/lam))</t>
  </si>
  <si>
    <t>decay</t>
  </si>
  <si>
    <t>mmol/m3/sec</t>
  </si>
  <si>
    <t>rate of decay of the bacteria</t>
  </si>
  <si>
    <t>K_De*C</t>
  </si>
  <si>
    <t>por</t>
  </si>
  <si>
    <t>cm3.pw/cm3total</t>
  </si>
  <si>
    <t>porosity of the medium</t>
  </si>
  <si>
    <t>cm</t>
  </si>
  <si>
    <t>dispersion co-efficient</t>
  </si>
  <si>
    <t>v_darcy</t>
  </si>
  <si>
    <t>cm/min</t>
  </si>
  <si>
    <t>darcy flowrate</t>
  </si>
  <si>
    <t>rho</t>
  </si>
  <si>
    <t>g/cc</t>
  </si>
  <si>
    <t>bulk density</t>
  </si>
  <si>
    <t>growth constant</t>
  </si>
  <si>
    <t>D</t>
  </si>
  <si>
    <t>(v_darcy/por)*((left(C)-C) +(leftmost*(C_in(time)-C)))/0.1</t>
  </si>
  <si>
    <t>(v_darcy/por)*((left(S)-S) +(leftmost*(0.0148-S)))/0.1</t>
  </si>
  <si>
    <t>(D*v_darcy/por)*(((left(C) - (2*C) + right(C))/(0.1^2))+ (leftmost*(C_in(time)-C))/(0.1^2))</t>
  </si>
  <si>
    <t>(D*v_darcy/por)*(((left(S) - (2*S) + right(S))/(0.1^2))+ (leftmost*(0.0148-S))/(0.1^2))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</si>
</sst>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1" applyNumberFormat="1" applyFont="1" applyFill="1"/>
    <xf numFmtId="0" fontId="0" fillId="0" borderId="0" xfId="0" applyBorder="1"/>
    <xf numFmtId="0" fontId="0" fillId="0" borderId="0" xfId="0" quotePrefix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1" fontId="0" fillId="2" borderId="0" xfId="0" applyNumberFormat="1" applyFill="1" applyBorder="1"/>
    <xf numFmtId="11" fontId="0" fillId="2" borderId="5" xfId="0" applyNumberFormat="1" applyFill="1" applyBorder="1"/>
    <xf numFmtId="11" fontId="2" fillId="4" borderId="0" xfId="0" applyNumberFormat="1" applyFont="1" applyFill="1" applyBorder="1"/>
    <xf numFmtId="11" fontId="2" fillId="4" borderId="5" xfId="0" applyNumberFormat="1" applyFont="1" applyFill="1" applyBorder="1"/>
    <xf numFmtId="11" fontId="2" fillId="4" borderId="7" xfId="0" applyNumberFormat="1" applyFont="1" applyFill="1" applyBorder="1"/>
    <xf numFmtId="11" fontId="2" fillId="4" borderId="8" xfId="0" applyNumberFormat="1" applyFon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/Experiments/results/results%20compil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FF_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1_nut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MF_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SF_D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/Experiments/Exp_bac1/definitions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OnoN"/>
      <sheetName val="DO_noN"/>
      <sheetName val="noDowithN"/>
    </sheetNames>
    <sheetDataSet>
      <sheetData sheetId="0">
        <row r="21">
          <cell r="C21">
            <v>2.4716280000000001E-6</v>
          </cell>
          <cell r="D21">
            <v>1.2886429999999999E-3</v>
          </cell>
        </row>
        <row r="22">
          <cell r="C22">
            <v>1.056484E-4</v>
          </cell>
          <cell r="D22">
            <v>1.182359E-2</v>
          </cell>
        </row>
        <row r="23">
          <cell r="C23">
            <v>3.098606E-6</v>
          </cell>
          <cell r="D23">
            <v>4.1964029999999999E-7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FF_DO_raw"/>
      <sheetName val="exp_FF_DO_N_raw"/>
      <sheetName val="exp_FF_noDO_noN_raw"/>
      <sheetName val="exp_FF_noDO_N_raw"/>
      <sheetName val="exp_FF_DO_N_pro"/>
      <sheetName val="exp_FF_DO_pro"/>
      <sheetName val="exp_FF_noDO_N_pro"/>
      <sheetName val="exp_FF_noDO_noN_pro"/>
    </sheetNames>
    <sheetDataSet>
      <sheetData sheetId="0">
        <row r="5">
          <cell r="W5">
            <v>1096.6666666666667</v>
          </cell>
        </row>
      </sheetData>
      <sheetData sheetId="1"/>
      <sheetData sheetId="2"/>
      <sheetData sheetId="3">
        <row r="5">
          <cell r="W5">
            <v>8900</v>
          </cell>
          <cell r="AD5">
            <v>10200</v>
          </cell>
        </row>
      </sheetData>
      <sheetData sheetId="4"/>
      <sheetData sheetId="5">
        <row r="9">
          <cell r="I9">
            <v>0</v>
          </cell>
        </row>
      </sheetData>
      <sheetData sheetId="6">
        <row r="10">
          <cell r="I10">
            <v>17.23404255319149</v>
          </cell>
        </row>
        <row r="14">
          <cell r="X14">
            <v>0.34844750907769034</v>
          </cell>
          <cell r="Y14">
            <v>0.33404318291502988</v>
          </cell>
        </row>
        <row r="15">
          <cell r="X15">
            <v>2.234432776971023E-2</v>
          </cell>
          <cell r="Y15">
            <v>2.9761016933073044E-2</v>
          </cell>
        </row>
        <row r="17">
          <cell r="X17">
            <v>1.7173729347505255</v>
          </cell>
          <cell r="Y17">
            <v>1.6916509237457746</v>
          </cell>
        </row>
        <row r="18">
          <cell r="X18">
            <v>0.13298279689456144</v>
          </cell>
          <cell r="Y18">
            <v>0.14712990294717437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dataprocessed"/>
      <sheetName val="growth_rate"/>
      <sheetName val="exp2_raw dta"/>
      <sheetName val="DATA PROCESSED_2"/>
      <sheetName val="exp3_raw"/>
      <sheetName val="data_processed_3"/>
      <sheetName val="Diagramm2"/>
      <sheetName val="inlet_conc_change"/>
      <sheetName val="exp_4_raw"/>
      <sheetName val="data_processed_4"/>
      <sheetName val="exp_5_raw"/>
      <sheetName val="data_processed_5"/>
      <sheetName val="exp_6_raw"/>
      <sheetName val="data_processed_6"/>
      <sheetName val="Tabelle2"/>
      <sheetName val="exp_7_raw"/>
      <sheetName val="data-processed_7"/>
      <sheetName val="exp_8_raw"/>
      <sheetName val="data-processed_8"/>
      <sheetName val="exp_9_raw"/>
      <sheetName val="data_processed_9"/>
      <sheetName val="exp_10_raw"/>
      <sheetName val="data_processed_10"/>
      <sheetName val="combined data for paper_fast fl"/>
      <sheetName val="combined_paper_data_med_flow"/>
      <sheetName val="combined paper_low flow"/>
      <sheetName val="Diagramm1"/>
    </sheetNames>
    <sheetDataSet>
      <sheetData sheetId="0"/>
      <sheetData sheetId="1">
        <row r="10">
          <cell r="L10">
            <v>0.64516129032258007</v>
          </cell>
        </row>
        <row r="15">
          <cell r="AB15">
            <v>0.33575798364867998</v>
          </cell>
          <cell r="AC15">
            <v>0.3780106737258172</v>
          </cell>
        </row>
        <row r="16">
          <cell r="AB16">
            <v>9.0935487943441487E-2</v>
          </cell>
          <cell r="AC16">
            <v>7.0105041600929882E-2</v>
          </cell>
        </row>
        <row r="18">
          <cell r="AB18">
            <v>1.7096306094380962</v>
          </cell>
          <cell r="AC18">
            <v>1.6560602345188684</v>
          </cell>
        </row>
        <row r="19">
          <cell r="AB19">
            <v>7.9223793894632355E-2</v>
          </cell>
          <cell r="AC19">
            <v>8.7712057526200093E-2</v>
          </cell>
        </row>
      </sheetData>
      <sheetData sheetId="2"/>
      <sheetData sheetId="3">
        <row r="4">
          <cell r="W4">
            <v>3000</v>
          </cell>
        </row>
      </sheetData>
      <sheetData sheetId="4">
        <row r="10">
          <cell r="I10">
            <v>16</v>
          </cell>
        </row>
      </sheetData>
      <sheetData sheetId="5">
        <row r="5">
          <cell r="W5">
            <v>42600</v>
          </cell>
        </row>
      </sheetData>
      <sheetData sheetId="6">
        <row r="10">
          <cell r="I10">
            <v>8</v>
          </cell>
        </row>
        <row r="14">
          <cell r="AB14">
            <v>0.37254045938547353</v>
          </cell>
          <cell r="AC14">
            <v>0.31199084548029027</v>
          </cell>
        </row>
        <row r="15">
          <cell r="AB15">
            <v>0.10845617689472842</v>
          </cell>
          <cell r="AC15">
            <v>0.1598911857078732</v>
          </cell>
        </row>
        <row r="17">
          <cell r="AB17">
            <v>1.7155723939801935</v>
          </cell>
          <cell r="AC17">
            <v>1.8013981706993785</v>
          </cell>
        </row>
        <row r="18">
          <cell r="AB18">
            <v>0.14147106052612921</v>
          </cell>
          <cell r="AC18">
            <v>0.13015337568403887</v>
          </cell>
        </row>
      </sheetData>
      <sheetData sheetId="7" refreshError="1"/>
      <sheetData sheetId="8"/>
      <sheetData sheetId="9"/>
      <sheetData sheetId="10">
        <row r="9">
          <cell r="I9">
            <v>8.3333333333333286</v>
          </cell>
        </row>
        <row r="14">
          <cell r="Y14">
            <v>0.41733962855208101</v>
          </cell>
          <cell r="Z14">
            <v>0.39588318437228492</v>
          </cell>
        </row>
        <row r="15">
          <cell r="Y15">
            <v>9.3852341281241036E-2</v>
          </cell>
          <cell r="Z15">
            <v>9.303429783390875E-2</v>
          </cell>
        </row>
        <row r="17">
          <cell r="Y17">
            <v>1.6662461508767497</v>
          </cell>
          <cell r="Z17">
            <v>1.6723765634995487</v>
          </cell>
        </row>
        <row r="18">
          <cell r="Y18">
            <v>2.5464790894703253E-2</v>
          </cell>
          <cell r="Z18">
            <v>2.4050080289441965E-2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W5">
            <v>1578</v>
          </cell>
        </row>
      </sheetData>
      <sheetData sheetId="19">
        <row r="8">
          <cell r="I8">
            <v>0</v>
          </cell>
        </row>
      </sheetData>
      <sheetData sheetId="20">
        <row r="5">
          <cell r="W5">
            <v>3801.9999999999995</v>
          </cell>
        </row>
      </sheetData>
      <sheetData sheetId="21">
        <row r="9">
          <cell r="I9">
            <v>2.4561403508771917</v>
          </cell>
        </row>
      </sheetData>
      <sheetData sheetId="22">
        <row r="4">
          <cell r="Q4">
            <v>0</v>
          </cell>
        </row>
      </sheetData>
      <sheetData sheetId="23">
        <row r="14">
          <cell r="X14">
            <v>0.34566095788550905</v>
          </cell>
        </row>
      </sheetData>
      <sheetData sheetId="24"/>
      <sheetData sheetId="25"/>
      <sheetData sheetId="26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MF_DO_raw"/>
      <sheetName val="exp_MF_DO_N_raw"/>
      <sheetName val="exp_MF_noDO_noN_raw"/>
      <sheetName val="exp_MF_noDO_N_raw"/>
      <sheetName val="exp_MF_DO_pro"/>
      <sheetName val="exp_MF_DO_N_pro"/>
      <sheetName val="exp_MF_noDO_N_pro"/>
      <sheetName val="exp_MF_noDO_noN_pro"/>
    </sheetNames>
    <sheetDataSet>
      <sheetData sheetId="0">
        <row r="5">
          <cell r="W5">
            <v>3456.6666666666665</v>
          </cell>
        </row>
      </sheetData>
      <sheetData sheetId="1"/>
      <sheetData sheetId="2"/>
      <sheetData sheetId="3">
        <row r="5">
          <cell r="W5">
            <v>191333.33333333331</v>
          </cell>
        </row>
      </sheetData>
      <sheetData sheetId="4">
        <row r="9">
          <cell r="I9">
            <v>0.76923076923077005</v>
          </cell>
        </row>
      </sheetData>
      <sheetData sheetId="5"/>
      <sheetData sheetId="6">
        <row r="10">
          <cell r="I10">
            <v>13.913043478260867</v>
          </cell>
        </row>
        <row r="14">
          <cell r="X14">
            <v>0.31123633315748417</v>
          </cell>
        </row>
        <row r="15">
          <cell r="X15">
            <v>9.5718131730528414E-2</v>
          </cell>
        </row>
        <row r="17">
          <cell r="X17">
            <v>1.7156581340168759</v>
          </cell>
        </row>
        <row r="18">
          <cell r="X18">
            <v>6.5076687842019421E-2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SF_DO_raw"/>
      <sheetName val="exp_SF_DO_N_raw"/>
      <sheetName val="exp_SF_noDO_N_raw"/>
      <sheetName val="exp_SF_noDO_noN_raw"/>
      <sheetName val="exp_SF_DO_pro"/>
      <sheetName val="exp_SF_DO_N_pro"/>
      <sheetName val="exp_SF_noDO_N_pro"/>
      <sheetName val="exp_SF_noDO_noN_pro"/>
    </sheetNames>
    <sheetDataSet>
      <sheetData sheetId="0"/>
      <sheetData sheetId="1"/>
      <sheetData sheetId="2"/>
      <sheetData sheetId="3"/>
      <sheetData sheetId="4">
        <row r="10">
          <cell r="I10">
            <v>50</v>
          </cell>
        </row>
      </sheetData>
      <sheetData sheetId="5"/>
      <sheetData sheetId="6">
        <row r="10">
          <cell r="L10">
            <v>60</v>
          </cell>
        </row>
        <row r="14">
          <cell r="Y14">
            <v>0.32581213939350967</v>
          </cell>
        </row>
        <row r="15">
          <cell r="Y15">
            <v>1.555444944598338</v>
          </cell>
        </row>
        <row r="17">
          <cell r="Y17">
            <v>1.7182303351173507</v>
          </cell>
        </row>
        <row r="18">
          <cell r="Y18">
            <v>1.8862808070150557E-2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s"/>
      <sheetName val="pars"/>
      <sheetName val="funcs"/>
      <sheetName val="pros"/>
      <sheetName val="stoi"/>
      <sheetName val="Tabelle1"/>
    </sheetNames>
    <sheetDataSet>
      <sheetData sheetId="0" refreshError="1"/>
      <sheetData sheetId="1" refreshError="1">
        <row r="9">
          <cell r="D9">
            <v>3.3320000000000002E-2</v>
          </cell>
          <cell r="E9">
            <v>3.4719999999999998E-3</v>
          </cell>
          <cell r="F9">
            <v>3.7795330000000002E-2</v>
          </cell>
        </row>
        <row r="10">
          <cell r="D10">
            <v>3.4049999999999997E-2</v>
          </cell>
          <cell r="E10">
            <v>1E+100</v>
          </cell>
          <cell r="F10">
            <v>7.2846949999999994E-2</v>
          </cell>
        </row>
        <row r="11">
          <cell r="D11">
            <v>0</v>
          </cell>
          <cell r="E11">
            <v>0</v>
          </cell>
          <cell r="F11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6" bestFit="1" customWidth="1"/>
    <col min="2" max="2" width="7.83203125" bestFit="1" customWidth="1"/>
    <col min="3" max="3" width="40.1640625" bestFit="1" customWidth="1"/>
    <col min="4" max="4" width="12" bestFit="1" customWidth="1"/>
    <col min="5" max="5" width="43.5" bestFit="1" customWidth="1"/>
    <col min="6" max="6" width="16.1640625" bestFit="1" customWidth="1"/>
    <col min="7" max="7" width="22.6640625" bestFit="1" customWidth="1"/>
    <col min="8" max="8" width="19.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5</v>
      </c>
      <c r="I1" s="4"/>
    </row>
    <row r="2" spans="1:9" x14ac:dyDescent="0.2">
      <c r="A2" s="4" t="s">
        <v>35</v>
      </c>
      <c r="B2" s="4" t="s">
        <v>22</v>
      </c>
      <c r="C2" s="4" t="s">
        <v>6</v>
      </c>
      <c r="D2" s="4">
        <v>0</v>
      </c>
      <c r="I2" s="4"/>
    </row>
    <row r="3" spans="1:9" x14ac:dyDescent="0.2">
      <c r="A3" s="4" t="s">
        <v>37</v>
      </c>
      <c r="B3" s="4" t="s">
        <v>23</v>
      </c>
      <c r="C3" s="4" t="s">
        <v>7</v>
      </c>
      <c r="D3" s="4">
        <v>0</v>
      </c>
      <c r="I3" s="4"/>
    </row>
    <row r="4" spans="1:9" x14ac:dyDescent="0.2">
      <c r="A4" s="4" t="s">
        <v>36</v>
      </c>
      <c r="B4" s="4" t="s">
        <v>9</v>
      </c>
      <c r="C4" s="4" t="s">
        <v>8</v>
      </c>
      <c r="D4" s="4">
        <v>0</v>
      </c>
      <c r="I4" s="4"/>
    </row>
    <row r="5" spans="1:9" x14ac:dyDescent="0.2">
      <c r="A5" s="4"/>
      <c r="B5" s="4"/>
      <c r="C5" s="4"/>
      <c r="D5" s="4"/>
      <c r="I5" s="4"/>
    </row>
    <row r="6" spans="1:9" ht="36" customHeight="1" x14ac:dyDescent="0.2">
      <c r="A6" s="4"/>
      <c r="B6" s="4"/>
      <c r="C6" s="4"/>
      <c r="D6" s="4"/>
      <c r="I6" s="4"/>
    </row>
    <row r="7" spans="1:9" x14ac:dyDescent="0.2">
      <c r="A7" s="4"/>
      <c r="B7" s="4"/>
      <c r="C7" s="4"/>
      <c r="D7" s="4"/>
      <c r="I7" s="4"/>
    </row>
    <row r="8" spans="1:9" x14ac:dyDescent="0.2">
      <c r="A8" s="4"/>
      <c r="B8" s="4"/>
      <c r="C8" s="4"/>
      <c r="D8" s="4"/>
      <c r="E8" s="4"/>
      <c r="F8" s="4"/>
      <c r="G8" s="4"/>
      <c r="H8" s="4"/>
      <c r="I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zoomScaleNormal="100" workbookViewId="0">
      <selection activeCell="D4" sqref="D4"/>
    </sheetView>
  </sheetViews>
  <sheetFormatPr baseColWidth="10" defaultColWidth="9.1640625" defaultRowHeight="15" x14ac:dyDescent="0.2"/>
  <cols>
    <col min="1" max="1" width="10.33203125" bestFit="1" customWidth="1"/>
    <col min="2" max="2" width="16.83203125" customWidth="1"/>
    <col min="3" max="3" width="22.1640625" bestFit="1" customWidth="1"/>
    <col min="4" max="5" width="10.83203125" customWidth="1"/>
    <col min="6" max="6" width="12.5" customWidth="1"/>
    <col min="7" max="9" width="12" bestFit="1" customWidth="1"/>
    <col min="10" max="12" width="9.1640625" style="6"/>
  </cols>
  <sheetData>
    <row r="1" spans="1:12" x14ac:dyDescent="0.2">
      <c r="A1" s="9" t="s">
        <v>0</v>
      </c>
      <c r="B1" s="10" t="s">
        <v>1</v>
      </c>
      <c r="C1" s="10" t="s">
        <v>2</v>
      </c>
      <c r="D1" s="10" t="s">
        <v>43</v>
      </c>
      <c r="E1" s="10" t="s">
        <v>44</v>
      </c>
      <c r="F1" s="11" t="s">
        <v>45</v>
      </c>
      <c r="J1"/>
      <c r="K1"/>
      <c r="L1"/>
    </row>
    <row r="2" spans="1:12" x14ac:dyDescent="0.2">
      <c r="A2" s="12" t="s">
        <v>63</v>
      </c>
      <c r="B2" s="13" t="s">
        <v>21</v>
      </c>
      <c r="C2" s="13" t="s">
        <v>82</v>
      </c>
      <c r="D2" s="20">
        <v>1E-3</v>
      </c>
      <c r="E2" s="20">
        <v>1E-3</v>
      </c>
      <c r="F2" s="21">
        <v>1E-3</v>
      </c>
      <c r="J2"/>
      <c r="K2"/>
      <c r="L2"/>
    </row>
    <row r="3" spans="1:12" x14ac:dyDescent="0.2">
      <c r="A3" s="12" t="s">
        <v>10</v>
      </c>
      <c r="B3" s="13" t="s">
        <v>21</v>
      </c>
      <c r="C3" s="13" t="s">
        <v>82</v>
      </c>
      <c r="D3" s="20">
        <v>1E-3</v>
      </c>
      <c r="E3" s="20">
        <v>1E-3</v>
      </c>
      <c r="F3" s="21">
        <v>1E-3</v>
      </c>
      <c r="J3"/>
      <c r="K3"/>
      <c r="L3"/>
    </row>
    <row r="4" spans="1:12" x14ac:dyDescent="0.2">
      <c r="A4" s="14" t="s">
        <v>46</v>
      </c>
      <c r="B4" s="15" t="s">
        <v>21</v>
      </c>
      <c r="C4" s="15" t="s">
        <v>47</v>
      </c>
      <c r="D4" s="26">
        <v>0.17399999999999999</v>
      </c>
      <c r="E4" s="26">
        <f>[1]noDOnoN!C21</f>
        <v>2.4716280000000001E-6</v>
      </c>
      <c r="F4" s="27">
        <f>[1]noDOnoN!D21</f>
        <v>1.2886429999999999E-3</v>
      </c>
      <c r="K4"/>
      <c r="L4"/>
    </row>
    <row r="5" spans="1:12" x14ac:dyDescent="0.2">
      <c r="A5" s="14" t="s">
        <v>48</v>
      </c>
      <c r="B5" s="15" t="s">
        <v>21</v>
      </c>
      <c r="C5" s="15" t="s">
        <v>49</v>
      </c>
      <c r="D5" s="26">
        <f>1.754*10^-7</f>
        <v>1.754E-7</v>
      </c>
      <c r="E5" s="26">
        <f>[1]noDOnoN!C22</f>
        <v>1.056484E-4</v>
      </c>
      <c r="F5" s="27">
        <f>[1]noDOnoN!D22</f>
        <v>1.182359E-2</v>
      </c>
      <c r="K5"/>
      <c r="L5"/>
    </row>
    <row r="6" spans="1:12" x14ac:dyDescent="0.2">
      <c r="A6" s="14" t="s">
        <v>50</v>
      </c>
      <c r="B6" s="15" t="s">
        <v>21</v>
      </c>
      <c r="C6" s="15" t="s">
        <v>51</v>
      </c>
      <c r="D6" s="26">
        <f>0</f>
        <v>0</v>
      </c>
      <c r="E6" s="26">
        <f>[1]noDOnoN!C23</f>
        <v>3.098606E-6</v>
      </c>
      <c r="F6" s="27">
        <f>[1]noDOnoN!D23</f>
        <v>4.1964029999999999E-7</v>
      </c>
      <c r="K6"/>
      <c r="L6"/>
    </row>
    <row r="7" spans="1:12" x14ac:dyDescent="0.2">
      <c r="A7" s="16" t="s">
        <v>71</v>
      </c>
      <c r="B7" s="17" t="s">
        <v>72</v>
      </c>
      <c r="C7" s="17" t="s">
        <v>73</v>
      </c>
      <c r="D7" s="22">
        <f>AVERAGE([2]exp_FF_noDO_N_pro!$X$14:$Y$14,[3]data_processed_3!$AB$14:$AC$14)</f>
        <v>0.34175549921462101</v>
      </c>
      <c r="E7" s="22">
        <f>AVERAGE([3]dataprocessed!$AB$15:$AC$15,[4]exp_MF_noDO_N_pro!$X$14)</f>
        <v>0.34166833017732712</v>
      </c>
      <c r="F7" s="23">
        <f>AVERAGE([5]exp_SF_noDO_N_pro!$Y$14,[3]data_processed_4!$Y$14:$Z$14)</f>
        <v>0.37967831743929187</v>
      </c>
      <c r="J7"/>
      <c r="K7"/>
      <c r="L7"/>
    </row>
    <row r="8" spans="1:12" x14ac:dyDescent="0.2">
      <c r="A8" s="16" t="s">
        <v>83</v>
      </c>
      <c r="B8" s="17" t="s">
        <v>74</v>
      </c>
      <c r="C8" s="17" t="s">
        <v>75</v>
      </c>
      <c r="D8" s="22">
        <f>AVERAGE([2]exp_FF_noDO_N_pro!$X$15:$Y$15,[3]data_processed_3!$AB$15:$AC$15)</f>
        <v>8.0113176826346222E-2</v>
      </c>
      <c r="E8" s="22">
        <f>AVERAGE([3]dataprocessed!$AB$16:$AC$16,[4]exp_MF_noDO_N_pro!$X$15)</f>
        <v>8.5586220424966594E-2</v>
      </c>
      <c r="F8" s="23">
        <f>AVERAGE([5]exp_SF_noDO_N_pro!$Y$15,[3]data_processed_4!$Y$15:$Z$15)</f>
        <v>0.58077719457116261</v>
      </c>
      <c r="J8"/>
      <c r="K8"/>
      <c r="L8"/>
    </row>
    <row r="9" spans="1:12" x14ac:dyDescent="0.2">
      <c r="A9" s="16" t="s">
        <v>76</v>
      </c>
      <c r="B9" s="17" t="s">
        <v>77</v>
      </c>
      <c r="C9" s="17" t="s">
        <v>78</v>
      </c>
      <c r="D9" s="22">
        <f>AVERAGE([2]exp_FF_noDO_N_pro!$X$18:$Y$18,[3]data_processed_3!$AB$18:$AC$18)</f>
        <v>0.13793428401297597</v>
      </c>
      <c r="E9" s="22">
        <f>AVERAGE([3]dataprocessed!$AB$19:$AC$19,[4]exp_MF_noDO_N_pro!$X$18)</f>
        <v>7.7337513087617285E-2</v>
      </c>
      <c r="F9" s="23">
        <f>AVERAGE([5]exp_SF_noDO_N_pro!$Y$18,[3]data_processed_4!$Y$18:$Z$18)</f>
        <v>2.2792559751431924E-2</v>
      </c>
      <c r="J9"/>
      <c r="K9"/>
      <c r="L9"/>
    </row>
    <row r="10" spans="1:12" x14ac:dyDescent="0.2">
      <c r="A10" s="16" t="s">
        <v>79</v>
      </c>
      <c r="B10" s="17" t="s">
        <v>80</v>
      </c>
      <c r="C10" s="17" t="s">
        <v>81</v>
      </c>
      <c r="D10" s="22">
        <f>AVERAGE([2]exp_FF_noDO_N_pro!$X$17:$Y$17,[3]data_processed_3!$AB$17:$AC$17)</f>
        <v>1.7314986057939681</v>
      </c>
      <c r="E10" s="22">
        <f>AVERAGE([3]dataprocessed!$AB$18:$AC$18,[4]exp_MF_noDO_N_pro!$X$17)</f>
        <v>1.6937829926579469</v>
      </c>
      <c r="F10" s="23">
        <f>AVERAGE([5]exp_SF_noDO_N_pro!$Y$17,[3]data_processed_4!$Y$17:$Z$17)</f>
        <v>1.6856176831645495</v>
      </c>
      <c r="J10"/>
      <c r="K10"/>
      <c r="L10"/>
    </row>
    <row r="11" spans="1:12" x14ac:dyDescent="0.2">
      <c r="A11" s="16" t="s">
        <v>56</v>
      </c>
      <c r="B11" s="17" t="s">
        <v>21</v>
      </c>
      <c r="C11" s="17" t="s">
        <v>57</v>
      </c>
      <c r="D11" s="22">
        <f>[6]pars!F9</f>
        <v>3.7795330000000002E-2</v>
      </c>
      <c r="E11" s="22">
        <f>[6]pars!D9</f>
        <v>3.3320000000000002E-2</v>
      </c>
      <c r="F11" s="23">
        <f>[6]pars!E9</f>
        <v>3.4719999999999998E-3</v>
      </c>
      <c r="K11"/>
      <c r="L11"/>
    </row>
    <row r="12" spans="1:12" x14ac:dyDescent="0.2">
      <c r="A12" s="16" t="s">
        <v>58</v>
      </c>
      <c r="B12" s="17" t="s">
        <v>59</v>
      </c>
      <c r="C12" s="17" t="s">
        <v>60</v>
      </c>
      <c r="D12" s="22">
        <f>[6]pars!F10*AVERAGE([2]exp_FF_noDO_N_raw!$AD$5,[2]exp_FF_noDO_N_raw!$W$5,[3]exp3_raw!$W$5)/((2222659*348)+716436)</f>
        <v>1.9351789162193352E-6</v>
      </c>
      <c r="E12" s="22">
        <f>[6]pars!D10*AVERAGE('[3]exp2_raw dta'!$W$4,[4]exp_MF_noDO_N_raw!$W$5)/((2222659*348)+716436)</f>
        <v>4.2734660869438876E-6</v>
      </c>
      <c r="F12" s="23">
        <f>[6]pars!E10</f>
        <v>1E+100</v>
      </c>
      <c r="K12"/>
      <c r="L12"/>
    </row>
    <row r="13" spans="1:12" ht="16" thickBot="1" x14ac:dyDescent="0.25">
      <c r="A13" s="18" t="s">
        <v>24</v>
      </c>
      <c r="B13" s="19" t="s">
        <v>52</v>
      </c>
      <c r="C13" s="19" t="s">
        <v>53</v>
      </c>
      <c r="D13" s="24">
        <f>[6]pars!F11</f>
        <v>0</v>
      </c>
      <c r="E13" s="24">
        <f>[6]pars!D11</f>
        <v>0</v>
      </c>
      <c r="F13" s="25">
        <f>[6]pars!E11</f>
        <v>0</v>
      </c>
      <c r="K13"/>
      <c r="L13"/>
    </row>
    <row r="14" spans="1:12" x14ac:dyDescent="0.2">
      <c r="A14" s="8"/>
      <c r="B14" s="8"/>
      <c r="C14" s="8"/>
      <c r="D14" s="8"/>
      <c r="E14" s="8"/>
      <c r="F14" s="8"/>
      <c r="J14"/>
      <c r="K14"/>
      <c r="L14"/>
    </row>
    <row r="15" spans="1:12" x14ac:dyDescent="0.2">
      <c r="A15" s="8"/>
      <c r="B15" s="8"/>
      <c r="C15" s="8"/>
      <c r="D15" s="8"/>
      <c r="E15" s="8"/>
      <c r="F15" s="8"/>
      <c r="J15"/>
      <c r="K15"/>
      <c r="L15"/>
    </row>
    <row r="16" spans="1:12" x14ac:dyDescent="0.2">
      <c r="J16"/>
      <c r="K16"/>
      <c r="L16"/>
    </row>
    <row r="17" spans="4:12" x14ac:dyDescent="0.2">
      <c r="J17"/>
      <c r="K17"/>
      <c r="L17"/>
    </row>
    <row r="18" spans="4:12" x14ac:dyDescent="0.2">
      <c r="D18" s="7"/>
      <c r="E18" s="6"/>
      <c r="J18"/>
      <c r="K18"/>
      <c r="L18"/>
    </row>
    <row r="19" spans="4:12" x14ac:dyDescent="0.2">
      <c r="J19"/>
      <c r="K19"/>
      <c r="L19"/>
    </row>
    <row r="20" spans="4:12" x14ac:dyDescent="0.2">
      <c r="J20"/>
      <c r="K20"/>
      <c r="L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:C2"/>
    </sheetView>
  </sheetViews>
  <sheetFormatPr baseColWidth="10" defaultColWidth="9.1640625" defaultRowHeight="15" x14ac:dyDescent="0.2"/>
  <cols>
    <col min="3" max="3" width="3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39</v>
      </c>
      <c r="B2" s="5" t="s">
        <v>11</v>
      </c>
      <c r="C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opLeftCell="C1" workbookViewId="0">
      <selection activeCell="D9" sqref="D9"/>
    </sheetView>
  </sheetViews>
  <sheetFormatPr baseColWidth="10" defaultColWidth="9.1640625" defaultRowHeight="15" x14ac:dyDescent="0.2"/>
  <cols>
    <col min="1" max="1" width="16.6640625" bestFit="1" customWidth="1"/>
    <col min="2" max="2" width="13.5" bestFit="1" customWidth="1"/>
    <col min="3" max="3" width="29.33203125" bestFit="1" customWidth="1"/>
    <col min="4" max="4" width="8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27</v>
      </c>
      <c r="B2" t="s">
        <v>11</v>
      </c>
      <c r="C2" t="s">
        <v>12</v>
      </c>
      <c r="D2" t="s">
        <v>54</v>
      </c>
    </row>
    <row r="3" spans="1:4" x14ac:dyDescent="0.2">
      <c r="A3" t="s">
        <v>28</v>
      </c>
      <c r="B3" t="s">
        <v>11</v>
      </c>
      <c r="C3" t="s">
        <v>13</v>
      </c>
      <c r="D3" t="s">
        <v>64</v>
      </c>
    </row>
    <row r="4" spans="1:4" x14ac:dyDescent="0.2">
      <c r="A4" t="s">
        <v>29</v>
      </c>
      <c r="B4" t="s">
        <v>11</v>
      </c>
      <c r="C4" t="s">
        <v>14</v>
      </c>
      <c r="D4" t="s">
        <v>65</v>
      </c>
    </row>
    <row r="5" spans="1:4" x14ac:dyDescent="0.2">
      <c r="A5" t="s">
        <v>38</v>
      </c>
      <c r="B5" t="s">
        <v>30</v>
      </c>
      <c r="C5" t="s">
        <v>15</v>
      </c>
      <c r="D5" t="s">
        <v>55</v>
      </c>
    </row>
    <row r="6" spans="1:4" x14ac:dyDescent="0.2">
      <c r="A6" t="s">
        <v>31</v>
      </c>
      <c r="B6" t="s">
        <v>11</v>
      </c>
      <c r="C6" t="s">
        <v>16</v>
      </c>
      <c r="D6" t="s">
        <v>84</v>
      </c>
    </row>
    <row r="7" spans="1:4" x14ac:dyDescent="0.2">
      <c r="A7" t="s">
        <v>32</v>
      </c>
      <c r="B7" t="s">
        <v>11</v>
      </c>
      <c r="C7" t="s">
        <v>17</v>
      </c>
      <c r="D7" t="s">
        <v>85</v>
      </c>
    </row>
    <row r="8" spans="1:4" x14ac:dyDescent="0.2">
      <c r="A8" t="s">
        <v>33</v>
      </c>
      <c r="B8" t="s">
        <v>11</v>
      </c>
      <c r="C8" t="s">
        <v>18</v>
      </c>
      <c r="D8" t="s">
        <v>86</v>
      </c>
    </row>
    <row r="9" spans="1:4" x14ac:dyDescent="0.2">
      <c r="A9" t="s">
        <v>34</v>
      </c>
      <c r="B9" t="s">
        <v>11</v>
      </c>
      <c r="C9" t="s">
        <v>19</v>
      </c>
      <c r="D9" t="s">
        <v>87</v>
      </c>
    </row>
    <row r="10" spans="1:4" x14ac:dyDescent="0.2">
      <c r="A10" t="s">
        <v>61</v>
      </c>
      <c r="B10" s="5" t="s">
        <v>11</v>
      </c>
      <c r="C10" t="s">
        <v>62</v>
      </c>
      <c r="D10" t="s">
        <v>66</v>
      </c>
    </row>
    <row r="11" spans="1:4" x14ac:dyDescent="0.2">
      <c r="A11" t="s">
        <v>67</v>
      </c>
      <c r="B11" t="s">
        <v>68</v>
      </c>
      <c r="C11" t="s">
        <v>69</v>
      </c>
      <c r="D11" s="1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>
      <selection activeCell="A10" sqref="A10:D10"/>
    </sheetView>
  </sheetViews>
  <sheetFormatPr baseColWidth="10" defaultColWidth="9.1640625" defaultRowHeight="15" x14ac:dyDescent="0.2"/>
  <cols>
    <col min="1" max="1" width="16.6640625" style="1" customWidth="1"/>
    <col min="2" max="2" width="8.5" style="1" bestFit="1" customWidth="1"/>
    <col min="3" max="3" width="7.83203125" style="1" bestFit="1" customWidth="1"/>
    <col min="4" max="4" width="7.5" style="1" bestFit="1" customWidth="1"/>
    <col min="5" max="5" width="8.5" style="1" bestFit="1" customWidth="1"/>
    <col min="6" max="6" width="15.5" style="1" bestFit="1" customWidth="1"/>
    <col min="7" max="7" width="6.33203125" customWidth="1"/>
  </cols>
  <sheetData>
    <row r="1" spans="1:6" x14ac:dyDescent="0.2">
      <c r="A1" t="s">
        <v>4</v>
      </c>
      <c r="B1" t="s">
        <v>35</v>
      </c>
      <c r="C1" t="s">
        <v>37</v>
      </c>
      <c r="D1" t="s">
        <v>36</v>
      </c>
      <c r="E1"/>
    </row>
    <row r="2" spans="1:6" x14ac:dyDescent="0.2">
      <c r="A2" t="s">
        <v>27</v>
      </c>
      <c r="B2">
        <v>1</v>
      </c>
      <c r="C2">
        <v>0</v>
      </c>
      <c r="D2">
        <v>0</v>
      </c>
      <c r="E2"/>
    </row>
    <row r="3" spans="1:6" x14ac:dyDescent="0.2">
      <c r="A3" t="s">
        <v>28</v>
      </c>
      <c r="B3">
        <v>-1</v>
      </c>
      <c r="C3" t="s">
        <v>41</v>
      </c>
      <c r="D3">
        <v>0</v>
      </c>
      <c r="E3"/>
    </row>
    <row r="4" spans="1:6" x14ac:dyDescent="0.2">
      <c r="A4" t="s">
        <v>29</v>
      </c>
      <c r="B4" s="1" t="s">
        <v>42</v>
      </c>
      <c r="C4" t="s">
        <v>26</v>
      </c>
      <c r="D4">
        <v>0</v>
      </c>
      <c r="E4"/>
    </row>
    <row r="5" spans="1:6" x14ac:dyDescent="0.2">
      <c r="A5" t="s">
        <v>38</v>
      </c>
      <c r="B5">
        <v>0</v>
      </c>
      <c r="C5" t="s">
        <v>20</v>
      </c>
      <c r="D5">
        <v>0</v>
      </c>
      <c r="E5"/>
    </row>
    <row r="6" spans="1:6" x14ac:dyDescent="0.2">
      <c r="A6" t="s">
        <v>31</v>
      </c>
      <c r="B6">
        <v>1</v>
      </c>
      <c r="C6" t="s">
        <v>25</v>
      </c>
      <c r="D6" t="s">
        <v>25</v>
      </c>
      <c r="E6"/>
    </row>
    <row r="7" spans="1:6" x14ac:dyDescent="0.2">
      <c r="A7" t="s">
        <v>32</v>
      </c>
      <c r="B7" t="s">
        <v>25</v>
      </c>
      <c r="C7" t="s">
        <v>25</v>
      </c>
      <c r="D7" t="s">
        <v>20</v>
      </c>
      <c r="E7"/>
    </row>
    <row r="8" spans="1:6" x14ac:dyDescent="0.2">
      <c r="A8" t="s">
        <v>33</v>
      </c>
      <c r="B8">
        <v>1</v>
      </c>
      <c r="C8" t="s">
        <v>25</v>
      </c>
      <c r="D8" t="s">
        <v>25</v>
      </c>
      <c r="E8"/>
    </row>
    <row r="9" spans="1:6" x14ac:dyDescent="0.2">
      <c r="A9" t="s">
        <v>34</v>
      </c>
      <c r="B9" t="s">
        <v>25</v>
      </c>
      <c r="C9" t="s">
        <v>25</v>
      </c>
      <c r="D9" t="s">
        <v>20</v>
      </c>
      <c r="E9"/>
    </row>
    <row r="10" spans="1:6" x14ac:dyDescent="0.2">
      <c r="A10" t="s">
        <v>61</v>
      </c>
      <c r="B10" s="1" t="s">
        <v>26</v>
      </c>
      <c r="C10" s="1" t="s">
        <v>41</v>
      </c>
      <c r="D10">
        <v>0</v>
      </c>
      <c r="E10"/>
    </row>
    <row r="11" spans="1:6" x14ac:dyDescent="0.2">
      <c r="A11" t="s">
        <v>67</v>
      </c>
      <c r="B11" s="1" t="s">
        <v>26</v>
      </c>
      <c r="C11" s="1">
        <v>0</v>
      </c>
      <c r="D11"/>
      <c r="E11"/>
      <c r="F11"/>
    </row>
    <row r="16" spans="1:6" x14ac:dyDescent="0.2">
      <c r="A16" s="2"/>
      <c r="B16" s="3"/>
      <c r="C16" s="2"/>
      <c r="D16" s="2"/>
      <c r="E16" s="2"/>
    </row>
    <row r="17" spans="1:5" x14ac:dyDescent="0.2">
      <c r="A17" s="2"/>
      <c r="B17" s="3"/>
      <c r="C17" s="2"/>
      <c r="D17" s="2"/>
      <c r="E17" s="2"/>
    </row>
    <row r="18" spans="1:5" x14ac:dyDescent="0.2">
      <c r="A18" s="2"/>
      <c r="B18" s="3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"/>
  <sheetViews>
    <sheetView workbookViewId="0">
      <selection activeCell="C4" sqref="C4"/>
    </sheetView>
  </sheetViews>
  <sheetFormatPr baseColWidth="10" defaultColWidth="11.5" defaultRowHeight="15" x14ac:dyDescent="0.2"/>
  <sheetData>
    <row r="1" spans="3:3" x14ac:dyDescent="0.2">
      <c r="C1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vars</vt:lpstr>
      <vt:lpstr>pars</vt:lpstr>
      <vt:lpstr>funcs</vt:lpstr>
      <vt:lpstr>pros</vt:lpstr>
      <vt:lpstr>stoi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2020-04-01T16:18:56Z</dcterms:modified>
</cp:coreProperties>
</file>