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0030F172-3B5C-274C-9038-48F70A4326A8}" xr6:coauthVersionLast="45" xr6:coauthVersionMax="45" xr10:uidLastSave="{00000000-0000-0000-0000-000000000000}"/>
  <bookViews>
    <workbookView xWindow="0" yWindow="460" windowWidth="20500" windowHeight="6940" xr2:uid="{00000000-000D-0000-FFFF-FFFF00000000}"/>
  </bookViews>
  <sheets>
    <sheet name="vars" sheetId="1" r:id="rId1"/>
    <sheet name="pars" sheetId="6" r:id="rId2"/>
    <sheet name="funcs" sheetId="3" r:id="rId3"/>
    <sheet name="pros" sheetId="7" r:id="rId4"/>
    <sheet name="stoi" sheetId="5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6" l="1"/>
  <c r="D4" i="6"/>
  <c r="E12" i="6" l="1"/>
  <c r="D12" i="6"/>
  <c r="E10" i="6" l="1"/>
  <c r="E9" i="6"/>
  <c r="E8" i="6"/>
  <c r="E7" i="6"/>
  <c r="F10" i="6"/>
  <c r="F9" i="6"/>
  <c r="F8" i="6"/>
  <c r="F7" i="6"/>
  <c r="D10" i="6" l="1"/>
  <c r="D9" i="6"/>
  <c r="D8" i="6"/>
  <c r="D7" i="6"/>
  <c r="F12" i="6" l="1"/>
  <c r="F11" i="6"/>
  <c r="E11" i="6"/>
  <c r="D11" i="6"/>
</calcChain>
</file>

<file path=xl/sharedStrings.xml><?xml version="1.0" encoding="utf-8"?>
<sst xmlns="http://schemas.openxmlformats.org/spreadsheetml/2006/main" count="159" uniqueCount="97">
  <si>
    <t>name</t>
  </si>
  <si>
    <t>unit</t>
  </si>
  <si>
    <t>description</t>
  </si>
  <si>
    <t>por</t>
  </si>
  <si>
    <t>dispersion co-efficient</t>
  </si>
  <si>
    <t>rho</t>
  </si>
  <si>
    <t>expression</t>
  </si>
  <si>
    <t>stoichiometry</t>
  </si>
  <si>
    <t>values</t>
  </si>
  <si>
    <t>bacteria concentration (carbon units)</t>
  </si>
  <si>
    <t>concentration of bacteria in the soil surface</t>
  </si>
  <si>
    <t>substrate concentrtion (carbon)</t>
  </si>
  <si>
    <t>concentration of oxygen in water</t>
  </si>
  <si>
    <t>mu_gw</t>
  </si>
  <si>
    <t>hr-1</t>
  </si>
  <si>
    <t>growth rate of bacteria</t>
  </si>
  <si>
    <t>mg/L</t>
  </si>
  <si>
    <t>1/h</t>
  </si>
  <si>
    <t>respiration rate for bacteria</t>
  </si>
  <si>
    <t>k_att</t>
  </si>
  <si>
    <t>attachment rate constant</t>
  </si>
  <si>
    <t>k_det</t>
  </si>
  <si>
    <t>dettachment rate constant</t>
  </si>
  <si>
    <t>m3/m3</t>
  </si>
  <si>
    <t>porosity of the column</t>
  </si>
  <si>
    <t>mu_gs</t>
  </si>
  <si>
    <t>--</t>
  </si>
  <si>
    <t>growth of bacs</t>
  </si>
  <si>
    <t>resipration of bacteria</t>
  </si>
  <si>
    <t>attachment of bacs</t>
  </si>
  <si>
    <t>detachemnt of abacs</t>
  </si>
  <si>
    <t>growth of dettached bacteria</t>
  </si>
  <si>
    <t xml:space="preserve">advection of bacteria </t>
  </si>
  <si>
    <t>advection of substrate</t>
  </si>
  <si>
    <t>dispersion of bacteria</t>
  </si>
  <si>
    <t>dispersion of substrate</t>
  </si>
  <si>
    <t>1</t>
  </si>
  <si>
    <t>advection of DO</t>
  </si>
  <si>
    <t>dispersion of DO</t>
  </si>
  <si>
    <t>V_lin</t>
  </si>
  <si>
    <t>cm/min</t>
  </si>
  <si>
    <t>porewater velocity</t>
  </si>
  <si>
    <t>D</t>
  </si>
  <si>
    <t>cm2/min</t>
  </si>
  <si>
    <t>min-1</t>
  </si>
  <si>
    <t>CFU/mL</t>
  </si>
  <si>
    <t>CFU/g</t>
  </si>
  <si>
    <t>g/cm3</t>
  </si>
  <si>
    <t>-</t>
  </si>
  <si>
    <t>leftmost</t>
  </si>
  <si>
    <t>boundary condition</t>
  </si>
  <si>
    <t>0</t>
  </si>
  <si>
    <t>-1</t>
  </si>
  <si>
    <t>Growth_C</t>
  </si>
  <si>
    <t>Respiration_C</t>
  </si>
  <si>
    <t>Attachment_C</t>
  </si>
  <si>
    <t>Detachment_C</t>
  </si>
  <si>
    <t>*</t>
  </si>
  <si>
    <t>Advection_C</t>
  </si>
  <si>
    <t>Advection_DO</t>
  </si>
  <si>
    <t>Advection_S</t>
  </si>
  <si>
    <t>Dispersion_C</t>
  </si>
  <si>
    <t>Dispersion_S</t>
  </si>
  <si>
    <t>Dispersion_DO</t>
  </si>
  <si>
    <t>C</t>
  </si>
  <si>
    <t>S</t>
  </si>
  <si>
    <t>DO</t>
  </si>
  <si>
    <t>k_att*C</t>
  </si>
  <si>
    <t>C_soil</t>
  </si>
  <si>
    <t>k_det*C_soil</t>
  </si>
  <si>
    <t>Growth_C_soil</t>
  </si>
  <si>
    <t>values_1</t>
  </si>
  <si>
    <t>values_2</t>
  </si>
  <si>
    <t>values_3</t>
  </si>
  <si>
    <t>C_in</t>
  </si>
  <si>
    <t>inlet conc</t>
  </si>
  <si>
    <t>mu_gw*C</t>
  </si>
  <si>
    <t>mu_gs*C_soil</t>
  </si>
  <si>
    <t>(V_lin/por)*((left(C)-C) +(leftmost*(C_in(time)-C)))/0.075</t>
  </si>
  <si>
    <t>D*(((left(C) - (2*C) + right(C))/(0.075^2))+ (leftmost*(C_in(time)-C))/(0.075^2))</t>
  </si>
  <si>
    <t>bulk density</t>
  </si>
  <si>
    <t>D*(((left(S) - (2*S) + right(S))/(0.075^2))+ (leftmost*(0.0148-S))/(0.075^2))</t>
  </si>
  <si>
    <t>(V_lin/por)*((left(S)-S) +(leftmost*(0.0148-S)))/0.075</t>
  </si>
  <si>
    <t>k_o</t>
  </si>
  <si>
    <t>straining rate</t>
  </si>
  <si>
    <t>lam</t>
  </si>
  <si>
    <t>CFU/g.soil</t>
  </si>
  <si>
    <t>straining co-efficient</t>
  </si>
  <si>
    <t>mu_r</t>
  </si>
  <si>
    <t>mu_r* C</t>
  </si>
  <si>
    <t>por/rho</t>
  </si>
  <si>
    <t>rho/por</t>
  </si>
  <si>
    <t>D*(((left(DO) - (2*DO) + right(DO))/(0.075^2))+ (leftmost*(8.9-DO))/(0.075^2))</t>
  </si>
  <si>
    <t>(V_lin/por)*((left(DO)-DO )+(leftmost*(8.9-DO)))/0.075</t>
  </si>
  <si>
    <t>Straining_C</t>
  </si>
  <si>
    <t>straining process rate</t>
  </si>
  <si>
    <t>(k_o*C)*(2.71^(-C_soil/lam))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</si>
</sst>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Border="1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xp1_nut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FF_D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MF_D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producibility_SF_DO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s/Experiments/Exp_bac1/definitions_m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dataprocessed"/>
      <sheetName val="growth_rate"/>
      <sheetName val="exp2_raw dta"/>
      <sheetName val="DATA PROCESSED_2"/>
      <sheetName val="exp3_raw"/>
      <sheetName val="data_processed_3"/>
      <sheetName val="Diagramm2"/>
      <sheetName val="inlet_conc_change"/>
      <sheetName val="exp_4_raw"/>
      <sheetName val="data_processed_4"/>
      <sheetName val="exp_5_raw"/>
      <sheetName val="data_processed_5"/>
      <sheetName val="exp_6_raw"/>
      <sheetName val="data_processed_6"/>
      <sheetName val="Tabelle2"/>
      <sheetName val="exp_7_raw"/>
      <sheetName val="data-processed_7"/>
      <sheetName val="exp_8_raw"/>
      <sheetName val="data-processed_8"/>
      <sheetName val="exp_9_raw"/>
      <sheetName val="data_processed_9"/>
      <sheetName val="exp_10_raw"/>
      <sheetName val="data_processed_10"/>
      <sheetName val="combined data for paper_fast fl"/>
      <sheetName val="combined_paper_data_med_flow"/>
      <sheetName val="combined paper_low flo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>
        <row r="15">
          <cell r="Y15">
            <v>9.3852341281241036E-2</v>
          </cell>
          <cell r="Z15">
            <v>9.303429783390875E-2</v>
          </cell>
        </row>
      </sheetData>
      <sheetData sheetId="11">
        <row r="5">
          <cell r="W5">
            <v>650</v>
          </cell>
        </row>
      </sheetData>
      <sheetData sheetId="12">
        <row r="14">
          <cell r="T14">
            <v>0.31680086153817866</v>
          </cell>
          <cell r="U14">
            <v>0.321233621434664</v>
          </cell>
        </row>
        <row r="15">
          <cell r="T15">
            <v>0.18919519535834864</v>
          </cell>
          <cell r="U15">
            <v>0.12573296441739198</v>
          </cell>
        </row>
        <row r="17">
          <cell r="T17">
            <v>1.6872781818749674</v>
          </cell>
          <cell r="U17">
            <v>1.7146292535766854</v>
          </cell>
        </row>
        <row r="18">
          <cell r="T18">
            <v>0.13722692871034531</v>
          </cell>
          <cell r="U18">
            <v>0.13864163931560661</v>
          </cell>
        </row>
      </sheetData>
      <sheetData sheetId="13">
        <row r="5">
          <cell r="W5">
            <v>4875</v>
          </cell>
        </row>
      </sheetData>
      <sheetData sheetId="14">
        <row r="19">
          <cell r="Y19">
            <v>9.902974236829043E-2</v>
          </cell>
          <cell r="Z19">
            <v>9.902974236829043E-2</v>
          </cell>
        </row>
      </sheetData>
      <sheetData sheetId="15"/>
      <sheetData sheetId="16"/>
      <sheetData sheetId="17">
        <row r="14">
          <cell r="Y14">
            <v>0.40555037350823697</v>
          </cell>
          <cell r="Z14">
            <v>0.36358062555215209</v>
          </cell>
        </row>
        <row r="15">
          <cell r="Y15">
            <v>7.3265954570037845E-2</v>
          </cell>
          <cell r="Z15">
            <v>8.9024814910142441E-2</v>
          </cell>
        </row>
        <row r="17">
          <cell r="Y17">
            <v>1.7259469384187762</v>
          </cell>
          <cell r="Z17">
            <v>1.6976527263135504</v>
          </cell>
        </row>
        <row r="18">
          <cell r="Y18">
            <v>2.8294212105225841E-2</v>
          </cell>
          <cell r="Z18">
            <v>2.9708922710487133E-2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FF_DO_raw"/>
      <sheetName val="exp_FF_DO_N_raw"/>
      <sheetName val="exp_FF_noDO_noN_raw"/>
      <sheetName val="exp_FF_noDO_N_raw"/>
      <sheetName val="exp_FF_DO_N_pro"/>
      <sheetName val="exp_FF_DO_pro"/>
      <sheetName val="exp_FF_noDO_N_pro"/>
      <sheetName val="exp_FF_noDO_noN_pro"/>
    </sheetNames>
    <sheetDataSet>
      <sheetData sheetId="0"/>
      <sheetData sheetId="1">
        <row r="5">
          <cell r="W5">
            <v>300</v>
          </cell>
          <cell r="AD5">
            <v>1513.3333333333333</v>
          </cell>
        </row>
      </sheetData>
      <sheetData sheetId="2"/>
      <sheetData sheetId="3"/>
      <sheetData sheetId="4">
        <row r="14">
          <cell r="X14">
            <v>0.40126337167411186</v>
          </cell>
          <cell r="Y14">
            <v>0.42098358011108755</v>
          </cell>
        </row>
        <row r="15">
          <cell r="X15">
            <v>2.7459319526627224E-2</v>
          </cell>
          <cell r="Y15">
            <v>2.927808755148684E-2</v>
          </cell>
        </row>
        <row r="17">
          <cell r="X17">
            <v>1.7319487409865513</v>
          </cell>
          <cell r="Y17">
            <v>1.7062267299818001</v>
          </cell>
        </row>
        <row r="18">
          <cell r="X18">
            <v>0.16976527263135502</v>
          </cell>
          <cell r="Y18">
            <v>0.18391237868396795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MF_DO_raw"/>
      <sheetName val="exp_MF_DO_N_raw"/>
      <sheetName val="exp_MF_noDO_noN_raw"/>
      <sheetName val="exp_MF_noDO_N_raw"/>
      <sheetName val="exp_MF_noDO_noN_pro"/>
      <sheetName val="exp_MF_noDO_N_pro"/>
      <sheetName val="exp_MF_DO_pro"/>
      <sheetName val="exp_MF_DO_N_pro"/>
    </sheetNames>
    <sheetDataSet>
      <sheetData sheetId="0"/>
      <sheetData sheetId="1">
        <row r="5">
          <cell r="W5">
            <v>10200</v>
          </cell>
          <cell r="AD5">
            <v>5400</v>
          </cell>
        </row>
      </sheetData>
      <sheetData sheetId="2"/>
      <sheetData sheetId="3"/>
      <sheetData sheetId="4"/>
      <sheetData sheetId="5"/>
      <sheetData sheetId="6"/>
      <sheetData sheetId="7">
        <row r="14">
          <cell r="X14">
            <v>0.40589333365496699</v>
          </cell>
          <cell r="Y14">
            <v>0.4053360234165308</v>
          </cell>
        </row>
        <row r="15">
          <cell r="X15">
            <v>9.4626627053545187E-2</v>
          </cell>
          <cell r="Y15">
            <v>8.7054844841033568E-2</v>
          </cell>
        </row>
        <row r="17">
          <cell r="X17">
            <v>1.7765335600614529</v>
          </cell>
          <cell r="Y17">
            <v>1.7250895380519515</v>
          </cell>
        </row>
        <row r="18">
          <cell r="X18">
            <v>7.3564951473587187E-2</v>
          </cell>
          <cell r="Y18">
            <v>7.4272306776217836E-2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_SF_DO_raw"/>
      <sheetName val="exp_SF_DO_N_raw"/>
      <sheetName val="exp_SF_noDO_N_raw"/>
      <sheetName val="exp_SF_noDO_noN_raw"/>
      <sheetName val="exp_SF_DO_pro"/>
      <sheetName val="exp_SF_DO_N_pro"/>
      <sheetName val="exp_SF_noDO_N_pro"/>
      <sheetName val="exp_SF_noDO_noN_pro"/>
    </sheetNames>
    <sheetDataSet>
      <sheetData sheetId="0"/>
      <sheetData sheetId="1"/>
      <sheetData sheetId="2"/>
      <sheetData sheetId="3"/>
      <sheetData sheetId="4"/>
      <sheetData sheetId="5">
        <row r="14">
          <cell r="X14">
            <v>0.3343861430617599</v>
          </cell>
          <cell r="Y14">
            <v>0.3343861430617599</v>
          </cell>
        </row>
        <row r="15">
          <cell r="X15">
            <v>0.30510355029585801</v>
          </cell>
          <cell r="Y15">
            <v>0.5244767696690773</v>
          </cell>
        </row>
        <row r="17">
          <cell r="X17">
            <v>1.7250895380519515</v>
          </cell>
          <cell r="Y17">
            <v>1.7182303351173507</v>
          </cell>
        </row>
        <row r="18">
          <cell r="X18">
            <v>1.8862808070150557E-2</v>
          </cell>
          <cell r="Y18">
            <v>1.8862808070150557E-2</v>
          </cell>
        </row>
      </sheetData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s"/>
      <sheetName val="pars"/>
      <sheetName val="funcs"/>
      <sheetName val="pros"/>
      <sheetName val="stoi"/>
      <sheetName val="Tabelle1"/>
    </sheetNames>
    <sheetDataSet>
      <sheetData sheetId="0" refreshError="1"/>
      <sheetData sheetId="1" refreshError="1">
        <row r="9">
          <cell r="D9">
            <v>3.3320000000000002E-2</v>
          </cell>
          <cell r="E9">
            <v>3.4719999999999998E-3</v>
          </cell>
          <cell r="F9">
            <v>3.7795330000000002E-2</v>
          </cell>
        </row>
        <row r="10">
          <cell r="E10">
            <v>1E+100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C15" sqref="C15"/>
    </sheetView>
  </sheetViews>
  <sheetFormatPr baseColWidth="10" defaultColWidth="9.1640625" defaultRowHeight="15" x14ac:dyDescent="0.2"/>
  <cols>
    <col min="1" max="1" width="6" bestFit="1" customWidth="1"/>
    <col min="2" max="2" width="7.83203125" bestFit="1" customWidth="1"/>
    <col min="3" max="3" width="40.1640625" bestFit="1" customWidth="1"/>
    <col min="4" max="4" width="12" bestFit="1" customWidth="1"/>
    <col min="5" max="5" width="43.5" bestFit="1" customWidth="1"/>
    <col min="6" max="6" width="16.1640625" bestFit="1" customWidth="1"/>
    <col min="7" max="7" width="22.6640625" bestFit="1" customWidth="1"/>
    <col min="8" max="8" width="19.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8</v>
      </c>
      <c r="I1" s="3"/>
    </row>
    <row r="2" spans="1:9" x14ac:dyDescent="0.2">
      <c r="A2" s="2" t="s">
        <v>64</v>
      </c>
      <c r="B2" s="2" t="s">
        <v>45</v>
      </c>
      <c r="C2" s="2" t="s">
        <v>9</v>
      </c>
      <c r="D2" s="2">
        <v>0</v>
      </c>
      <c r="I2" s="3"/>
    </row>
    <row r="3" spans="1:9" x14ac:dyDescent="0.2">
      <c r="A3" s="2" t="s">
        <v>68</v>
      </c>
      <c r="B3" s="2" t="s">
        <v>46</v>
      </c>
      <c r="C3" s="2" t="s">
        <v>10</v>
      </c>
      <c r="D3" s="2">
        <v>0</v>
      </c>
      <c r="I3" s="3"/>
    </row>
    <row r="4" spans="1:9" x14ac:dyDescent="0.2">
      <c r="A4" s="2" t="s">
        <v>65</v>
      </c>
      <c r="B4" s="2" t="s">
        <v>16</v>
      </c>
      <c r="C4" s="2" t="s">
        <v>11</v>
      </c>
      <c r="D4" s="2">
        <v>0</v>
      </c>
      <c r="I4" s="3"/>
    </row>
    <row r="5" spans="1:9" x14ac:dyDescent="0.2">
      <c r="A5" s="2" t="s">
        <v>66</v>
      </c>
      <c r="B5" s="2" t="s">
        <v>16</v>
      </c>
      <c r="C5" s="2" t="s">
        <v>12</v>
      </c>
      <c r="D5" s="2">
        <v>0</v>
      </c>
      <c r="I5" s="3"/>
    </row>
    <row r="6" spans="1:9" ht="36" customHeight="1" x14ac:dyDescent="0.2">
      <c r="A6" s="2"/>
      <c r="B6" s="2"/>
      <c r="C6" s="2"/>
      <c r="D6" s="2"/>
      <c r="I6" s="3"/>
    </row>
    <row r="7" spans="1:9" x14ac:dyDescent="0.2">
      <c r="A7" s="3"/>
      <c r="B7" s="3"/>
      <c r="C7" s="3"/>
      <c r="D7" s="3"/>
      <c r="I7" s="3"/>
    </row>
    <row r="8" spans="1:9" x14ac:dyDescent="0.2">
      <c r="A8" s="3"/>
      <c r="B8" s="3"/>
      <c r="C8" s="3"/>
      <c r="D8" s="3"/>
      <c r="E8" s="3"/>
      <c r="F8" s="3"/>
      <c r="G8" s="3"/>
      <c r="H8" s="3"/>
      <c r="I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selection activeCell="A13" sqref="A13"/>
    </sheetView>
  </sheetViews>
  <sheetFormatPr baseColWidth="10" defaultColWidth="9.1640625" defaultRowHeight="15" x14ac:dyDescent="0.2"/>
  <cols>
    <col min="1" max="1" width="15.33203125" customWidth="1"/>
    <col min="2" max="2" width="16.83203125" customWidth="1"/>
    <col min="3" max="3" width="48.83203125" customWidth="1"/>
    <col min="4" max="4" width="11.6640625" customWidth="1"/>
    <col min="5" max="6" width="13" bestFit="1" customWidth="1"/>
    <col min="8" max="9" width="13.332031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73</v>
      </c>
    </row>
    <row r="2" spans="1:6" x14ac:dyDescent="0.2">
      <c r="A2" t="s">
        <v>13</v>
      </c>
      <c r="B2" t="s">
        <v>44</v>
      </c>
      <c r="C2" t="s">
        <v>15</v>
      </c>
      <c r="D2" s="4">
        <v>5.0000000000000001E-3</v>
      </c>
      <c r="E2" s="4">
        <v>5.0000000000000001E-3</v>
      </c>
      <c r="F2" s="4">
        <v>5.0000000000000001E-3</v>
      </c>
    </row>
    <row r="3" spans="1:6" x14ac:dyDescent="0.2">
      <c r="A3" t="s">
        <v>25</v>
      </c>
      <c r="B3" t="s">
        <v>14</v>
      </c>
      <c r="C3" t="s">
        <v>15</v>
      </c>
      <c r="D3" s="4">
        <v>5.0000000000000001E-3</v>
      </c>
      <c r="E3" s="4">
        <v>5.0000000000000001E-3</v>
      </c>
      <c r="F3" s="4">
        <v>5.0000000000000001E-3</v>
      </c>
    </row>
    <row r="4" spans="1:6" x14ac:dyDescent="0.2">
      <c r="A4" t="s">
        <v>88</v>
      </c>
      <c r="B4" t="s">
        <v>17</v>
      </c>
      <c r="C4" t="s">
        <v>18</v>
      </c>
      <c r="D4" s="4">
        <f>-2*10^-4</f>
        <v>-2.0000000000000001E-4</v>
      </c>
      <c r="E4" s="4">
        <v>1.196967E-2</v>
      </c>
      <c r="F4" s="4">
        <v>1.3734260000000001E-5</v>
      </c>
    </row>
    <row r="5" spans="1:6" x14ac:dyDescent="0.2">
      <c r="A5" t="s">
        <v>19</v>
      </c>
      <c r="B5" t="s">
        <v>17</v>
      </c>
      <c r="C5" t="s">
        <v>20</v>
      </c>
      <c r="D5" s="4">
        <f>1.37*10^-2</f>
        <v>1.3700000000000002E-2</v>
      </c>
      <c r="E5" s="4">
        <v>1.6664500000000001E-3</v>
      </c>
      <c r="F5" s="4">
        <v>8.1081690000000001E-3</v>
      </c>
    </row>
    <row r="6" spans="1:6" x14ac:dyDescent="0.2">
      <c r="A6" t="s">
        <v>21</v>
      </c>
      <c r="B6" t="s">
        <v>17</v>
      </c>
      <c r="C6" t="s">
        <v>22</v>
      </c>
      <c r="D6" s="4">
        <v>0</v>
      </c>
      <c r="E6" s="4">
        <v>2.8996799999999999E-7</v>
      </c>
      <c r="F6" s="4">
        <v>1.436489E-5</v>
      </c>
    </row>
    <row r="7" spans="1:6" x14ac:dyDescent="0.2">
      <c r="A7" t="s">
        <v>42</v>
      </c>
      <c r="B7" t="s">
        <v>43</v>
      </c>
      <c r="C7" t="s">
        <v>4</v>
      </c>
      <c r="D7" s="4">
        <f>AVERAGE([1]data_processed_5!$T$15:$U$15,[2]exp_FF_DO_N_pro!$X$15:$Y$15)</f>
        <v>9.2916391713463678E-2</v>
      </c>
      <c r="E7" s="4">
        <f>AVERAGE([1]data_processed_4!$Y$15:$Z$15,[3]exp_MF_DO_N_pro!$X$15:$Y$15)</f>
        <v>9.2142027752432132E-2</v>
      </c>
      <c r="F7" s="4">
        <f>AVERAGE('[1]data-processed_7'!$Y$15:$Z$15,[4]exp_SF_DO_N_pro!$X$15:$Y$15)</f>
        <v>0.2479677723612789</v>
      </c>
    </row>
    <row r="8" spans="1:6" x14ac:dyDescent="0.2">
      <c r="A8" t="s">
        <v>5</v>
      </c>
      <c r="B8" t="s">
        <v>47</v>
      </c>
      <c r="C8" t="s">
        <v>80</v>
      </c>
      <c r="D8" s="4">
        <f>AVERAGE([2]exp_FF_DO_N_pro!$X$17:$Y$17,[1]data_processed_5!$T$17:$U$17)</f>
        <v>1.7100207266050012</v>
      </c>
      <c r="E8" s="4">
        <f>AVERAGE([3]exp_MF_DO_N_pro!$X$17:$Y$17,[1]data_processed_5!$T$17:$U$17)</f>
        <v>1.7258826333912642</v>
      </c>
      <c r="F8" s="4">
        <f>AVERAGE([4]exp_SF_DO_N_pro!$X$17:$Y$17,'[1]data-processed_7'!$Y$17:$Z$17)</f>
        <v>1.7167298844754071</v>
      </c>
    </row>
    <row r="9" spans="1:6" x14ac:dyDescent="0.2">
      <c r="A9" t="s">
        <v>3</v>
      </c>
      <c r="B9" t="s">
        <v>23</v>
      </c>
      <c r="C9" t="s">
        <v>24</v>
      </c>
      <c r="D9" s="4">
        <f>AVERAGE([2]exp_FF_DO_N_pro!$X$14:$Y$14,[1]data_processed_5!$T$14:$U$14)</f>
        <v>0.36507035868951054</v>
      </c>
      <c r="E9" s="4">
        <f>AVERAGE([1]data_processed_5!$T$14:$U$14,[3]exp_MF_DO_N_pro!$X$14:$Y$14)</f>
        <v>0.36231596001108513</v>
      </c>
      <c r="F9" s="4">
        <f>AVERAGE([4]exp_SF_DO_N_pro!$X$14:$Y$14,'[1]data-processed_7'!$Y$14:$Z$14)</f>
        <v>0.35947582129597722</v>
      </c>
    </row>
    <row r="10" spans="1:6" x14ac:dyDescent="0.2">
      <c r="A10" t="s">
        <v>39</v>
      </c>
      <c r="B10" t="s">
        <v>40</v>
      </c>
      <c r="C10" t="s">
        <v>41</v>
      </c>
      <c r="D10" s="4">
        <f>AVERAGE([1]data_processed_5!$T$18:$U$18,[2]exp_FF_DO_N_pro!$X$18:$Y$18)</f>
        <v>0.15738655483531871</v>
      </c>
      <c r="E10" s="4">
        <f>AVERAGE([3]exp_MF_DO_N_pro!$X$18:$Y$18,[1]data_processed_6!$Y$19:$Z$19)</f>
        <v>8.6474185746596474E-2</v>
      </c>
      <c r="F10" s="4">
        <f>AVERAGE([4]exp_SF_DO_N_pro!$X$18:$Y$18,'[1]data-processed_7'!$Y$18:$Z$18)</f>
        <v>2.3932187739003526E-2</v>
      </c>
    </row>
    <row r="11" spans="1:6" x14ac:dyDescent="0.2">
      <c r="A11" t="s">
        <v>83</v>
      </c>
      <c r="B11" t="s">
        <v>44</v>
      </c>
      <c r="C11" t="s">
        <v>84</v>
      </c>
      <c r="D11" s="4">
        <f>[5]pars!F9</f>
        <v>3.7795330000000002E-2</v>
      </c>
      <c r="E11" s="4">
        <f>[5]pars!D9</f>
        <v>3.3320000000000002E-2</v>
      </c>
      <c r="F11" s="4">
        <f>[5]pars!E9</f>
        <v>3.4719999999999998E-3</v>
      </c>
    </row>
    <row r="12" spans="1:6" x14ac:dyDescent="0.2">
      <c r="A12" t="s">
        <v>85</v>
      </c>
      <c r="B12" t="s">
        <v>86</v>
      </c>
      <c r="C12" t="s">
        <v>87</v>
      </c>
      <c r="D12" s="4">
        <f>0.07284695*AVERAGE([2]exp_FF_DO_N_raw!$W$5,[2]exp_FF_DO_N_raw!$AD$5,[1]exp_5_raw!$W$5)/((2222659*348)+716436)</f>
        <v>7.7260789793953993E-8</v>
      </c>
      <c r="E12" s="4">
        <f>0.03405*AVERAGE([3]exp_MF_DO_N_raw!$W$5,[3]exp_MF_DO_N_raw!$AD$5,[1]exp_6_raw!$W$5)/((2222659*348)+716436)</f>
        <v>3.0016884435737946E-7</v>
      </c>
      <c r="F12" s="4">
        <f>[5]pars!E10</f>
        <v>1E+100</v>
      </c>
    </row>
    <row r="13" spans="1:6" x14ac:dyDescent="0.2">
      <c r="A13" t="s">
        <v>49</v>
      </c>
      <c r="B13" t="s">
        <v>26</v>
      </c>
      <c r="C13" t="s">
        <v>50</v>
      </c>
      <c r="D13" s="4">
        <v>0</v>
      </c>
      <c r="E13" s="4">
        <v>0</v>
      </c>
      <c r="F13" s="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2" sqref="C2"/>
    </sheetView>
  </sheetViews>
  <sheetFormatPr baseColWidth="10" defaultColWidth="9.1640625" defaultRowHeight="15" x14ac:dyDescent="0.2"/>
  <cols>
    <col min="3" max="3" width="34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74</v>
      </c>
      <c r="B2" t="s">
        <v>48</v>
      </c>
      <c r="C2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topLeftCell="A15" workbookViewId="0">
      <selection activeCell="A13" sqref="A13:D13"/>
    </sheetView>
  </sheetViews>
  <sheetFormatPr baseColWidth="10" defaultColWidth="9.1640625" defaultRowHeight="15" x14ac:dyDescent="0.2"/>
  <cols>
    <col min="1" max="1" width="16.6640625" bestFit="1" customWidth="1"/>
    <col min="2" max="2" width="4.5" bestFit="1" customWidth="1"/>
    <col min="3" max="3" width="29.33203125" bestFit="1" customWidth="1"/>
    <col min="4" max="4" width="81.6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6</v>
      </c>
    </row>
    <row r="2" spans="1:4" x14ac:dyDescent="0.2">
      <c r="A2" t="s">
        <v>53</v>
      </c>
      <c r="B2" t="s">
        <v>26</v>
      </c>
      <c r="C2" t="s">
        <v>27</v>
      </c>
      <c r="D2" t="s">
        <v>76</v>
      </c>
    </row>
    <row r="3" spans="1:4" x14ac:dyDescent="0.2">
      <c r="A3" t="s">
        <v>70</v>
      </c>
      <c r="B3" t="s">
        <v>57</v>
      </c>
      <c r="C3" t="s">
        <v>31</v>
      </c>
      <c r="D3" t="s">
        <v>77</v>
      </c>
    </row>
    <row r="4" spans="1:4" x14ac:dyDescent="0.2">
      <c r="A4" t="s">
        <v>54</v>
      </c>
      <c r="B4" t="s">
        <v>26</v>
      </c>
      <c r="C4" t="s">
        <v>28</v>
      </c>
      <c r="D4" t="s">
        <v>89</v>
      </c>
    </row>
    <row r="5" spans="1:4" x14ac:dyDescent="0.2">
      <c r="A5" t="s">
        <v>55</v>
      </c>
      <c r="B5" t="s">
        <v>26</v>
      </c>
      <c r="C5" t="s">
        <v>29</v>
      </c>
      <c r="D5" t="s">
        <v>67</v>
      </c>
    </row>
    <row r="6" spans="1:4" x14ac:dyDescent="0.2">
      <c r="A6" t="s">
        <v>56</v>
      </c>
      <c r="B6" t="s">
        <v>26</v>
      </c>
      <c r="C6" t="s">
        <v>30</v>
      </c>
      <c r="D6" t="s">
        <v>69</v>
      </c>
    </row>
    <row r="7" spans="1:4" x14ac:dyDescent="0.2">
      <c r="A7" t="s">
        <v>58</v>
      </c>
      <c r="B7" t="s">
        <v>26</v>
      </c>
      <c r="C7" t="s">
        <v>32</v>
      </c>
      <c r="D7" t="s">
        <v>78</v>
      </c>
    </row>
    <row r="8" spans="1:4" x14ac:dyDescent="0.2">
      <c r="A8" t="s">
        <v>59</v>
      </c>
      <c r="B8" t="s">
        <v>26</v>
      </c>
      <c r="C8" t="s">
        <v>37</v>
      </c>
      <c r="D8" t="s">
        <v>93</v>
      </c>
    </row>
    <row r="9" spans="1:4" x14ac:dyDescent="0.2">
      <c r="A9" t="s">
        <v>60</v>
      </c>
      <c r="B9" t="s">
        <v>26</v>
      </c>
      <c r="C9" t="s">
        <v>33</v>
      </c>
      <c r="D9" t="s">
        <v>82</v>
      </c>
    </row>
    <row r="10" spans="1:4" x14ac:dyDescent="0.2">
      <c r="A10" t="s">
        <v>61</v>
      </c>
      <c r="B10" t="s">
        <v>26</v>
      </c>
      <c r="C10" t="s">
        <v>34</v>
      </c>
      <c r="D10" t="s">
        <v>79</v>
      </c>
    </row>
    <row r="11" spans="1:4" x14ac:dyDescent="0.2">
      <c r="A11" t="s">
        <v>62</v>
      </c>
      <c r="B11" t="s">
        <v>26</v>
      </c>
      <c r="C11" t="s">
        <v>35</v>
      </c>
      <c r="D11" t="s">
        <v>81</v>
      </c>
    </row>
    <row r="12" spans="1:4" x14ac:dyDescent="0.2">
      <c r="A12" t="s">
        <v>63</v>
      </c>
      <c r="B12" t="s">
        <v>26</v>
      </c>
      <c r="C12" t="s">
        <v>38</v>
      </c>
      <c r="D12" t="s">
        <v>92</v>
      </c>
    </row>
    <row r="13" spans="1:4" x14ac:dyDescent="0.2">
      <c r="A13" t="s">
        <v>94</v>
      </c>
      <c r="B13" s="5" t="s">
        <v>26</v>
      </c>
      <c r="C13" t="s">
        <v>95</v>
      </c>
      <c r="D13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"/>
  <sheetViews>
    <sheetView workbookViewId="0">
      <selection activeCell="E13" sqref="E13"/>
    </sheetView>
  </sheetViews>
  <sheetFormatPr baseColWidth="10" defaultColWidth="9.1640625" defaultRowHeight="15" x14ac:dyDescent="0.2"/>
  <cols>
    <col min="1" max="1" width="16.6640625" customWidth="1"/>
    <col min="2" max="3" width="7.83203125" bestFit="1" customWidth="1"/>
    <col min="4" max="4" width="7.5" bestFit="1" customWidth="1"/>
    <col min="5" max="5" width="8.5" bestFit="1" customWidth="1"/>
    <col min="6" max="6" width="15.5" style="1" bestFit="1" customWidth="1"/>
    <col min="7" max="7" width="6.33203125" customWidth="1"/>
  </cols>
  <sheetData>
    <row r="1" spans="1:5" x14ac:dyDescent="0.2">
      <c r="A1" t="s">
        <v>7</v>
      </c>
      <c r="B1" t="s">
        <v>64</v>
      </c>
      <c r="C1" t="s">
        <v>68</v>
      </c>
      <c r="D1" t="s">
        <v>65</v>
      </c>
      <c r="E1" t="s">
        <v>66</v>
      </c>
    </row>
    <row r="2" spans="1:5" x14ac:dyDescent="0.2">
      <c r="A2" t="s">
        <v>53</v>
      </c>
      <c r="B2">
        <v>1</v>
      </c>
      <c r="C2">
        <v>0</v>
      </c>
      <c r="D2">
        <v>0</v>
      </c>
      <c r="E2">
        <v>0</v>
      </c>
    </row>
    <row r="3" spans="1:5" x14ac:dyDescent="0.2">
      <c r="A3" t="s">
        <v>54</v>
      </c>
      <c r="B3">
        <v>-1</v>
      </c>
      <c r="C3">
        <v>0</v>
      </c>
      <c r="D3">
        <v>0</v>
      </c>
      <c r="E3">
        <v>0</v>
      </c>
    </row>
    <row r="4" spans="1:5" x14ac:dyDescent="0.2">
      <c r="A4" t="s">
        <v>55</v>
      </c>
      <c r="B4">
        <v>-1</v>
      </c>
      <c r="C4" t="s">
        <v>90</v>
      </c>
      <c r="D4">
        <v>0</v>
      </c>
      <c r="E4">
        <v>0</v>
      </c>
    </row>
    <row r="5" spans="1:5" x14ac:dyDescent="0.2">
      <c r="A5" t="s">
        <v>56</v>
      </c>
      <c r="B5" t="s">
        <v>91</v>
      </c>
      <c r="C5" t="s">
        <v>52</v>
      </c>
      <c r="D5">
        <v>0</v>
      </c>
      <c r="E5">
        <v>0</v>
      </c>
    </row>
    <row r="6" spans="1:5" x14ac:dyDescent="0.2">
      <c r="A6" t="s">
        <v>70</v>
      </c>
      <c r="B6">
        <v>0</v>
      </c>
      <c r="C6" t="s">
        <v>36</v>
      </c>
      <c r="D6">
        <v>0</v>
      </c>
      <c r="E6">
        <v>0</v>
      </c>
    </row>
    <row r="7" spans="1:5" x14ac:dyDescent="0.2">
      <c r="A7" t="s">
        <v>58</v>
      </c>
      <c r="B7">
        <v>1</v>
      </c>
      <c r="C7" t="s">
        <v>51</v>
      </c>
      <c r="D7" t="s">
        <v>51</v>
      </c>
      <c r="E7" t="s">
        <v>51</v>
      </c>
    </row>
    <row r="8" spans="1:5" x14ac:dyDescent="0.2">
      <c r="A8" t="s">
        <v>59</v>
      </c>
      <c r="B8" t="s">
        <v>51</v>
      </c>
      <c r="C8" t="s">
        <v>51</v>
      </c>
      <c r="D8" t="s">
        <v>51</v>
      </c>
      <c r="E8">
        <v>1</v>
      </c>
    </row>
    <row r="9" spans="1:5" x14ac:dyDescent="0.2">
      <c r="A9" t="s">
        <v>60</v>
      </c>
      <c r="B9" t="s">
        <v>51</v>
      </c>
      <c r="C9" t="s">
        <v>51</v>
      </c>
      <c r="D9" t="s">
        <v>36</v>
      </c>
      <c r="E9" t="s">
        <v>51</v>
      </c>
    </row>
    <row r="10" spans="1:5" x14ac:dyDescent="0.2">
      <c r="A10" t="s">
        <v>61</v>
      </c>
      <c r="B10">
        <v>1</v>
      </c>
      <c r="C10" t="s">
        <v>51</v>
      </c>
      <c r="D10" t="s">
        <v>51</v>
      </c>
      <c r="E10" t="s">
        <v>51</v>
      </c>
    </row>
    <row r="11" spans="1:5" x14ac:dyDescent="0.2">
      <c r="A11" t="s">
        <v>62</v>
      </c>
      <c r="B11" t="s">
        <v>51</v>
      </c>
      <c r="C11" t="s">
        <v>51</v>
      </c>
      <c r="D11" t="s">
        <v>36</v>
      </c>
      <c r="E11" t="s">
        <v>51</v>
      </c>
    </row>
    <row r="12" spans="1:5" x14ac:dyDescent="0.2">
      <c r="A12" t="s">
        <v>63</v>
      </c>
      <c r="B12" t="s">
        <v>51</v>
      </c>
      <c r="C12" t="s">
        <v>51</v>
      </c>
      <c r="D12" t="s">
        <v>51</v>
      </c>
      <c r="E12">
        <v>1</v>
      </c>
    </row>
    <row r="13" spans="1:5" x14ac:dyDescent="0.2">
      <c r="A13" t="s">
        <v>94</v>
      </c>
      <c r="B13" s="1" t="s">
        <v>52</v>
      </c>
      <c r="C13" s="1" t="s">
        <v>91</v>
      </c>
      <c r="D13">
        <v>0</v>
      </c>
      <c r="E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vars</vt:lpstr>
      <vt:lpstr>pars</vt:lpstr>
      <vt:lpstr>funcs</vt:lpstr>
      <vt:lpstr>pros</vt:lpstr>
      <vt:lpstr>stoi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2020-04-30T14:02:45Z</dcterms:modified>
</cp:coreProperties>
</file>