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ab\งานเจี๊ยบ\21.3.68\เอกสารตรวจสอบ 2025\ตรวจสอบ\ยอดยกมาขึ้น Odoo 28.2.68 ส่ง 4..4.68\"/>
    </mc:Choice>
  </mc:AlternateContent>
  <xr:revisionPtr revIDLastSave="0" documentId="8_{8EFEEE95-C888-4C2F-99AA-DBC65E26E0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สรุปเงินประกันคงเหลือ ณ28.02.25" sheetId="1" r:id="rId1"/>
  </sheets>
  <definedNames>
    <definedName name="_xlnm._FilterDatabase" localSheetId="0" hidden="1">'สรุปเงินประกันคงเหลือ ณ28.02.25'!$A$4:$Q$576</definedName>
    <definedName name="_xlnm.Print_Titles" localSheetId="0">'สรุปเงินประกันคงเหลือ ณ28.02.25'!$1:$4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54" i="1" l="1"/>
  <c r="I555" i="1"/>
  <c r="I556" i="1"/>
  <c r="I557" i="1"/>
  <c r="I558" i="1"/>
  <c r="I559" i="1"/>
  <c r="I560" i="1"/>
  <c r="G554" i="1"/>
  <c r="G555" i="1"/>
  <c r="G556" i="1"/>
  <c r="G557" i="1"/>
  <c r="G558" i="1"/>
  <c r="G559" i="1"/>
  <c r="G560" i="1"/>
  <c r="G255" i="1"/>
  <c r="E579" i="1"/>
  <c r="I553" i="1"/>
  <c r="G553" i="1"/>
  <c r="I552" i="1"/>
  <c r="G552" i="1"/>
  <c r="I551" i="1"/>
  <c r="G551" i="1"/>
  <c r="I550" i="1"/>
  <c r="G550" i="1"/>
  <c r="I549" i="1"/>
  <c r="G549" i="1"/>
  <c r="I548" i="1"/>
  <c r="G548" i="1"/>
  <c r="I547" i="1"/>
  <c r="G547" i="1"/>
  <c r="I546" i="1"/>
  <c r="G546" i="1"/>
  <c r="I545" i="1"/>
  <c r="G545" i="1"/>
  <c r="I544" i="1"/>
  <c r="G544" i="1"/>
  <c r="I543" i="1"/>
  <c r="G543" i="1"/>
  <c r="I542" i="1"/>
  <c r="G542" i="1"/>
  <c r="I541" i="1"/>
  <c r="G541" i="1"/>
  <c r="I540" i="1"/>
  <c r="G540" i="1"/>
  <c r="I539" i="1"/>
  <c r="G539" i="1"/>
  <c r="I538" i="1"/>
  <c r="G538" i="1"/>
  <c r="I537" i="1"/>
  <c r="G537" i="1"/>
  <c r="I536" i="1"/>
  <c r="G536" i="1"/>
  <c r="I535" i="1"/>
  <c r="G535" i="1"/>
  <c r="I534" i="1"/>
  <c r="G534" i="1"/>
  <c r="I533" i="1"/>
  <c r="G533" i="1"/>
  <c r="I532" i="1"/>
  <c r="G532" i="1"/>
  <c r="I531" i="1"/>
  <c r="G531" i="1"/>
  <c r="I530" i="1"/>
  <c r="G530" i="1"/>
  <c r="I529" i="1"/>
  <c r="G529" i="1"/>
  <c r="I528" i="1"/>
  <c r="G528" i="1"/>
  <c r="I527" i="1"/>
  <c r="G527" i="1"/>
  <c r="I526" i="1"/>
  <c r="G526" i="1"/>
  <c r="I525" i="1"/>
  <c r="G525" i="1"/>
  <c r="I524" i="1"/>
  <c r="G524" i="1"/>
  <c r="I523" i="1"/>
  <c r="G523" i="1"/>
  <c r="I522" i="1"/>
  <c r="G522" i="1"/>
  <c r="I521" i="1"/>
  <c r="G521" i="1"/>
  <c r="I520" i="1"/>
  <c r="G520" i="1"/>
  <c r="I519" i="1"/>
  <c r="G519" i="1"/>
  <c r="I518" i="1"/>
  <c r="G518" i="1"/>
  <c r="I517" i="1"/>
  <c r="G517" i="1"/>
  <c r="I516" i="1"/>
  <c r="G516" i="1"/>
  <c r="I515" i="1"/>
  <c r="G515" i="1"/>
  <c r="I514" i="1"/>
  <c r="G514" i="1"/>
  <c r="I513" i="1"/>
  <c r="G513" i="1"/>
  <c r="I512" i="1"/>
  <c r="G512" i="1"/>
  <c r="I511" i="1"/>
  <c r="G511" i="1"/>
  <c r="I510" i="1"/>
  <c r="G510" i="1"/>
  <c r="I509" i="1"/>
  <c r="G509" i="1"/>
  <c r="I508" i="1"/>
  <c r="G508" i="1"/>
  <c r="I507" i="1"/>
  <c r="G507" i="1"/>
  <c r="I506" i="1"/>
  <c r="G506" i="1"/>
  <c r="I505" i="1"/>
  <c r="G505" i="1"/>
  <c r="I504" i="1"/>
  <c r="G504" i="1"/>
  <c r="I503" i="1"/>
  <c r="G503" i="1"/>
  <c r="I502" i="1"/>
  <c r="G502" i="1"/>
  <c r="I501" i="1"/>
  <c r="G501" i="1"/>
  <c r="I500" i="1"/>
  <c r="G500" i="1"/>
  <c r="I499" i="1"/>
  <c r="G499" i="1"/>
  <c r="I498" i="1"/>
  <c r="G498" i="1"/>
  <c r="I497" i="1"/>
  <c r="G497" i="1"/>
  <c r="I496" i="1"/>
  <c r="G496" i="1"/>
  <c r="I495" i="1"/>
  <c r="G495" i="1"/>
  <c r="I494" i="1"/>
  <c r="G494" i="1"/>
  <c r="I493" i="1"/>
  <c r="G493" i="1"/>
  <c r="I492" i="1"/>
  <c r="G492" i="1"/>
  <c r="I491" i="1"/>
  <c r="G491" i="1"/>
  <c r="I490" i="1"/>
  <c r="G490" i="1"/>
  <c r="I489" i="1"/>
  <c r="G489" i="1"/>
  <c r="I488" i="1"/>
  <c r="G488" i="1"/>
  <c r="I487" i="1"/>
  <c r="G487" i="1"/>
  <c r="I486" i="1"/>
  <c r="G486" i="1"/>
  <c r="I485" i="1"/>
  <c r="G485" i="1"/>
  <c r="I484" i="1"/>
  <c r="G484" i="1"/>
  <c r="I483" i="1"/>
  <c r="G483" i="1"/>
  <c r="I482" i="1"/>
  <c r="G482" i="1"/>
  <c r="I481" i="1"/>
  <c r="G481" i="1"/>
  <c r="I480" i="1"/>
  <c r="G480" i="1"/>
  <c r="I479" i="1"/>
  <c r="G479" i="1"/>
  <c r="I478" i="1"/>
  <c r="G478" i="1"/>
  <c r="I477" i="1"/>
  <c r="G477" i="1"/>
  <c r="I476" i="1"/>
  <c r="G476" i="1"/>
  <c r="I475" i="1"/>
  <c r="G475" i="1"/>
  <c r="I474" i="1"/>
  <c r="G474" i="1"/>
  <c r="I473" i="1"/>
  <c r="G473" i="1"/>
  <c r="I472" i="1"/>
  <c r="G472" i="1"/>
  <c r="I471" i="1"/>
  <c r="G471" i="1"/>
  <c r="I470" i="1"/>
  <c r="G470" i="1"/>
  <c r="I469" i="1"/>
  <c r="G469" i="1"/>
  <c r="I468" i="1"/>
  <c r="G468" i="1"/>
  <c r="I467" i="1"/>
  <c r="G467" i="1"/>
  <c r="I466" i="1"/>
  <c r="G466" i="1"/>
  <c r="I465" i="1"/>
  <c r="G465" i="1"/>
  <c r="I464" i="1"/>
  <c r="G464" i="1"/>
  <c r="I463" i="1"/>
  <c r="G463" i="1"/>
  <c r="I462" i="1"/>
  <c r="G462" i="1"/>
  <c r="I461" i="1"/>
  <c r="G461" i="1"/>
  <c r="I460" i="1"/>
  <c r="G460" i="1"/>
  <c r="I459" i="1"/>
  <c r="G459" i="1"/>
  <c r="I458" i="1"/>
  <c r="G458" i="1"/>
  <c r="I457" i="1"/>
  <c r="G457" i="1"/>
  <c r="I456" i="1"/>
  <c r="G456" i="1"/>
  <c r="I455" i="1"/>
  <c r="G455" i="1"/>
  <c r="I454" i="1"/>
  <c r="G454" i="1"/>
  <c r="I453" i="1"/>
  <c r="G453" i="1"/>
  <c r="I452" i="1"/>
  <c r="G452" i="1"/>
  <c r="I451" i="1"/>
  <c r="G451" i="1"/>
  <c r="I450" i="1"/>
  <c r="G450" i="1"/>
  <c r="I449" i="1"/>
  <c r="G449" i="1"/>
  <c r="I448" i="1"/>
  <c r="G448" i="1"/>
  <c r="I447" i="1"/>
  <c r="G447" i="1"/>
  <c r="I446" i="1"/>
  <c r="G446" i="1"/>
  <c r="I445" i="1"/>
  <c r="G445" i="1"/>
  <c r="I444" i="1"/>
  <c r="G444" i="1"/>
  <c r="I443" i="1"/>
  <c r="G443" i="1"/>
  <c r="I442" i="1"/>
  <c r="G442" i="1"/>
  <c r="I441" i="1"/>
  <c r="G441" i="1"/>
  <c r="I440" i="1"/>
  <c r="G440" i="1"/>
  <c r="I439" i="1"/>
  <c r="G439" i="1"/>
  <c r="I438" i="1"/>
  <c r="G438" i="1"/>
  <c r="I437" i="1"/>
  <c r="G437" i="1"/>
  <c r="I436" i="1"/>
  <c r="G436" i="1"/>
  <c r="I435" i="1"/>
  <c r="G435" i="1"/>
  <c r="I434" i="1"/>
  <c r="G434" i="1"/>
  <c r="I433" i="1"/>
  <c r="G433" i="1"/>
  <c r="I432" i="1"/>
  <c r="G432" i="1"/>
  <c r="I431" i="1"/>
  <c r="G431" i="1"/>
  <c r="I430" i="1"/>
  <c r="G430" i="1"/>
  <c r="I429" i="1"/>
  <c r="G429" i="1"/>
  <c r="I428" i="1"/>
  <c r="G428" i="1"/>
  <c r="I427" i="1"/>
  <c r="G427" i="1"/>
  <c r="I426" i="1"/>
  <c r="G426" i="1"/>
  <c r="I425" i="1"/>
  <c r="G425" i="1"/>
  <c r="I424" i="1"/>
  <c r="G424" i="1"/>
  <c r="I423" i="1"/>
  <c r="G423" i="1"/>
  <c r="I422" i="1"/>
  <c r="G422" i="1"/>
  <c r="I421" i="1"/>
  <c r="G421" i="1"/>
  <c r="I420" i="1"/>
  <c r="G420" i="1"/>
  <c r="I419" i="1"/>
  <c r="G419" i="1"/>
  <c r="I418" i="1"/>
  <c r="G418" i="1"/>
  <c r="I417" i="1"/>
  <c r="G417" i="1"/>
  <c r="I416" i="1"/>
  <c r="G416" i="1"/>
  <c r="I415" i="1"/>
  <c r="G415" i="1"/>
  <c r="I414" i="1"/>
  <c r="G414" i="1"/>
  <c r="I413" i="1"/>
  <c r="G413" i="1"/>
  <c r="I412" i="1"/>
  <c r="G412" i="1"/>
  <c r="I411" i="1"/>
  <c r="G411" i="1"/>
  <c r="I410" i="1"/>
  <c r="G410" i="1"/>
  <c r="I409" i="1"/>
  <c r="G409" i="1"/>
  <c r="I408" i="1"/>
  <c r="G408" i="1"/>
  <c r="I407" i="1"/>
  <c r="G407" i="1"/>
  <c r="I406" i="1"/>
  <c r="G406" i="1"/>
  <c r="I405" i="1"/>
  <c r="G405" i="1"/>
  <c r="I404" i="1"/>
  <c r="G404" i="1"/>
  <c r="I403" i="1"/>
  <c r="G403" i="1"/>
  <c r="I402" i="1"/>
  <c r="G402" i="1"/>
  <c r="I401" i="1"/>
  <c r="G401" i="1"/>
  <c r="I400" i="1"/>
  <c r="G400" i="1"/>
  <c r="I399" i="1"/>
  <c r="G399" i="1"/>
  <c r="I398" i="1"/>
  <c r="G398" i="1"/>
  <c r="I397" i="1"/>
  <c r="G397" i="1"/>
  <c r="I396" i="1"/>
  <c r="G396" i="1"/>
  <c r="I395" i="1"/>
  <c r="G395" i="1"/>
  <c r="I394" i="1"/>
  <c r="G394" i="1"/>
  <c r="I393" i="1"/>
  <c r="G393" i="1"/>
  <c r="I392" i="1"/>
  <c r="G392" i="1"/>
  <c r="I391" i="1"/>
  <c r="G391" i="1"/>
  <c r="I390" i="1"/>
  <c r="G390" i="1"/>
  <c r="I389" i="1"/>
  <c r="G389" i="1"/>
  <c r="I388" i="1"/>
  <c r="G388" i="1"/>
  <c r="I387" i="1"/>
  <c r="G387" i="1"/>
  <c r="I386" i="1"/>
  <c r="G386" i="1"/>
  <c r="I385" i="1"/>
  <c r="G385" i="1"/>
  <c r="I384" i="1"/>
  <c r="G384" i="1"/>
  <c r="I383" i="1"/>
  <c r="G383" i="1"/>
  <c r="I382" i="1"/>
  <c r="G382" i="1"/>
  <c r="I381" i="1"/>
  <c r="G381" i="1"/>
  <c r="I380" i="1"/>
  <c r="G380" i="1"/>
  <c r="I379" i="1"/>
  <c r="G379" i="1"/>
  <c r="I378" i="1"/>
  <c r="G378" i="1"/>
  <c r="I377" i="1"/>
  <c r="G377" i="1"/>
  <c r="I376" i="1"/>
  <c r="G376" i="1"/>
  <c r="I375" i="1"/>
  <c r="G375" i="1"/>
  <c r="I374" i="1"/>
  <c r="G374" i="1"/>
  <c r="I373" i="1"/>
  <c r="G373" i="1"/>
  <c r="I372" i="1"/>
  <c r="G372" i="1"/>
  <c r="I371" i="1"/>
  <c r="G371" i="1"/>
  <c r="I370" i="1"/>
  <c r="G370" i="1"/>
  <c r="I369" i="1"/>
  <c r="G369" i="1"/>
  <c r="I368" i="1"/>
  <c r="G368" i="1"/>
  <c r="I367" i="1"/>
  <c r="G367" i="1"/>
  <c r="I366" i="1"/>
  <c r="G366" i="1"/>
  <c r="I365" i="1"/>
  <c r="G365" i="1"/>
  <c r="I364" i="1"/>
  <c r="G364" i="1"/>
  <c r="I363" i="1"/>
  <c r="G363" i="1"/>
  <c r="I362" i="1"/>
  <c r="G362" i="1"/>
  <c r="I361" i="1"/>
  <c r="G361" i="1"/>
  <c r="I360" i="1"/>
  <c r="G360" i="1"/>
  <c r="I359" i="1"/>
  <c r="G359" i="1"/>
  <c r="I358" i="1"/>
  <c r="G358" i="1"/>
  <c r="I357" i="1"/>
  <c r="G357" i="1"/>
  <c r="I356" i="1"/>
  <c r="G356" i="1"/>
  <c r="I355" i="1"/>
  <c r="G355" i="1"/>
  <c r="I354" i="1"/>
  <c r="G354" i="1"/>
  <c r="I353" i="1"/>
  <c r="G353" i="1"/>
  <c r="I352" i="1"/>
  <c r="G352" i="1"/>
  <c r="I351" i="1"/>
  <c r="G351" i="1"/>
  <c r="I350" i="1"/>
  <c r="G350" i="1"/>
  <c r="I349" i="1"/>
  <c r="G349" i="1"/>
  <c r="I348" i="1"/>
  <c r="G348" i="1"/>
  <c r="I347" i="1"/>
  <c r="G347" i="1"/>
  <c r="I346" i="1"/>
  <c r="G346" i="1"/>
  <c r="I345" i="1"/>
  <c r="G345" i="1"/>
  <c r="I344" i="1"/>
  <c r="G344" i="1"/>
  <c r="I343" i="1"/>
  <c r="G343" i="1"/>
  <c r="I342" i="1"/>
  <c r="G342" i="1"/>
  <c r="I341" i="1"/>
  <c r="G341" i="1"/>
  <c r="I340" i="1"/>
  <c r="G340" i="1"/>
  <c r="I339" i="1"/>
  <c r="G339" i="1"/>
  <c r="I338" i="1"/>
  <c r="G338" i="1"/>
  <c r="I337" i="1"/>
  <c r="G337" i="1"/>
  <c r="I336" i="1"/>
  <c r="G336" i="1"/>
  <c r="I335" i="1"/>
  <c r="G335" i="1"/>
  <c r="I334" i="1"/>
  <c r="G334" i="1"/>
  <c r="I333" i="1"/>
  <c r="G333" i="1"/>
  <c r="I332" i="1"/>
  <c r="G332" i="1"/>
  <c r="I331" i="1"/>
  <c r="G331" i="1"/>
  <c r="I330" i="1"/>
  <c r="G330" i="1"/>
  <c r="I329" i="1"/>
  <c r="G329" i="1"/>
  <c r="I328" i="1"/>
  <c r="G328" i="1"/>
  <c r="I327" i="1"/>
  <c r="G327" i="1"/>
  <c r="I326" i="1"/>
  <c r="G326" i="1"/>
  <c r="I325" i="1"/>
  <c r="G325" i="1"/>
  <c r="I324" i="1"/>
  <c r="G324" i="1"/>
  <c r="I323" i="1"/>
  <c r="G323" i="1"/>
  <c r="I322" i="1"/>
  <c r="G322" i="1"/>
  <c r="I321" i="1"/>
  <c r="G321" i="1"/>
  <c r="I320" i="1"/>
  <c r="G320" i="1"/>
  <c r="I319" i="1"/>
  <c r="G319" i="1"/>
  <c r="I318" i="1"/>
  <c r="G318" i="1"/>
  <c r="I317" i="1"/>
  <c r="G317" i="1"/>
  <c r="I316" i="1"/>
  <c r="G316" i="1"/>
  <c r="I315" i="1"/>
  <c r="G315" i="1"/>
  <c r="I314" i="1"/>
  <c r="G314" i="1"/>
  <c r="I313" i="1"/>
  <c r="G313" i="1"/>
  <c r="I312" i="1"/>
  <c r="G312" i="1"/>
  <c r="I311" i="1"/>
  <c r="G311" i="1"/>
  <c r="I310" i="1"/>
  <c r="G310" i="1"/>
  <c r="I309" i="1"/>
  <c r="G309" i="1"/>
  <c r="I308" i="1"/>
  <c r="G308" i="1"/>
  <c r="I307" i="1"/>
  <c r="G307" i="1"/>
  <c r="I306" i="1"/>
  <c r="G306" i="1"/>
  <c r="I305" i="1"/>
  <c r="G305" i="1"/>
  <c r="I304" i="1"/>
  <c r="G304" i="1"/>
  <c r="I303" i="1"/>
  <c r="G303" i="1"/>
  <c r="I302" i="1"/>
  <c r="G302" i="1"/>
  <c r="I301" i="1"/>
  <c r="G301" i="1"/>
  <c r="I300" i="1"/>
  <c r="G300" i="1"/>
  <c r="I299" i="1"/>
  <c r="G299" i="1"/>
  <c r="I298" i="1"/>
  <c r="G298" i="1"/>
  <c r="I297" i="1"/>
  <c r="G297" i="1"/>
  <c r="I296" i="1"/>
  <c r="G296" i="1"/>
  <c r="I295" i="1"/>
  <c r="G295" i="1"/>
  <c r="I294" i="1"/>
  <c r="G294" i="1"/>
  <c r="I293" i="1"/>
  <c r="G293" i="1"/>
  <c r="I292" i="1"/>
  <c r="G292" i="1"/>
  <c r="I291" i="1"/>
  <c r="G291" i="1"/>
  <c r="I290" i="1"/>
  <c r="G290" i="1"/>
  <c r="I289" i="1"/>
  <c r="G289" i="1"/>
  <c r="I288" i="1"/>
  <c r="G288" i="1"/>
  <c r="I287" i="1"/>
  <c r="G287" i="1"/>
  <c r="I286" i="1"/>
  <c r="G286" i="1"/>
  <c r="I285" i="1"/>
  <c r="G285" i="1"/>
  <c r="I284" i="1"/>
  <c r="G284" i="1"/>
  <c r="I283" i="1"/>
  <c r="G283" i="1"/>
  <c r="I282" i="1"/>
  <c r="G282" i="1"/>
  <c r="I281" i="1"/>
  <c r="G281" i="1"/>
  <c r="I280" i="1"/>
  <c r="G280" i="1"/>
  <c r="I279" i="1"/>
  <c r="G279" i="1"/>
  <c r="I278" i="1"/>
  <c r="G278" i="1"/>
  <c r="I277" i="1"/>
  <c r="G277" i="1"/>
  <c r="I276" i="1"/>
  <c r="G276" i="1"/>
  <c r="I275" i="1"/>
  <c r="G275" i="1"/>
  <c r="I274" i="1"/>
  <c r="G274" i="1"/>
  <c r="I273" i="1"/>
  <c r="G273" i="1"/>
  <c r="I272" i="1"/>
  <c r="G272" i="1"/>
  <c r="I271" i="1"/>
  <c r="G271" i="1"/>
  <c r="I270" i="1"/>
  <c r="G270" i="1"/>
  <c r="I269" i="1"/>
  <c r="G269" i="1"/>
  <c r="I268" i="1"/>
  <c r="G268" i="1"/>
  <c r="I267" i="1"/>
  <c r="G267" i="1"/>
  <c r="I266" i="1"/>
  <c r="G266" i="1"/>
  <c r="I265" i="1"/>
  <c r="G265" i="1"/>
  <c r="I264" i="1"/>
  <c r="G264" i="1"/>
  <c r="I263" i="1"/>
  <c r="G263" i="1"/>
  <c r="I262" i="1"/>
  <c r="G262" i="1"/>
  <c r="I261" i="1"/>
  <c r="G261" i="1"/>
  <c r="I260" i="1"/>
  <c r="G260" i="1"/>
  <c r="I259" i="1"/>
  <c r="G259" i="1"/>
  <c r="I258" i="1"/>
  <c r="G258" i="1"/>
  <c r="I257" i="1"/>
  <c r="G257" i="1"/>
  <c r="I256" i="1"/>
  <c r="G256" i="1"/>
  <c r="I255" i="1"/>
  <c r="I254" i="1"/>
  <c r="G254" i="1"/>
  <c r="I253" i="1"/>
  <c r="G253" i="1"/>
  <c r="I252" i="1"/>
  <c r="G252" i="1"/>
  <c r="I251" i="1"/>
  <c r="G251" i="1"/>
  <c r="I250" i="1"/>
  <c r="G250" i="1"/>
  <c r="I249" i="1"/>
  <c r="G249" i="1"/>
  <c r="I248" i="1"/>
  <c r="G248" i="1"/>
  <c r="I247" i="1"/>
  <c r="G247" i="1"/>
  <c r="I246" i="1"/>
  <c r="G246" i="1"/>
  <c r="I245" i="1"/>
  <c r="G245" i="1"/>
  <c r="I244" i="1"/>
  <c r="G244" i="1"/>
  <c r="I243" i="1"/>
  <c r="G243" i="1"/>
  <c r="I242" i="1"/>
  <c r="G242" i="1"/>
  <c r="I241" i="1"/>
  <c r="F241" i="1"/>
  <c r="G241" i="1" s="1"/>
  <c r="I240" i="1"/>
  <c r="G240" i="1"/>
  <c r="I239" i="1"/>
  <c r="G239" i="1"/>
  <c r="I238" i="1"/>
  <c r="G238" i="1"/>
  <c r="I237" i="1"/>
  <c r="G237" i="1"/>
  <c r="I236" i="1"/>
  <c r="G236" i="1"/>
  <c r="I235" i="1"/>
  <c r="G235" i="1"/>
  <c r="I234" i="1"/>
  <c r="G234" i="1"/>
  <c r="I233" i="1"/>
  <c r="G233" i="1"/>
  <c r="I232" i="1"/>
  <c r="G232" i="1"/>
  <c r="I231" i="1"/>
  <c r="G231" i="1"/>
  <c r="I230" i="1"/>
  <c r="G230" i="1"/>
  <c r="I229" i="1"/>
  <c r="G229" i="1"/>
  <c r="I228" i="1"/>
  <c r="G228" i="1"/>
  <c r="I227" i="1"/>
  <c r="G227" i="1"/>
  <c r="I226" i="1"/>
  <c r="G226" i="1"/>
  <c r="I225" i="1"/>
  <c r="G225" i="1"/>
  <c r="I224" i="1"/>
  <c r="G224" i="1"/>
  <c r="I223" i="1"/>
  <c r="G223" i="1"/>
  <c r="I222" i="1"/>
  <c r="G222" i="1"/>
  <c r="I221" i="1"/>
  <c r="G221" i="1"/>
  <c r="I220" i="1"/>
  <c r="G220" i="1"/>
  <c r="I219" i="1"/>
  <c r="G219" i="1"/>
  <c r="I218" i="1"/>
  <c r="G218" i="1"/>
  <c r="I217" i="1"/>
  <c r="G217" i="1"/>
  <c r="I216" i="1"/>
  <c r="G216" i="1"/>
  <c r="I215" i="1"/>
  <c r="G215" i="1"/>
  <c r="I214" i="1"/>
  <c r="G214" i="1"/>
  <c r="I213" i="1"/>
  <c r="G213" i="1"/>
  <c r="I212" i="1"/>
  <c r="G212" i="1"/>
  <c r="I211" i="1"/>
  <c r="G211" i="1"/>
  <c r="I210" i="1"/>
  <c r="G210" i="1"/>
  <c r="I209" i="1"/>
  <c r="G209" i="1"/>
  <c r="I208" i="1"/>
  <c r="G208" i="1"/>
  <c r="I207" i="1"/>
  <c r="G207" i="1"/>
  <c r="I206" i="1"/>
  <c r="G206" i="1"/>
  <c r="I205" i="1"/>
  <c r="G205" i="1"/>
  <c r="I204" i="1"/>
  <c r="G204" i="1"/>
  <c r="I203" i="1"/>
  <c r="G203" i="1"/>
  <c r="I202" i="1"/>
  <c r="G202" i="1"/>
  <c r="I201" i="1"/>
  <c r="G201" i="1"/>
  <c r="I200" i="1"/>
  <c r="G200" i="1"/>
  <c r="I199" i="1"/>
  <c r="G199" i="1"/>
  <c r="I198" i="1"/>
  <c r="G198" i="1"/>
  <c r="I197" i="1"/>
  <c r="G197" i="1"/>
  <c r="I196" i="1"/>
  <c r="G196" i="1"/>
  <c r="I195" i="1"/>
  <c r="G195" i="1"/>
  <c r="I194" i="1"/>
  <c r="G194" i="1"/>
  <c r="I193" i="1"/>
  <c r="G193" i="1"/>
  <c r="I192" i="1"/>
  <c r="G192" i="1"/>
  <c r="I191" i="1"/>
  <c r="G191" i="1"/>
  <c r="I190" i="1"/>
  <c r="G190" i="1"/>
  <c r="I189" i="1"/>
  <c r="G189" i="1"/>
  <c r="I188" i="1"/>
  <c r="G188" i="1"/>
  <c r="I187" i="1"/>
  <c r="G187" i="1"/>
  <c r="I186" i="1"/>
  <c r="G186" i="1"/>
  <c r="I185" i="1"/>
  <c r="G185" i="1"/>
  <c r="I184" i="1"/>
  <c r="G184" i="1"/>
  <c r="I183" i="1"/>
  <c r="G183" i="1"/>
  <c r="I182" i="1"/>
  <c r="F182" i="1"/>
  <c r="G182" i="1" s="1"/>
  <c r="I181" i="1"/>
  <c r="F181" i="1"/>
  <c r="G181" i="1" s="1"/>
  <c r="I180" i="1"/>
  <c r="G180" i="1"/>
  <c r="I179" i="1"/>
  <c r="G179" i="1"/>
  <c r="I178" i="1"/>
  <c r="G178" i="1"/>
  <c r="I177" i="1"/>
  <c r="G177" i="1"/>
  <c r="I176" i="1"/>
  <c r="G176" i="1"/>
  <c r="I175" i="1"/>
  <c r="G175" i="1"/>
  <c r="I174" i="1"/>
  <c r="F174" i="1"/>
  <c r="G174" i="1" s="1"/>
  <c r="I173" i="1"/>
  <c r="G173" i="1"/>
  <c r="I172" i="1"/>
  <c r="G172" i="1"/>
  <c r="I171" i="1"/>
  <c r="G171" i="1"/>
  <c r="I170" i="1"/>
  <c r="G170" i="1"/>
  <c r="I169" i="1"/>
  <c r="F169" i="1"/>
  <c r="G169" i="1" s="1"/>
  <c r="I168" i="1"/>
  <c r="G168" i="1"/>
  <c r="I167" i="1"/>
  <c r="G167" i="1"/>
  <c r="I166" i="1"/>
  <c r="G166" i="1"/>
  <c r="I165" i="1"/>
  <c r="G165" i="1"/>
  <c r="I164" i="1"/>
  <c r="G164" i="1"/>
  <c r="I163" i="1"/>
  <c r="G163" i="1"/>
  <c r="I162" i="1"/>
  <c r="G162" i="1"/>
  <c r="I161" i="1"/>
  <c r="G161" i="1"/>
  <c r="I160" i="1"/>
  <c r="G160" i="1"/>
  <c r="I159" i="1"/>
  <c r="G159" i="1"/>
  <c r="I158" i="1"/>
  <c r="G158" i="1"/>
  <c r="I157" i="1"/>
  <c r="G157" i="1"/>
  <c r="I156" i="1"/>
  <c r="G156" i="1"/>
  <c r="I155" i="1"/>
  <c r="G155" i="1"/>
  <c r="I154" i="1"/>
  <c r="G154" i="1"/>
  <c r="I153" i="1"/>
  <c r="G153" i="1"/>
  <c r="I152" i="1"/>
  <c r="G152" i="1"/>
  <c r="I151" i="1"/>
  <c r="G151" i="1"/>
  <c r="I150" i="1"/>
  <c r="G150" i="1"/>
  <c r="I149" i="1"/>
  <c r="G149" i="1"/>
  <c r="I148" i="1"/>
  <c r="G148" i="1"/>
  <c r="I147" i="1"/>
  <c r="G147" i="1"/>
  <c r="I146" i="1"/>
  <c r="G146" i="1"/>
  <c r="I145" i="1"/>
  <c r="F145" i="1"/>
  <c r="G145" i="1" s="1"/>
  <c r="I144" i="1"/>
  <c r="G144" i="1"/>
  <c r="I143" i="1"/>
  <c r="G143" i="1"/>
  <c r="F143" i="1"/>
  <c r="I142" i="1"/>
  <c r="G142" i="1"/>
  <c r="I141" i="1"/>
  <c r="G141" i="1"/>
  <c r="I140" i="1"/>
  <c r="G140" i="1"/>
  <c r="I139" i="1"/>
  <c r="F139" i="1"/>
  <c r="G139" i="1" s="1"/>
  <c r="I138" i="1"/>
  <c r="F138" i="1"/>
  <c r="G138" i="1" s="1"/>
  <c r="I137" i="1"/>
  <c r="F137" i="1"/>
  <c r="G137" i="1" s="1"/>
  <c r="I136" i="1"/>
  <c r="G136" i="1"/>
  <c r="F136" i="1"/>
  <c r="I135" i="1"/>
  <c r="G135" i="1"/>
  <c r="I134" i="1"/>
  <c r="F134" i="1"/>
  <c r="G134" i="1" s="1"/>
  <c r="I133" i="1"/>
  <c r="G133" i="1"/>
  <c r="I132" i="1"/>
  <c r="G132" i="1"/>
  <c r="F132" i="1"/>
  <c r="I131" i="1"/>
  <c r="F131" i="1"/>
  <c r="G131" i="1" s="1"/>
  <c r="I130" i="1"/>
  <c r="G130" i="1"/>
  <c r="I129" i="1"/>
  <c r="F129" i="1"/>
  <c r="G129" i="1" s="1"/>
  <c r="I128" i="1"/>
  <c r="F128" i="1"/>
  <c r="G128" i="1" s="1"/>
  <c r="I127" i="1"/>
  <c r="G127" i="1"/>
  <c r="I126" i="1"/>
  <c r="F126" i="1"/>
  <c r="G126" i="1" s="1"/>
  <c r="I125" i="1"/>
  <c r="G125" i="1"/>
  <c r="I124" i="1"/>
  <c r="F124" i="1"/>
  <c r="G124" i="1" s="1"/>
  <c r="I123" i="1"/>
  <c r="F123" i="1"/>
  <c r="G123" i="1" s="1"/>
  <c r="I122" i="1"/>
  <c r="G122" i="1"/>
  <c r="I121" i="1"/>
  <c r="F121" i="1"/>
  <c r="G121" i="1" s="1"/>
  <c r="I120" i="1"/>
  <c r="G120" i="1"/>
  <c r="I119" i="1"/>
  <c r="F119" i="1"/>
  <c r="G119" i="1" s="1"/>
  <c r="I118" i="1"/>
  <c r="F118" i="1"/>
  <c r="G118" i="1" s="1"/>
  <c r="I117" i="1"/>
  <c r="G117" i="1"/>
  <c r="F117" i="1"/>
  <c r="I116" i="1"/>
  <c r="G116" i="1"/>
  <c r="I115" i="1"/>
  <c r="G115" i="1"/>
  <c r="I114" i="1"/>
  <c r="G114" i="1"/>
  <c r="I113" i="1"/>
  <c r="G113" i="1"/>
  <c r="I112" i="1"/>
  <c r="F112" i="1"/>
  <c r="G112" i="1" s="1"/>
  <c r="I111" i="1"/>
  <c r="G111" i="1"/>
  <c r="I110" i="1"/>
  <c r="G110" i="1"/>
  <c r="I109" i="1"/>
  <c r="G109" i="1"/>
  <c r="I108" i="1"/>
  <c r="G108" i="1"/>
  <c r="I107" i="1"/>
  <c r="G107" i="1"/>
  <c r="F107" i="1"/>
  <c r="I106" i="1"/>
  <c r="F106" i="1"/>
  <c r="G106" i="1" s="1"/>
  <c r="I105" i="1"/>
  <c r="G105" i="1"/>
  <c r="I104" i="1"/>
  <c r="G104" i="1"/>
  <c r="I103" i="1"/>
  <c r="G103" i="1"/>
  <c r="I102" i="1"/>
  <c r="F102" i="1"/>
  <c r="G102" i="1" s="1"/>
  <c r="I101" i="1"/>
  <c r="G101" i="1"/>
  <c r="I100" i="1"/>
  <c r="G100" i="1"/>
  <c r="I99" i="1"/>
  <c r="F99" i="1"/>
  <c r="G99" i="1" s="1"/>
  <c r="I98" i="1"/>
  <c r="G98" i="1"/>
  <c r="I97" i="1"/>
  <c r="G97" i="1"/>
  <c r="I96" i="1"/>
  <c r="G96" i="1"/>
  <c r="I95" i="1"/>
  <c r="G95" i="1"/>
  <c r="I94" i="1"/>
  <c r="G94" i="1"/>
  <c r="I93" i="1"/>
  <c r="G93" i="1"/>
  <c r="I92" i="1"/>
  <c r="F92" i="1"/>
  <c r="G92" i="1" s="1"/>
  <c r="I91" i="1"/>
  <c r="G91" i="1"/>
  <c r="I90" i="1"/>
  <c r="G90" i="1"/>
  <c r="I89" i="1"/>
  <c r="G89" i="1"/>
  <c r="I88" i="1"/>
  <c r="G88" i="1"/>
  <c r="I87" i="1"/>
  <c r="G87" i="1"/>
  <c r="I86" i="1"/>
  <c r="G86" i="1"/>
  <c r="I85" i="1"/>
  <c r="G85" i="1"/>
  <c r="I84" i="1"/>
  <c r="G84" i="1"/>
  <c r="I83" i="1"/>
  <c r="G83" i="1"/>
  <c r="I82" i="1"/>
  <c r="G82" i="1"/>
  <c r="I81" i="1"/>
  <c r="G81" i="1"/>
  <c r="I80" i="1"/>
  <c r="F80" i="1"/>
  <c r="G80" i="1" s="1"/>
  <c r="I79" i="1"/>
  <c r="G79" i="1"/>
  <c r="I78" i="1"/>
  <c r="F78" i="1"/>
  <c r="G78" i="1" s="1"/>
  <c r="I77" i="1"/>
  <c r="F77" i="1"/>
  <c r="G77" i="1" s="1"/>
  <c r="I76" i="1"/>
  <c r="G76" i="1"/>
  <c r="I75" i="1"/>
  <c r="G75" i="1"/>
  <c r="I74" i="1"/>
  <c r="F74" i="1"/>
  <c r="G74" i="1" s="1"/>
  <c r="I73" i="1"/>
  <c r="G73" i="1"/>
  <c r="I72" i="1"/>
  <c r="G72" i="1"/>
  <c r="I71" i="1"/>
  <c r="G71" i="1"/>
  <c r="I70" i="1"/>
  <c r="G70" i="1"/>
  <c r="I69" i="1"/>
  <c r="G69" i="1"/>
  <c r="I68" i="1"/>
  <c r="G68" i="1"/>
  <c r="I67" i="1"/>
  <c r="G67" i="1"/>
  <c r="I66" i="1"/>
  <c r="G66" i="1"/>
  <c r="I65" i="1"/>
  <c r="F65" i="1"/>
  <c r="G65" i="1" s="1"/>
  <c r="I64" i="1"/>
  <c r="G64" i="1"/>
  <c r="F64" i="1"/>
  <c r="I63" i="1"/>
  <c r="G63" i="1"/>
  <c r="I62" i="1"/>
  <c r="G62" i="1"/>
  <c r="I61" i="1"/>
  <c r="G61" i="1"/>
  <c r="I60" i="1"/>
  <c r="G60" i="1"/>
  <c r="I59" i="1"/>
  <c r="G59" i="1"/>
  <c r="I58" i="1"/>
  <c r="G58" i="1"/>
  <c r="I57" i="1"/>
  <c r="F57" i="1"/>
  <c r="G57" i="1" s="1"/>
  <c r="I56" i="1"/>
  <c r="G56" i="1"/>
  <c r="F56" i="1"/>
  <c r="I55" i="1"/>
  <c r="G55" i="1"/>
  <c r="I54" i="1"/>
  <c r="G54" i="1"/>
  <c r="I53" i="1"/>
  <c r="G53" i="1"/>
  <c r="I52" i="1"/>
  <c r="G52" i="1"/>
  <c r="I51" i="1"/>
  <c r="G51" i="1"/>
  <c r="I50" i="1"/>
  <c r="G50" i="1"/>
  <c r="I49" i="1"/>
  <c r="G49" i="1"/>
  <c r="I48" i="1"/>
  <c r="G48" i="1"/>
  <c r="I47" i="1"/>
  <c r="F47" i="1"/>
  <c r="G47" i="1" s="1"/>
  <c r="I46" i="1"/>
  <c r="G46" i="1"/>
  <c r="I45" i="1"/>
  <c r="G45" i="1"/>
  <c r="I44" i="1"/>
  <c r="G44" i="1"/>
  <c r="I43" i="1"/>
  <c r="G43" i="1"/>
  <c r="I42" i="1"/>
  <c r="F42" i="1"/>
  <c r="G42" i="1" s="1"/>
  <c r="I41" i="1"/>
  <c r="G41" i="1"/>
  <c r="I40" i="1"/>
  <c r="G40" i="1"/>
  <c r="I39" i="1"/>
  <c r="G39" i="1"/>
  <c r="I38" i="1"/>
  <c r="F38" i="1"/>
  <c r="G38" i="1" s="1"/>
  <c r="F37" i="1"/>
  <c r="G37" i="1" s="1"/>
  <c r="F36" i="1"/>
  <c r="G36" i="1" s="1"/>
  <c r="G35" i="1"/>
  <c r="G34" i="1"/>
  <c r="G33" i="1"/>
  <c r="F32" i="1"/>
  <c r="G32" i="1" s="1"/>
  <c r="F31" i="1"/>
  <c r="G31" i="1" s="1"/>
  <c r="G30" i="1"/>
  <c r="F30" i="1"/>
  <c r="G29" i="1"/>
  <c r="F28" i="1"/>
  <c r="G28" i="1" s="1"/>
  <c r="G27" i="1"/>
  <c r="F26" i="1"/>
  <c r="G26" i="1" s="1"/>
  <c r="G25" i="1"/>
  <c r="G24" i="1"/>
  <c r="G23" i="1"/>
  <c r="G22" i="1"/>
  <c r="G21" i="1"/>
  <c r="F20" i="1"/>
  <c r="G20" i="1" s="1"/>
  <c r="G19" i="1"/>
  <c r="F18" i="1"/>
  <c r="G18" i="1" s="1"/>
  <c r="G17" i="1"/>
  <c r="F16" i="1"/>
  <c r="G16" i="1" s="1"/>
  <c r="G15" i="1"/>
  <c r="G14" i="1"/>
  <c r="G13" i="1"/>
  <c r="F12" i="1"/>
  <c r="G12" i="1" s="1"/>
  <c r="F11" i="1"/>
  <c r="G11" i="1" s="1"/>
  <c r="F10" i="1"/>
  <c r="G8" i="1"/>
  <c r="G7" i="1"/>
  <c r="G6" i="1"/>
  <c r="G5" i="1"/>
  <c r="F579" i="1" l="1"/>
  <c r="G10" i="1"/>
  <c r="G579" i="1" s="1"/>
  <c r="G58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F10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นำ  + 2070 SMRV6410014
690+4830 smrv6410015</t>
        </r>
      </text>
    </comment>
    <comment ref="F1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11.2.64 ตัด 1822.8 เนื่องจาก อ้างอิง ปี 2017 SMRV6407002</t>
        </r>
      </text>
    </comment>
    <comment ref="F12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11/2/2021
SMRV6405016</t>
        </r>
      </text>
    </comment>
    <comment ref="F13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smrv6405017</t>
        </r>
      </text>
    </comment>
    <comment ref="F14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SMRV6405016</t>
        </r>
      </text>
    </comment>
    <comment ref="F15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SMRV6406010</t>
        </r>
      </text>
    </comment>
    <comment ref="F16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smrv6405017</t>
        </r>
      </text>
    </comment>
    <comment ref="F17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SMRV6406010</t>
        </r>
      </text>
    </comment>
    <comment ref="F18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smrv6405017</t>
        </r>
      </text>
    </comment>
    <comment ref="F19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SMRV6406010</t>
        </r>
      </text>
    </comment>
    <comment ref="F20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smrv6405017</t>
        </r>
      </text>
    </comment>
    <comment ref="F21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SMRV6406010</t>
        </r>
      </text>
    </comment>
    <comment ref="F22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SMRV6406010</t>
        </r>
      </text>
    </comment>
    <comment ref="F23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SMRV6406010</t>
        </r>
      </text>
    </comment>
    <comment ref="F24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SMRV6406010</t>
        </r>
      </text>
    </comment>
    <comment ref="F25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SMRV6405016</t>
        </r>
      </text>
    </comment>
    <comment ref="F26" authorId="0" shapeId="0" xr:uid="{00000000-0006-0000-0000-000011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smrv6405017</t>
        </r>
      </text>
    </comment>
    <comment ref="F27" authorId="0" shapeId="0" xr:uid="{00000000-0006-0000-0000-000012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SMRV6406010</t>
        </r>
      </text>
    </comment>
    <comment ref="F28" authorId="0" shapeId="0" xr:uid="{00000000-0006-0000-0000-000013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smrv6405017</t>
        </r>
      </text>
    </comment>
    <comment ref="F29" authorId="0" shapeId="0" xr:uid="{00000000-0006-0000-0000-000014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smrv6407002
</t>
        </r>
      </text>
    </comment>
    <comment ref="F30" authorId="0" shapeId="0" xr:uid="{00000000-0006-0000-0000-000015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SMRV6407001</t>
        </r>
      </text>
    </comment>
    <comment ref="F31" authorId="0" shapeId="0" xr:uid="{00000000-0006-0000-0000-000016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smrv6407002
ตัด 1822.8 เนื่องจาก อ้างอิง ปี 2017 SMRV6407002</t>
        </r>
      </text>
    </comment>
    <comment ref="F32" authorId="0" shapeId="0" xr:uid="{00000000-0006-0000-0000-000017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smrv6407002</t>
        </r>
      </text>
    </comment>
    <comment ref="F33" authorId="0" shapeId="0" xr:uid="{00000000-0006-0000-0000-000018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smrv6407002
</t>
        </r>
      </text>
    </comment>
    <comment ref="F34" authorId="0" shapeId="0" xr:uid="{00000000-0006-0000-0000-000019000000}">
      <text>
        <r>
          <rPr>
            <b/>
            <sz val="9"/>
            <color indexed="81"/>
            <rFont val="Tahoma"/>
            <family val="2"/>
          </rPr>
          <t>User:SMRV6407001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35" authorId="0" shapeId="0" xr:uid="{00000000-0006-0000-0000-00001A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smrv6407002</t>
        </r>
      </text>
    </comment>
    <comment ref="F36" authorId="0" shapeId="0" xr:uid="{00000000-0006-0000-0000-00001B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smrv6407001</t>
        </r>
      </text>
    </comment>
    <comment ref="F37" authorId="0" shapeId="0" xr:uid="{00000000-0006-0000-0000-00001C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smrv6407002</t>
        </r>
      </text>
    </comment>
    <comment ref="F38" authorId="0" shapeId="0" xr:uid="{00000000-0006-0000-0000-00001D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SMRV07001
+1380 SMRV6410015</t>
        </r>
      </text>
    </comment>
    <comment ref="F39" authorId="0" shapeId="0" xr:uid="{00000000-0006-0000-0000-00001E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SMRV6410015</t>
        </r>
      </text>
    </comment>
    <comment ref="F40" authorId="0" shapeId="0" xr:uid="{00000000-0006-0000-0000-00001F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SMRV6410016</t>
        </r>
      </text>
    </comment>
    <comment ref="F41" authorId="0" shapeId="0" xr:uid="{00000000-0006-0000-0000-000020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SMRV6410015</t>
        </r>
      </text>
    </comment>
    <comment ref="F42" authorId="0" shapeId="0" xr:uid="{00000000-0006-0000-0000-000021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ขาด PO5700287585</t>
        </r>
      </text>
    </comment>
    <comment ref="F45" authorId="0" shapeId="0" xr:uid="{00000000-0006-0000-0000-000022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SMRV6412006</t>
        </r>
      </text>
    </comment>
    <comment ref="F46" authorId="0" shapeId="0" xr:uid="{00000000-0006-0000-0000-000023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SMRV6411009</t>
        </r>
      </text>
    </comment>
    <comment ref="F47" authorId="0" shapeId="0" xr:uid="{00000000-0006-0000-0000-000024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SMRV6411009</t>
        </r>
      </text>
    </comment>
    <comment ref="F48" authorId="0" shapeId="0" xr:uid="{00000000-0006-0000-0000-000025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SMRV6502011</t>
        </r>
      </text>
    </comment>
    <comment ref="F49" authorId="0" shapeId="0" xr:uid="{00000000-0006-0000-0000-000026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SMRV6502011</t>
        </r>
      </text>
    </comment>
    <comment ref="F50" authorId="0" shapeId="0" xr:uid="{00000000-0006-0000-0000-000027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SMRV6502011</t>
        </r>
      </text>
    </comment>
    <comment ref="F51" authorId="0" shapeId="0" xr:uid="{00000000-0006-0000-0000-000028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SMRV6502011</t>
        </r>
      </text>
    </comment>
    <comment ref="F52" authorId="0" shapeId="0" xr:uid="{00000000-0006-0000-0000-000029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SMRV6502011</t>
        </r>
      </text>
    </comment>
    <comment ref="F53" authorId="0" shapeId="0" xr:uid="{00000000-0006-0000-0000-00002A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SMRV6502011</t>
        </r>
      </text>
    </comment>
    <comment ref="F54" authorId="0" shapeId="0" xr:uid="{00000000-0006-0000-0000-00002B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SMRV6502010</t>
        </r>
      </text>
    </comment>
    <comment ref="F55" authorId="0" shapeId="0" xr:uid="{00000000-0006-0000-0000-00002C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SMRV6507001
</t>
        </r>
      </text>
    </comment>
    <comment ref="F56" authorId="0" shapeId="0" xr:uid="{00000000-0006-0000-0000-00002D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SMRV6507002 = 3014.9</t>
        </r>
      </text>
    </comment>
    <comment ref="F57" authorId="0" shapeId="0" xr:uid="{00000000-0006-0000-0000-00002E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SMRV6507001
</t>
        </r>
      </text>
    </comment>
    <comment ref="F58" authorId="0" shapeId="0" xr:uid="{00000000-0006-0000-0000-00002F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SMRV6504004</t>
        </r>
      </text>
    </comment>
    <comment ref="F59" authorId="0" shapeId="0" xr:uid="{00000000-0006-0000-0000-000030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SMRV6504005</t>
        </r>
      </text>
    </comment>
    <comment ref="F60" authorId="0" shapeId="0" xr:uid="{00000000-0006-0000-0000-000031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SMRV6504004</t>
        </r>
      </text>
    </comment>
    <comment ref="F61" authorId="0" shapeId="0" xr:uid="{00000000-0006-0000-0000-000032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SMRV6504004</t>
        </r>
      </text>
    </comment>
    <comment ref="F62" authorId="0" shapeId="0" xr:uid="{00000000-0006-0000-0000-000033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SMRV6504005</t>
        </r>
      </text>
    </comment>
    <comment ref="F63" authorId="0" shapeId="0" xr:uid="{00000000-0006-0000-0000-000034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SMRV6504005</t>
        </r>
      </text>
    </comment>
    <comment ref="F64" authorId="0" shapeId="0" xr:uid="{00000000-0006-0000-0000-000035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SMRV6507006</t>
        </r>
      </text>
    </comment>
    <comment ref="F65" authorId="0" shapeId="0" xr:uid="{00000000-0006-0000-0000-000036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SMRV6507006</t>
        </r>
      </text>
    </comment>
    <comment ref="F66" authorId="0" shapeId="0" xr:uid="{00000000-0006-0000-0000-000037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SMRV6507005</t>
        </r>
      </text>
    </comment>
    <comment ref="F68" authorId="0" shapeId="0" xr:uid="{00000000-0006-0000-0000-000038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SMRV6510003</t>
        </r>
      </text>
    </comment>
    <comment ref="F69" authorId="0" shapeId="0" xr:uid="{00000000-0006-0000-0000-000039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SMRV6510012</t>
        </r>
      </text>
    </comment>
    <comment ref="F70" authorId="0" shapeId="0" xr:uid="{00000000-0006-0000-0000-00003A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SMRV6512003</t>
        </r>
      </text>
    </comment>
    <comment ref="F72" authorId="0" shapeId="0" xr:uid="{00000000-0006-0000-0000-00003B000000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SMRV6512003</t>
        </r>
      </text>
    </comment>
  </commentList>
</comments>
</file>

<file path=xl/sharedStrings.xml><?xml version="1.0" encoding="utf-8"?>
<sst xmlns="http://schemas.openxmlformats.org/spreadsheetml/2006/main" count="2243" uniqueCount="1099">
  <si>
    <t>บริษัท โมเก้น (ประเทศไทย) จำกัด</t>
  </si>
  <si>
    <t>วันที่</t>
  </si>
  <si>
    <t>เลขที่เอกสาร</t>
  </si>
  <si>
    <t>ชื่อ</t>
  </si>
  <si>
    <t>รายการ</t>
  </si>
  <si>
    <t>จำนวนเงิน</t>
  </si>
  <si>
    <t>จ่ายแล้ว</t>
  </si>
  <si>
    <t>ค้าง</t>
  </si>
  <si>
    <t>หมายเหตุ</t>
  </si>
  <si>
    <t>ครบกำหนด</t>
  </si>
  <si>
    <t>วันคำนวณ</t>
  </si>
  <si>
    <t>สาเหตุ</t>
  </si>
  <si>
    <t>ปูใส่วันที่ดำเนินการส่งแสนให้ด้วยค่ะ และ ที่ครบแล้วยังไม่ได้ทำจะส่งวันไหนคะ</t>
  </si>
  <si>
    <t>หมายเหตุเพิ่มเติม</t>
  </si>
  <si>
    <t>PV5007013</t>
  </si>
  <si>
    <t>ไตรรัตน์</t>
  </si>
  <si>
    <t>เงินประกันการเช่าอาคาร นายไตรรัตน์ ศูนย์ ภูเก็ต</t>
  </si>
  <si>
    <t>SMJV6801006</t>
  </si>
  <si>
    <t>PV5502043</t>
  </si>
  <si>
    <t>ศูนย์นครศรีฯ</t>
  </si>
  <si>
    <t>คุณฐาปนัท จิรจริต / เงินประกันการเช่า (ผู้ให้เช่าจะคืนให้ผู้เช่าเมื่อสิ้นสุดสัญญา) ศูนย์นครศรีฯ</t>
  </si>
  <si>
    <t>SMRV6704010</t>
  </si>
  <si>
    <t>SMJV6004007</t>
  </si>
  <si>
    <t>MJV0000063</t>
  </si>
  <si>
    <t>ค่าเช่าศูนย์เชียงใหม่ เริ่มเดือนแรก เดือน เมษายน 2560 15,000 บาท  + ค่าประกันความเสียหาย 45,000 บาท</t>
  </si>
  <si>
    <t>SMRV6611003</t>
  </si>
  <si>
    <t>SMPV6105001</t>
  </si>
  <si>
    <t>PVPV00003682</t>
  </si>
  <si>
    <t>เงินประกันอื่น -นายนันทพล จงวิไลเกษม / เงินประกันค่าเช่าศูนย์หาดใหญ่ อ้างอิง PV6105017</t>
  </si>
  <si>
    <t>พี่เจี๊ยบแจ้งตัดเดือน 07/2024</t>
  </si>
  <si>
    <t>SMJV6411002</t>
  </si>
  <si>
    <t>MJV0001051</t>
  </si>
  <si>
    <t xml:space="preserve"> -ปรับปรุงค่าธรรมเนียมราชการเป็น เงินประกันมิเตอร์น้ำปะปา 1/11/64 อ้างอิง CADV6411015</t>
  </si>
  <si>
    <t>RD61030170</t>
  </si>
  <si>
    <t>RVRV00005065</t>
  </si>
  <si>
    <t>เงินประกันอื่น - เงินประกัน (Retention)บริษัท แสนสิริ จำกัด (มหาชน) สำนักงานใหญ่</t>
  </si>
  <si>
    <t>จะได้คืนเมื่อครบ 2 ปี 6 เดือนนับจากวันส่งของ 16/9/20</t>
  </si>
  <si>
    <t>ทำแล้ว ค้างจ่าย  7590</t>
  </si>
  <si>
    <t>RD61040035</t>
  </si>
  <si>
    <t>RVRV00005336</t>
  </si>
  <si>
    <t>ลูกค้าโอนคืนแล้ว11/2/2021 จำนวน 485 บาท ขาด 2190.60 ปูติดตาม</t>
  </si>
  <si>
    <t>SMRV6602003</t>
  </si>
  <si>
    <t>ส่งเอกสารวางบิลกับคุณต้ออีกรอบเมื่อวันที่ 23/01/2023</t>
  </si>
  <si>
    <t>RD61050117</t>
  </si>
  <si>
    <t>RVRV00005811</t>
  </si>
  <si>
    <t>ลูกค้าโอนคืนแล้ว11/2/2021 จำนวน 1803.90  บาท ขาด 1803.90 ปูติดตาม</t>
  </si>
  <si>
    <t>RD61070052</t>
  </si>
  <si>
    <t>RVRV00006592</t>
  </si>
  <si>
    <t>จะได้คืนเมื่อครบ 2 ปี 6 เดือนนับจากวันส่งของ 6/1/21</t>
  </si>
  <si>
    <t>RD61070051</t>
  </si>
  <si>
    <t>RVRV00006591</t>
  </si>
  <si>
    <t>RD61070137</t>
  </si>
  <si>
    <t>RVRV00006714</t>
  </si>
  <si>
    <t>จะได้คืนเมื่อครบ 2 ปี 6 เดือนนับจากวันส่งของ 13/1/21</t>
  </si>
  <si>
    <t>RD61070136</t>
  </si>
  <si>
    <t>RVRV00006713</t>
  </si>
  <si>
    <t>RD61070282</t>
  </si>
  <si>
    <t>RVRV00006921</t>
  </si>
  <si>
    <t>จะได้คืนเมื่อครบ 2 ปี 6 เดือนนับจากวันส่งของ 16/1/21</t>
  </si>
  <si>
    <t>RD61070280</t>
  </si>
  <si>
    <t>RVRV00006919</t>
  </si>
  <si>
    <t>จะได้คืนเมื่อครบ 2 ปี 6 เดือนนับจากวันส่งของ 26/1/21</t>
  </si>
  <si>
    <t>RD61080116</t>
  </si>
  <si>
    <t>RVRV00007171</t>
  </si>
  <si>
    <t>จะได้คืนเมื่อครบ 2 ปี 6 เดือนนับจากวันส่งของ 10/2/21</t>
  </si>
  <si>
    <t>RD61080117</t>
  </si>
  <si>
    <t>RVRV00007172</t>
  </si>
  <si>
    <t>RD61080249</t>
  </si>
  <si>
    <t>RVRV00007408</t>
  </si>
  <si>
    <t>จะได้คืนเมื่อครบ 2 ปี 6 เดือนนับจากวันส่งของ 24/2/21</t>
  </si>
  <si>
    <t>RD61090068</t>
  </si>
  <si>
    <t>RVRV00007642</t>
  </si>
  <si>
    <t>จะได้คืนเมื่อครบ 2 ปี 6 เดือนนับจากวันส่งของ 7/3/21</t>
  </si>
  <si>
    <t>RD61090118</t>
  </si>
  <si>
    <t>RVRV00007840</t>
  </si>
  <si>
    <t>จะได้คืนเมื่อครบ 2 ปี 6 เดือนนับจากวันส่งของ 14/3/21</t>
  </si>
  <si>
    <t>RD61090193</t>
  </si>
  <si>
    <t>RVRV00007832</t>
  </si>
  <si>
    <t>จะได้คืนเมื่อครบ 2 ปี 6 เดือนนับจากวันส่งของ 21/3/21</t>
  </si>
  <si>
    <t>RD61090200</t>
  </si>
  <si>
    <t>RVRV00007841</t>
  </si>
  <si>
    <t>จะได้คืนเมื่อครบ 2 ปี 6 เดือนนับจากวันส่งของ 24/3/21</t>
  </si>
  <si>
    <t>RD61090201</t>
  </si>
  <si>
    <t>RVRV00007842</t>
  </si>
  <si>
    <t>RD61100043</t>
  </si>
  <si>
    <t>RVRV00008054</t>
  </si>
  <si>
    <t>จะได้คืนเมื่อครบ 2 ปี 6 เดือนนับจากวันส่งของ 5/4/21</t>
  </si>
  <si>
    <t>RD61100160</t>
  </si>
  <si>
    <t>RVRV00008236</t>
  </si>
  <si>
    <t>จะได้คืนเมื่อครบ 2 ปี 6 เดือนนับจากวันส่งของ 19/4/21</t>
  </si>
  <si>
    <t>RD61110075</t>
  </si>
  <si>
    <t>RVRV00008582</t>
  </si>
  <si>
    <t>จะได้คืนเมื่อครบ 2 ปี 6 เดือนนับจากวันส่งของ 9/5/21</t>
  </si>
  <si>
    <t>RD61110076</t>
  </si>
  <si>
    <t>RVRV00008583</t>
  </si>
  <si>
    <t>RD61110143</t>
  </si>
  <si>
    <t>RVRV00008689</t>
  </si>
  <si>
    <t>จะได้คืนเมื่อครบ 2 ปี 6 เดือนนับจากวันส่งของ 16/5/21</t>
  </si>
  <si>
    <t>SMRV6603017, SMRV6606003</t>
  </si>
  <si>
    <t>ทำหนังสือส่งให้PEเซ็นวันที่ 07/02/66 คาดว่าวางบิลในระบบวันที่ 10/02/2023</t>
  </si>
  <si>
    <t>RD61110225</t>
  </si>
  <si>
    <t>RVRV00008808</t>
  </si>
  <si>
    <t>จะได้คืนเมื่อครบ 2 ปี 6 เดือนนับจากวันส่งของ 23/5/21</t>
  </si>
  <si>
    <t>RD61110333</t>
  </si>
  <si>
    <t>RVRV00008948</t>
  </si>
  <si>
    <t>จะได้คืนเมื่อครบ 2 ปี 6 เดือนนับจากวันส่งของ 30/5/21</t>
  </si>
  <si>
    <t>RD61120032</t>
  </si>
  <si>
    <t>RVRV00009038</t>
  </si>
  <si>
    <t>จะได้คืนเมื่อครบ 2 ปี 6 เดือนนับจากวันส่งของ 7/6/21</t>
  </si>
  <si>
    <t>RD61120096</t>
  </si>
  <si>
    <t>RVRV00009123</t>
  </si>
  <si>
    <t>จะได้คืนเมื่อครบ 2 ปี 6 เดือนนับจากวันส่งของ 14/6/21</t>
  </si>
  <si>
    <t>RD62010076</t>
  </si>
  <si>
    <t>RVRV00009562</t>
  </si>
  <si>
    <t>จะได้คืนเมื่อครบ 2 ปี 6 เดือนนับจากวันส่งของ</t>
  </si>
  <si>
    <t>RD62020009</t>
  </si>
  <si>
    <t>RVRV00009886</t>
  </si>
  <si>
    <t>RD62020067</t>
  </si>
  <si>
    <t>RVRV00009990</t>
  </si>
  <si>
    <t>RD62030073</t>
  </si>
  <si>
    <t>RVRV00010444</t>
  </si>
  <si>
    <t>SMRV6602004</t>
  </si>
  <si>
    <t>RD62030074</t>
  </si>
  <si>
    <t>RVRV00010445</t>
  </si>
  <si>
    <t>RD62030270</t>
  </si>
  <si>
    <t>RVRV00010702</t>
  </si>
  <si>
    <t>RD62040054</t>
  </si>
  <si>
    <t>RVRV00010934</t>
  </si>
  <si>
    <t>RD62040158</t>
  </si>
  <si>
    <t>RVRV00011063</t>
  </si>
  <si>
    <t>SMRV6604008</t>
  </si>
  <si>
    <t>RD62050160</t>
  </si>
  <si>
    <t>RVRV00011568</t>
  </si>
  <si>
    <t>ได้รับเงินโอนแล้ว 25/2/2022</t>
  </si>
  <si>
    <t>RD62050158</t>
  </si>
  <si>
    <t>RVRV00011586</t>
  </si>
  <si>
    <t>RD62060160</t>
  </si>
  <si>
    <t>RVRV00012091</t>
  </si>
  <si>
    <t>RD62060161</t>
  </si>
  <si>
    <t>RVRV00012092</t>
  </si>
  <si>
    <t>SMRV6603017</t>
  </si>
  <si>
    <t>RD62070049</t>
  </si>
  <si>
    <t>RVRV00012487</t>
  </si>
  <si>
    <t>RD62080072</t>
  </si>
  <si>
    <t>RVRV00013125</t>
  </si>
  <si>
    <t>RD62080074</t>
  </si>
  <si>
    <t>RVRV00013127</t>
  </si>
  <si>
    <t>RD62080163</t>
  </si>
  <si>
    <t>RVRV00013222</t>
  </si>
  <si>
    <t>RD62080255</t>
  </si>
  <si>
    <t>RVRV00013340</t>
  </si>
  <si>
    <t>RD62090053</t>
  </si>
  <si>
    <t>RVRV00013606</t>
  </si>
  <si>
    <t>RD62090333</t>
  </si>
  <si>
    <t>RVRV00013981</t>
  </si>
  <si>
    <t>RD62100103</t>
  </si>
  <si>
    <t>RVRV00014205</t>
  </si>
  <si>
    <t>RD62110157</t>
  </si>
  <si>
    <t>RVRV00014835</t>
  </si>
  <si>
    <t>RD62110258</t>
  </si>
  <si>
    <t>RVRV00014976</t>
  </si>
  <si>
    <t>RD62120123</t>
  </si>
  <si>
    <t>RVRV00015307</t>
  </si>
  <si>
    <t>RD63010076</t>
  </si>
  <si>
    <t>RVRV00015725</t>
  </si>
  <si>
    <t>RD63020309</t>
  </si>
  <si>
    <t>RVRV00016670</t>
  </si>
  <si>
    <t>RD63030039</t>
  </si>
  <si>
    <t>RVRV00016543</t>
  </si>
  <si>
    <t>RD63030097</t>
  </si>
  <si>
    <t>RVRV00016611</t>
  </si>
  <si>
    <t>RD63040294</t>
  </si>
  <si>
    <t>RVRV00017438</t>
  </si>
  <si>
    <t>RD63050028</t>
  </si>
  <si>
    <t>RVRV00017484</t>
  </si>
  <si>
    <t>SMRV6603004</t>
  </si>
  <si>
    <t>RD63050139</t>
  </si>
  <si>
    <t>RVRV00017623</t>
  </si>
  <si>
    <t>SMRV6603004, SMRV6603008</t>
  </si>
  <si>
    <t>RD63060152</t>
  </si>
  <si>
    <t>RVRV00018235</t>
  </si>
  <si>
    <t>RD63060266</t>
  </si>
  <si>
    <t>RVRV00018366</t>
  </si>
  <si>
    <t>SMRV6603003</t>
  </si>
  <si>
    <t>RD63080363</t>
  </si>
  <si>
    <t>RVRV00019657</t>
  </si>
  <si>
    <t>สมุดรายวันรับ - เงินประกัน (Retention)บริษัท แสนสิริ จำกัด (มหาชน) สำนักงานใหญ่</t>
  </si>
  <si>
    <t>SMRV6605008,SMRV6606005</t>
  </si>
  <si>
    <t>RD63080361</t>
  </si>
  <si>
    <t>RVRV00019655</t>
  </si>
  <si>
    <t>SMRV6605007, SMRV6605017</t>
  </si>
  <si>
    <t>RD63090068</t>
  </si>
  <si>
    <t>RVRV00019852</t>
  </si>
  <si>
    <t>SMRV6605008</t>
  </si>
  <si>
    <t>RD63090069</t>
  </si>
  <si>
    <t>RVRV00019853</t>
  </si>
  <si>
    <t>SMRV6605007 ,SMRV6606003</t>
  </si>
  <si>
    <t>RD63090078</t>
  </si>
  <si>
    <t>RVRV00019862</t>
  </si>
  <si>
    <t>SMRV6604009</t>
  </si>
  <si>
    <t>RD63090133</t>
  </si>
  <si>
    <t>RVRV00019958</t>
  </si>
  <si>
    <t>SMRV6604010</t>
  </si>
  <si>
    <t>RD63090137</t>
  </si>
  <si>
    <t>RVRV00019962</t>
  </si>
  <si>
    <t>RD63090130</t>
  </si>
  <si>
    <t>RVRV00019955</t>
  </si>
  <si>
    <t>RD63090359</t>
  </si>
  <si>
    <t>RVRV00020247</t>
  </si>
  <si>
    <t>SMRV6605018</t>
  </si>
  <si>
    <t>RD63100003</t>
  </si>
  <si>
    <t>RVRV00020371</t>
  </si>
  <si>
    <t>RD63100007</t>
  </si>
  <si>
    <t>RVRV00020375</t>
  </si>
  <si>
    <t>SMRV6605016</t>
  </si>
  <si>
    <t>RD63100009</t>
  </si>
  <si>
    <t>RVRV00020377</t>
  </si>
  <si>
    <t>SMRV6605015</t>
  </si>
  <si>
    <t>RD63100109</t>
  </si>
  <si>
    <t>RVRV00020485</t>
  </si>
  <si>
    <t>RD63100115</t>
  </si>
  <si>
    <t>RVRV00020491</t>
  </si>
  <si>
    <t>SMRV6606003</t>
  </si>
  <si>
    <t>RD63100117</t>
  </si>
  <si>
    <t>RVRV00020493</t>
  </si>
  <si>
    <t>RD63100459</t>
  </si>
  <si>
    <t>RVRV00020949</t>
  </si>
  <si>
    <t>RD63100463</t>
  </si>
  <si>
    <t>RVRV00020953</t>
  </si>
  <si>
    <t>SMRV6606005</t>
  </si>
  <si>
    <t>RD63110054</t>
  </si>
  <si>
    <t>RVRV00021048</t>
  </si>
  <si>
    <t>RD63110152</t>
  </si>
  <si>
    <t>RVRV00021187</t>
  </si>
  <si>
    <t>SMRV6606002</t>
  </si>
  <si>
    <t>RD63110357</t>
  </si>
  <si>
    <t>RVRV00021428</t>
  </si>
  <si>
    <t>RD63110360</t>
  </si>
  <si>
    <t>RVRV00021431</t>
  </si>
  <si>
    <t>SMRV6606004</t>
  </si>
  <si>
    <t>RD63110361</t>
  </si>
  <si>
    <t>RVRV00021432</t>
  </si>
  <si>
    <t>RD63120036</t>
  </si>
  <si>
    <t>RVRV00021540</t>
  </si>
  <si>
    <t>SMRV6607004</t>
  </si>
  <si>
    <t>SMRV6607009</t>
  </si>
  <si>
    <t>RD63120037</t>
  </si>
  <si>
    <t>RVRV00021541</t>
  </si>
  <si>
    <t>SMRV6607003</t>
  </si>
  <si>
    <t>RD63120041</t>
  </si>
  <si>
    <t>RVRV00021545</t>
  </si>
  <si>
    <t>SMRV6607005</t>
  </si>
  <si>
    <t>RD63120213</t>
  </si>
  <si>
    <t>RVRV00021767</t>
  </si>
  <si>
    <t>SMRV6607008</t>
  </si>
  <si>
    <t>RD63120216</t>
  </si>
  <si>
    <t>RVRV00021770</t>
  </si>
  <si>
    <t>SMRV6607006</t>
  </si>
  <si>
    <t>RD63120217</t>
  </si>
  <si>
    <t>RVRV00021771</t>
  </si>
  <si>
    <t>RD63120219</t>
  </si>
  <si>
    <t>RVRV00021773</t>
  </si>
  <si>
    <t>RD63120343</t>
  </si>
  <si>
    <t>RVRV00021913</t>
  </si>
  <si>
    <t>SMRV6607010</t>
  </si>
  <si>
    <t>RD63120344</t>
  </si>
  <si>
    <t>RVRV00021914</t>
  </si>
  <si>
    <t>RD64010082</t>
  </si>
  <si>
    <t>RVRV00022185</t>
  </si>
  <si>
    <t>RD64010084</t>
  </si>
  <si>
    <t>RVRV00022187</t>
  </si>
  <si>
    <t>RD64010086</t>
  </si>
  <si>
    <t>RVRV00022189</t>
  </si>
  <si>
    <t>SMRV6608006</t>
  </si>
  <si>
    <t>RD64010087</t>
  </si>
  <si>
    <t>RVRV00022190</t>
  </si>
  <si>
    <t>SMRV6608005</t>
  </si>
  <si>
    <t>RD64010092</t>
  </si>
  <si>
    <t>RVRV00022195</t>
  </si>
  <si>
    <t>SMRV6608004</t>
  </si>
  <si>
    <t>SMRV6609001</t>
  </si>
  <si>
    <t>RD64010093</t>
  </si>
  <si>
    <t>RVRV00022196</t>
  </si>
  <si>
    <t>SMRV6608003</t>
  </si>
  <si>
    <t>RD64010095</t>
  </si>
  <si>
    <t>RVRV00022198</t>
  </si>
  <si>
    <t>RD64010402</t>
  </si>
  <si>
    <t>RVRV00022577</t>
  </si>
  <si>
    <t>SMRV6609002</t>
  </si>
  <si>
    <t>RD64010403</t>
  </si>
  <si>
    <t>RVRV00022578</t>
  </si>
  <si>
    <t>RD64020261</t>
  </si>
  <si>
    <t>RVRV00022997</t>
  </si>
  <si>
    <t>SMRV6609003</t>
  </si>
  <si>
    <t>RD64020262</t>
  </si>
  <si>
    <t>RVRV00022998</t>
  </si>
  <si>
    <t>SMRV6609037</t>
  </si>
  <si>
    <t>RD64020263</t>
  </si>
  <si>
    <t>RVRV00022999</t>
  </si>
  <si>
    <t>SMRV6609036</t>
  </si>
  <si>
    <t>RD64020358</t>
  </si>
  <si>
    <t>RVRV00023104</t>
  </si>
  <si>
    <t>SMRV6609004</t>
  </si>
  <si>
    <t>RD64020359</t>
  </si>
  <si>
    <t>RVRV00023105</t>
  </si>
  <si>
    <t>RD64020360</t>
  </si>
  <si>
    <t>RVRV00023106</t>
  </si>
  <si>
    <t>RD64020361</t>
  </si>
  <si>
    <t>RVRV00023107</t>
  </si>
  <si>
    <t>SMRV6609033</t>
  </si>
  <si>
    <t>RD64020362</t>
  </si>
  <si>
    <t>RVRV00023108</t>
  </si>
  <si>
    <t>SMRV6609005</t>
  </si>
  <si>
    <t>SMRV6609031</t>
  </si>
  <si>
    <t>RD64020363</t>
  </si>
  <si>
    <t>RVRV00023109</t>
  </si>
  <si>
    <t xml:space="preserve"> SMRV6609034</t>
  </si>
  <si>
    <t>RD64030083</t>
  </si>
  <si>
    <t>RVRV00023259</t>
  </si>
  <si>
    <t>RD64030084</t>
  </si>
  <si>
    <t>RVRV00023260</t>
  </si>
  <si>
    <t>SMRV6609035</t>
  </si>
  <si>
    <t>RD64030086</t>
  </si>
  <si>
    <t>RVRV00023262</t>
  </si>
  <si>
    <t>SMRV6609006</t>
  </si>
  <si>
    <t>SMRV6609032</t>
  </si>
  <si>
    <t>RD64030088</t>
  </si>
  <si>
    <t>RVRV00023264</t>
  </si>
  <si>
    <t>RD64030089</t>
  </si>
  <si>
    <t>RVRV00023265</t>
  </si>
  <si>
    <t>RD64030184</t>
  </si>
  <si>
    <t>RVRV00023399</t>
  </si>
  <si>
    <t>SMRV6610004</t>
  </si>
  <si>
    <t>RD64030295</t>
  </si>
  <si>
    <t>RVRV00023555</t>
  </si>
  <si>
    <t>SMRV6610001</t>
  </si>
  <si>
    <t>SMRV6610020</t>
  </si>
  <si>
    <t>RD64030296</t>
  </si>
  <si>
    <t>RVRV00023556</t>
  </si>
  <si>
    <t>RD64030297</t>
  </si>
  <si>
    <t>RVRV00023557</t>
  </si>
  <si>
    <t>SMRV6610003</t>
  </si>
  <si>
    <t>RD64030298</t>
  </si>
  <si>
    <t>RVRV00024296</t>
  </si>
  <si>
    <t>SMRV6610016</t>
  </si>
  <si>
    <t>RD64030394</t>
  </si>
  <si>
    <t>RVRV00023670</t>
  </si>
  <si>
    <t>RD64030396</t>
  </si>
  <si>
    <t>RVRV00023672</t>
  </si>
  <si>
    <t>RD64030397</t>
  </si>
  <si>
    <t>RVRV00023673</t>
  </si>
  <si>
    <t>SMRV6610002</t>
  </si>
  <si>
    <t>RD64040088</t>
  </si>
  <si>
    <t>RVRV00023913</t>
  </si>
  <si>
    <t>SMRV6610005</t>
  </si>
  <si>
    <t>SMRV6610018,SMRV6610021</t>
  </si>
  <si>
    <t>RD64040089</t>
  </si>
  <si>
    <t>RVRV00023914</t>
  </si>
  <si>
    <t>RD64040090</t>
  </si>
  <si>
    <t>RVRV00023915</t>
  </si>
  <si>
    <t>SMRV6610017</t>
  </si>
  <si>
    <t>RD64040091</t>
  </si>
  <si>
    <t>RVRV00023916</t>
  </si>
  <si>
    <t>SMRV6610015</t>
  </si>
  <si>
    <t>RD64040092</t>
  </si>
  <si>
    <t>RVRV00023917</t>
  </si>
  <si>
    <t>RD64040093</t>
  </si>
  <si>
    <t>RVRV00023918</t>
  </si>
  <si>
    <t>SMRV6611009</t>
  </si>
  <si>
    <t>RD64040094</t>
  </si>
  <si>
    <t>RVRV00023919</t>
  </si>
  <si>
    <t>SMRV6612020</t>
  </si>
  <si>
    <t>SMRV6703009</t>
  </si>
  <si>
    <t>ส่งเมล์ให้ทางคุณต้อเมื่อวันที่ 09.02.67 คุณต้อจะตรวจสอบรายละเอียดวันที่ 13.02.23แล้วแจ้งข้อมูลกลับ โทรสอบถามแล้วตอน11.10น. คุณต้อกำลังตรวจสอบให้</t>
  </si>
  <si>
    <t>ส่งเมล์ให้ทางแผนกบัญชีช่วยระบุวันที่ทำจ่ายให้ล่าสุด ณ 11.03.67</t>
  </si>
  <si>
    <t>RD64040216</t>
  </si>
  <si>
    <t>RVRV00024061</t>
  </si>
  <si>
    <t>SMRV6611010</t>
  </si>
  <si>
    <t>RD64040217</t>
  </si>
  <si>
    <t>RVRV00024062</t>
  </si>
  <si>
    <t>SMRV6611011</t>
  </si>
  <si>
    <t>RD64040218</t>
  </si>
  <si>
    <t>RVRV00024063</t>
  </si>
  <si>
    <t>SMRV6611014</t>
  </si>
  <si>
    <t>RD64040219</t>
  </si>
  <si>
    <t>RVRV00024064</t>
  </si>
  <si>
    <t>SMRV6611015</t>
  </si>
  <si>
    <t>RD64050057</t>
  </si>
  <si>
    <t>RVRV00024327</t>
  </si>
  <si>
    <t>SMRV6612007</t>
  </si>
  <si>
    <t>RD64050149</t>
  </si>
  <si>
    <t>RVRV00024431</t>
  </si>
  <si>
    <t>RD64050150</t>
  </si>
  <si>
    <t>RVRV00024432</t>
  </si>
  <si>
    <t>SMRV6612006</t>
  </si>
  <si>
    <t>RD64050151</t>
  </si>
  <si>
    <t>RVRV00024433</t>
  </si>
  <si>
    <t>SMRV6612011</t>
  </si>
  <si>
    <t>RD64050221</t>
  </si>
  <si>
    <t>RVRV00024525</t>
  </si>
  <si>
    <t>RD64050222</t>
  </si>
  <si>
    <t>RVRV00024526</t>
  </si>
  <si>
    <t>SMRV6612008</t>
  </si>
  <si>
    <t>RD64060041</t>
  </si>
  <si>
    <t>RVRV00024766</t>
  </si>
  <si>
    <t>อ้างอิงSMRV6701001</t>
  </si>
  <si>
    <t>RD64060142</t>
  </si>
  <si>
    <t>RVRV00024887</t>
  </si>
  <si>
    <t>RD64060143</t>
  </si>
  <si>
    <t>RVRV00024888</t>
  </si>
  <si>
    <t>อ้างอิงSMRV6701003</t>
  </si>
  <si>
    <t>RD64060144</t>
  </si>
  <si>
    <t>RVRV00024889</t>
  </si>
  <si>
    <t>อ้างอิงSMRV6701002</t>
  </si>
  <si>
    <t>RD64060145</t>
  </si>
  <si>
    <t>RVRV00024890</t>
  </si>
  <si>
    <t>อ้างอิงSMRV6701004</t>
  </si>
  <si>
    <t>RD64060230</t>
  </si>
  <si>
    <t>RVRV00024987</t>
  </si>
  <si>
    <t>อ้างอิงSMRV6701007</t>
  </si>
  <si>
    <t>RD64060303</t>
  </si>
  <si>
    <t>RVRV00025090</t>
  </si>
  <si>
    <t>อ้างอิงSMRV6701006</t>
  </si>
  <si>
    <t>RD64060306</t>
  </si>
  <si>
    <t>RVRV00025093</t>
  </si>
  <si>
    <t>อ้างอิงSMRV6701005</t>
  </si>
  <si>
    <t>RD64070012</t>
  </si>
  <si>
    <t>RVRV00025231</t>
  </si>
  <si>
    <t>RD64070013</t>
  </si>
  <si>
    <t>RVRV00025232</t>
  </si>
  <si>
    <t>RD64070014</t>
  </si>
  <si>
    <t>RVRV00025233</t>
  </si>
  <si>
    <t>RD64070015</t>
  </si>
  <si>
    <t>RVRV00025234</t>
  </si>
  <si>
    <t>RD64070201</t>
  </si>
  <si>
    <t>RVRV00025466</t>
  </si>
  <si>
    <t>SMRV6702002</t>
  </si>
  <si>
    <t>RD64080224</t>
  </si>
  <si>
    <t>RVRV00025910</t>
  </si>
  <si>
    <t>SMRV6702015</t>
  </si>
  <si>
    <t>RD64080321</t>
  </si>
  <si>
    <t>RVRV00026026</t>
  </si>
  <si>
    <t>SMRV6702004</t>
  </si>
  <si>
    <t>RD64080322</t>
  </si>
  <si>
    <t>RVRV00026027</t>
  </si>
  <si>
    <t>SMRV6702003</t>
  </si>
  <si>
    <t>RD64090020</t>
  </si>
  <si>
    <t>RVRV00026154</t>
  </si>
  <si>
    <t>SMRV6704015</t>
  </si>
  <si>
    <t>RD64090021</t>
  </si>
  <si>
    <t>RVRV00026155</t>
  </si>
  <si>
    <t>SMRV6703008</t>
  </si>
  <si>
    <t>RD64090022</t>
  </si>
  <si>
    <t>RVRV00026156</t>
  </si>
  <si>
    <t>SMRV6708006</t>
  </si>
  <si>
    <t>SMRV6706003</t>
  </si>
  <si>
    <t>SMRV6703004</t>
  </si>
  <si>
    <t>SMRV6703007</t>
  </si>
  <si>
    <t>RD64090111</t>
  </si>
  <si>
    <t>RVRV00026258</t>
  </si>
  <si>
    <t>RD64090199</t>
  </si>
  <si>
    <t>RVRV00026353</t>
  </si>
  <si>
    <t>RD64090200</t>
  </si>
  <si>
    <t>RVRV00026354</t>
  </si>
  <si>
    <t>SMRV6703005</t>
  </si>
  <si>
    <t>SMRV6704004</t>
  </si>
  <si>
    <t>RD64090300</t>
  </si>
  <si>
    <t>RVRV00026479</t>
  </si>
  <si>
    <t>SMRV6703006</t>
  </si>
  <si>
    <t>RD64100015</t>
  </si>
  <si>
    <t>RVRV00026636</t>
  </si>
  <si>
    <t>SMRV6704013</t>
  </si>
  <si>
    <t>RD64100064</t>
  </si>
  <si>
    <t>RVRV00026685</t>
  </si>
  <si>
    <t>SMRV6705006</t>
  </si>
  <si>
    <t>RD64100226</t>
  </si>
  <si>
    <t>RVRV00026908</t>
  </si>
  <si>
    <t>SMRV6704014</t>
  </si>
  <si>
    <t>RD64100323</t>
  </si>
  <si>
    <t>RVRV00027026</t>
  </si>
  <si>
    <t>RD64110091</t>
  </si>
  <si>
    <t>RVRV00027187</t>
  </si>
  <si>
    <t xml:space="preserve"> SMRV6706005</t>
  </si>
  <si>
    <t>RD64110092</t>
  </si>
  <si>
    <t>RVRV00027188</t>
  </si>
  <si>
    <t>SMRV6706004</t>
  </si>
  <si>
    <t>SMRV6706002</t>
  </si>
  <si>
    <t>SMRV6706001</t>
  </si>
  <si>
    <t>RD64110184</t>
  </si>
  <si>
    <t>RVRV00027288</t>
  </si>
  <si>
    <t>RD64110262</t>
  </si>
  <si>
    <t>RVRV00027383</t>
  </si>
  <si>
    <t>RD64110351</t>
  </si>
  <si>
    <t>RVRV00027475</t>
  </si>
  <si>
    <t>RD64120002</t>
  </si>
  <si>
    <t>RVRV00027626</t>
  </si>
  <si>
    <t>SMRV6707003</t>
  </si>
  <si>
    <t>RD64120109</t>
  </si>
  <si>
    <t>RVRV00027733</t>
  </si>
  <si>
    <t>SMRV6706026</t>
  </si>
  <si>
    <t>RD64120143</t>
  </si>
  <si>
    <t>RVRV00027794</t>
  </si>
  <si>
    <t>SMRV6707005</t>
  </si>
  <si>
    <t>RD64120253</t>
  </si>
  <si>
    <t>RVRV00027944</t>
  </si>
  <si>
    <t>SMRV6706024</t>
  </si>
  <si>
    <t>RD64120254</t>
  </si>
  <si>
    <t>RVRV00027945</t>
  </si>
  <si>
    <t>RD64120321</t>
  </si>
  <si>
    <t>RVRV00028012</t>
  </si>
  <si>
    <t>SMRV6707013</t>
  </si>
  <si>
    <t>SMRV6706025</t>
  </si>
  <si>
    <t>RD65010347</t>
  </si>
  <si>
    <t>RVRV00028512</t>
  </si>
  <si>
    <t>RD65010348</t>
  </si>
  <si>
    <t>RVRV00028513</t>
  </si>
  <si>
    <t>RD65020043</t>
  </si>
  <si>
    <t>RVRV00028679</t>
  </si>
  <si>
    <t>RD65020044</t>
  </si>
  <si>
    <t>RVRV00028680</t>
  </si>
  <si>
    <t>RD65020045</t>
  </si>
  <si>
    <t>RVRV00028681</t>
  </si>
  <si>
    <t>SMRV6706023</t>
  </si>
  <si>
    <t>RD65020046</t>
  </si>
  <si>
    <t>RVRV00028682</t>
  </si>
  <si>
    <t>RD65020047</t>
  </si>
  <si>
    <t>RVRV00028683</t>
  </si>
  <si>
    <t>RD65020111</t>
  </si>
  <si>
    <t>RVRV00028747</t>
  </si>
  <si>
    <t>SMRV6707004</t>
  </si>
  <si>
    <t>RD65020202</t>
  </si>
  <si>
    <t>RVRV00028849</t>
  </si>
  <si>
    <t>RD65020306</t>
  </si>
  <si>
    <t>RVRV00028991</t>
  </si>
  <si>
    <t>RD65020416</t>
  </si>
  <si>
    <t>RVRV00029132</t>
  </si>
  <si>
    <t>RD65030033</t>
  </si>
  <si>
    <t>RVRV00029190</t>
  </si>
  <si>
    <t>RD65030104</t>
  </si>
  <si>
    <t>RVRV00029261</t>
  </si>
  <si>
    <t>RD65030105</t>
  </si>
  <si>
    <t>RVRV00029262</t>
  </si>
  <si>
    <t>RD65030110</t>
  </si>
  <si>
    <t>RVRV00029267</t>
  </si>
  <si>
    <t>RD65030216</t>
  </si>
  <si>
    <t>RVRV00029418</t>
  </si>
  <si>
    <t>SMRV6709012</t>
  </si>
  <si>
    <t>RD65030291</t>
  </si>
  <si>
    <t>RVRV00029493</t>
  </si>
  <si>
    <t>RD65040064</t>
  </si>
  <si>
    <t>RVRV00029729</t>
  </si>
  <si>
    <t>SMRV6710003</t>
  </si>
  <si>
    <t>RD65040065</t>
  </si>
  <si>
    <t>RVRV00029730</t>
  </si>
  <si>
    <t>RD65040066</t>
  </si>
  <si>
    <t>RVRV00029731</t>
  </si>
  <si>
    <t>RD65040318</t>
  </si>
  <si>
    <t>RVRV00030018</t>
  </si>
  <si>
    <t>RD65040319</t>
  </si>
  <si>
    <t>RVRV00030019</t>
  </si>
  <si>
    <t>RD65040320</t>
  </si>
  <si>
    <t>RVRV00030020</t>
  </si>
  <si>
    <t>SMRV6709011</t>
  </si>
  <si>
    <t>RD65040321</t>
  </si>
  <si>
    <t>RVRV00030021</t>
  </si>
  <si>
    <t>SMRV6710004</t>
  </si>
  <si>
    <t>RD65040322</t>
  </si>
  <si>
    <t>RVRV00030022</t>
  </si>
  <si>
    <t>RD65050047</t>
  </si>
  <si>
    <t>RVRV00030178</t>
  </si>
  <si>
    <t>RD65050049</t>
  </si>
  <si>
    <t>RVRV00030180</t>
  </si>
  <si>
    <t>RD65050120</t>
  </si>
  <si>
    <t>RVRV00030251</t>
  </si>
  <si>
    <t>RD65050216</t>
  </si>
  <si>
    <t>RVRV00030350</t>
  </si>
  <si>
    <t>RD65050345</t>
  </si>
  <si>
    <t>RVRV00030532</t>
  </si>
  <si>
    <t>RD65060006</t>
  </si>
  <si>
    <t>RVRV00030692</t>
  </si>
  <si>
    <t>SMRV6709020</t>
  </si>
  <si>
    <t>RD65060007</t>
  </si>
  <si>
    <t>RVRV00030693</t>
  </si>
  <si>
    <t>RD65060125</t>
  </si>
  <si>
    <t>RVRV00030831</t>
  </si>
  <si>
    <t>SMRV6710008</t>
  </si>
  <si>
    <t>RVRV00031105</t>
  </si>
  <si>
    <t>RD65060366</t>
  </si>
  <si>
    <t>RD65070017</t>
  </si>
  <si>
    <t>RVRV00031292</t>
  </si>
  <si>
    <t>SMRV6801017</t>
  </si>
  <si>
    <t>RD65070019</t>
  </si>
  <si>
    <t>RVRV00031294</t>
  </si>
  <si>
    <t>SMRV6801016</t>
  </si>
  <si>
    <t>RD65070020</t>
  </si>
  <si>
    <t>RVRV00031295</t>
  </si>
  <si>
    <t>SMRV6801013</t>
  </si>
  <si>
    <t>RD65070018</t>
  </si>
  <si>
    <t>RVRV00033921</t>
  </si>
  <si>
    <t>SMRV6801015</t>
  </si>
  <si>
    <t>RD65070102</t>
  </si>
  <si>
    <t>RVRV00031377</t>
  </si>
  <si>
    <t>SMRV6801012</t>
  </si>
  <si>
    <t>RD65070213</t>
  </si>
  <si>
    <t>RVRV00031503</t>
  </si>
  <si>
    <t>RD65070214</t>
  </si>
  <si>
    <t>RVRV00031504</t>
  </si>
  <si>
    <t>RD65070215</t>
  </si>
  <si>
    <t>RVRV00031505</t>
  </si>
  <si>
    <t>RD65070216</t>
  </si>
  <si>
    <t>RVRV00031506</t>
  </si>
  <si>
    <t>RD65070450</t>
  </si>
  <si>
    <t>RVRV00031745</t>
  </si>
  <si>
    <t>RD65080051</t>
  </si>
  <si>
    <t>RVRV00031852</t>
  </si>
  <si>
    <t>RD65080052</t>
  </si>
  <si>
    <t>RVRV00031853</t>
  </si>
  <si>
    <t>RD65080053</t>
  </si>
  <si>
    <t>RVRV00031854</t>
  </si>
  <si>
    <t>RD65080145</t>
  </si>
  <si>
    <t>RVRV00031946</t>
  </si>
  <si>
    <t>RD65080369</t>
  </si>
  <si>
    <t>RVRV00032213</t>
  </si>
  <si>
    <t>RD65080370</t>
  </si>
  <si>
    <t>RVRV00032214</t>
  </si>
  <si>
    <t>RD65080371</t>
  </si>
  <si>
    <t>RVRV00032215</t>
  </si>
  <si>
    <t>RD65090005</t>
  </si>
  <si>
    <t>RVRV00032446</t>
  </si>
  <si>
    <t>RD65090006</t>
  </si>
  <si>
    <t>RVRV00032447</t>
  </si>
  <si>
    <t>RD65090007</t>
  </si>
  <si>
    <t>RVRV00032448</t>
  </si>
  <si>
    <t>RD65090004</t>
  </si>
  <si>
    <t>RVRV00033923</t>
  </si>
  <si>
    <t>RD65090026</t>
  </si>
  <si>
    <t>RVRV00032467</t>
  </si>
  <si>
    <t>RD65090027</t>
  </si>
  <si>
    <t>RVRV00032468</t>
  </si>
  <si>
    <t>RD65090126</t>
  </si>
  <si>
    <t>RVRV00032598</t>
  </si>
  <si>
    <t>RD65090127</t>
  </si>
  <si>
    <t>RVRV00032599</t>
  </si>
  <si>
    <t>RD65090128</t>
  </si>
  <si>
    <t>RVRV00032600</t>
  </si>
  <si>
    <t>RD65090197</t>
  </si>
  <si>
    <t>RVRV00032704</t>
  </si>
  <si>
    <t>RD65100019</t>
  </si>
  <si>
    <t>RVRV00032795</t>
  </si>
  <si>
    <t>RD65100020</t>
  </si>
  <si>
    <t>RVRV00032796</t>
  </si>
  <si>
    <t>RD65100022</t>
  </si>
  <si>
    <t>RVRV00032798</t>
  </si>
  <si>
    <t>RD65100065</t>
  </si>
  <si>
    <t>RVRV00032842</t>
  </si>
  <si>
    <t>RD65100066</t>
  </si>
  <si>
    <t>RVRV00032843</t>
  </si>
  <si>
    <t>RD65100137</t>
  </si>
  <si>
    <t>RVRV00032950</t>
  </si>
  <si>
    <t>RD65100183</t>
  </si>
  <si>
    <t>RVRV00033021</t>
  </si>
  <si>
    <t>RD65110016</t>
  </si>
  <si>
    <t>RVRV00033102</t>
  </si>
  <si>
    <t>RD65110060</t>
  </si>
  <si>
    <t>RVRV00033148</t>
  </si>
  <si>
    <t>RD65110061</t>
  </si>
  <si>
    <t>RVRV00033149</t>
  </si>
  <si>
    <t>RD65110062</t>
  </si>
  <si>
    <t>RVRV00033150</t>
  </si>
  <si>
    <t>RD65110123</t>
  </si>
  <si>
    <t>RVRV00033233</t>
  </si>
  <si>
    <t>RD65110124</t>
  </si>
  <si>
    <t>RVRV00033234</t>
  </si>
  <si>
    <t>RD65110125</t>
  </si>
  <si>
    <t>RVRV00033235</t>
  </si>
  <si>
    <t>RD65110126</t>
  </si>
  <si>
    <t>RVRV00033236</t>
  </si>
  <si>
    <t>RD65110127</t>
  </si>
  <si>
    <t>RVRV00033237</t>
  </si>
  <si>
    <t>RD65120003</t>
  </si>
  <si>
    <t>RVRV00033435</t>
  </si>
  <si>
    <t>RD65120004</t>
  </si>
  <si>
    <t>RVRV00033436</t>
  </si>
  <si>
    <t>RD65120034</t>
  </si>
  <si>
    <t>RVRV00033468</t>
  </si>
  <si>
    <t>RD65120036</t>
  </si>
  <si>
    <t>RVRV00033470</t>
  </si>
  <si>
    <t>RD65120038</t>
  </si>
  <si>
    <t>RVRV00033472</t>
  </si>
  <si>
    <t>RD65120087</t>
  </si>
  <si>
    <t>RVRV00033526</t>
  </si>
  <si>
    <t>RD65120213</t>
  </si>
  <si>
    <t>RVRV00033716</t>
  </si>
  <si>
    <t>RD65120214</t>
  </si>
  <si>
    <t>RVRV00033717</t>
  </si>
  <si>
    <t>RD65120217</t>
  </si>
  <si>
    <t>RVRV00033720</t>
  </si>
  <si>
    <t>RD66010175</t>
  </si>
  <si>
    <t>RVRV00034020</t>
  </si>
  <si>
    <t>RD66010176</t>
  </si>
  <si>
    <t>RVRV00034021</t>
  </si>
  <si>
    <t>RD66020008</t>
  </si>
  <si>
    <t>RVRV00034153</t>
  </si>
  <si>
    <t>RD66020009</t>
  </si>
  <si>
    <t>RVRV00034154</t>
  </si>
  <si>
    <t>RD66020010</t>
  </si>
  <si>
    <t>RVRV00034156</t>
  </si>
  <si>
    <t>RD66020035</t>
  </si>
  <si>
    <t>RVRV00034200</t>
  </si>
  <si>
    <t>RD66020095</t>
  </si>
  <si>
    <t>RVRV00034275</t>
  </si>
  <si>
    <t>RD66020096</t>
  </si>
  <si>
    <t>RVRV00034276</t>
  </si>
  <si>
    <t>RD66030005</t>
  </si>
  <si>
    <t>RVRV00034484</t>
  </si>
  <si>
    <t>RD66030027</t>
  </si>
  <si>
    <t>RVRV00034506</t>
  </si>
  <si>
    <t>เงินประกันอื่น - เงินประกัน (Retention)บริษัท เอ็นอีดี แมเนจเม้นท์ จำกัด  (สำนักงานใหญ่)</t>
  </si>
  <si>
    <t>RD66030090</t>
  </si>
  <si>
    <t>RVRV00034651</t>
  </si>
  <si>
    <t>RD66030135</t>
  </si>
  <si>
    <t>RVRV00034725</t>
  </si>
  <si>
    <t>RD66040014</t>
  </si>
  <si>
    <t>RVRV00034803</t>
  </si>
  <si>
    <t>RD66040069</t>
  </si>
  <si>
    <t>RVRV00034874</t>
  </si>
  <si>
    <t>RD66050044</t>
  </si>
  <si>
    <t>RVRV00035093</t>
  </si>
  <si>
    <t>RD66050045</t>
  </si>
  <si>
    <t>RVRV00035094</t>
  </si>
  <si>
    <t>RD66050085</t>
  </si>
  <si>
    <t>RVRV00035154</t>
  </si>
  <si>
    <t>RD66050086</t>
  </si>
  <si>
    <t>RVRV00035155</t>
  </si>
  <si>
    <t>RD66050087</t>
  </si>
  <si>
    <t>RVRV00035156</t>
  </si>
  <si>
    <t>RD66050088</t>
  </si>
  <si>
    <t>RVRV00035157</t>
  </si>
  <si>
    <t>RD66050145</t>
  </si>
  <si>
    <t>RVRV00035264</t>
  </si>
  <si>
    <t>RD66050146</t>
  </si>
  <si>
    <t>RVRV00035265</t>
  </si>
  <si>
    <t>RD66060003</t>
  </si>
  <si>
    <t>RVRV00035396</t>
  </si>
  <si>
    <t>RD66060004</t>
  </si>
  <si>
    <t>RVRV00035397</t>
  </si>
  <si>
    <t>RD66060012</t>
  </si>
  <si>
    <t>RVRV00035406</t>
  </si>
  <si>
    <t>RD66060013</t>
  </si>
  <si>
    <t>RVRV00035407</t>
  </si>
  <si>
    <t>RD66060014</t>
  </si>
  <si>
    <t>RVRV00035408</t>
  </si>
  <si>
    <t>RD66060109</t>
  </si>
  <si>
    <t>RVRV00035558</t>
  </si>
  <si>
    <t>RD66060110</t>
  </si>
  <si>
    <t>RVRV00035559</t>
  </si>
  <si>
    <t>RD66060111</t>
  </si>
  <si>
    <t>RVRV00035560</t>
  </si>
  <si>
    <t>RD66060112</t>
  </si>
  <si>
    <t>RVRV00035561</t>
  </si>
  <si>
    <t>RD66060163</t>
  </si>
  <si>
    <t>RVRV00035663</t>
  </si>
  <si>
    <t>RD66060164</t>
  </si>
  <si>
    <t>RVRV00035931</t>
  </si>
  <si>
    <t>RVRV00035664</t>
  </si>
  <si>
    <t>RD66060165</t>
  </si>
  <si>
    <t>RVRV00035665</t>
  </si>
  <si>
    <t>RD66060166</t>
  </si>
  <si>
    <t>RVRV00035666</t>
  </si>
  <si>
    <t>RD66070016</t>
  </si>
  <si>
    <t>RVRV00035755</t>
  </si>
  <si>
    <t>RD66070017</t>
  </si>
  <si>
    <t>RVRV00035756</t>
  </si>
  <si>
    <t>RD66070018</t>
  </si>
  <si>
    <t>RVRV00035757</t>
  </si>
  <si>
    <t>RD66070108</t>
  </si>
  <si>
    <t>RVRV00035910</t>
  </si>
  <si>
    <t>RD66080003</t>
  </si>
  <si>
    <t>RVRV00036084</t>
  </si>
  <si>
    <t>RD66080004</t>
  </si>
  <si>
    <t>RVRV00036085</t>
  </si>
  <si>
    <t>RD66080005</t>
  </si>
  <si>
    <t>RVRV00036086</t>
  </si>
  <si>
    <t>RD66080084</t>
  </si>
  <si>
    <t>RVRV00036193</t>
  </si>
  <si>
    <t>RD66080085</t>
  </si>
  <si>
    <t>RVRV00036194</t>
  </si>
  <si>
    <t>RD66080131</t>
  </si>
  <si>
    <t>RVRV00036262</t>
  </si>
  <si>
    <t>RD66080132</t>
  </si>
  <si>
    <t>RVRV00036263</t>
  </si>
  <si>
    <t>RD66080133</t>
  </si>
  <si>
    <t>RVRV00036264</t>
  </si>
  <si>
    <t>RD66080134</t>
  </si>
  <si>
    <t>RVRV00036265</t>
  </si>
  <si>
    <t>RD66080135</t>
  </si>
  <si>
    <t>RVRV00036266</t>
  </si>
  <si>
    <t>RD66090023</t>
  </si>
  <si>
    <t>RVRV00036435</t>
  </si>
  <si>
    <t>RD66090024</t>
  </si>
  <si>
    <t>RVRV00036436</t>
  </si>
  <si>
    <t>RD66090026</t>
  </si>
  <si>
    <t>RVRV00036438</t>
  </si>
  <si>
    <t>RD66090027</t>
  </si>
  <si>
    <t>RVRV00036439</t>
  </si>
  <si>
    <t>RD66090025</t>
  </si>
  <si>
    <t>RVRV00037857</t>
  </si>
  <si>
    <t>RD66090083</t>
  </si>
  <si>
    <t>RVRV00037856</t>
  </si>
  <si>
    <t>RD66090084</t>
  </si>
  <si>
    <t>RVRV00036508</t>
  </si>
  <si>
    <t>RD66090143</t>
  </si>
  <si>
    <t>RVRV00036606</t>
  </si>
  <si>
    <t>RD66090144</t>
  </si>
  <si>
    <t>RVRV00036607</t>
  </si>
  <si>
    <t>RD66090202</t>
  </si>
  <si>
    <t>RVRV00036688</t>
  </si>
  <si>
    <t>RD66090204</t>
  </si>
  <si>
    <t>RVRV00036690</t>
  </si>
  <si>
    <t>RD66100079</t>
  </si>
  <si>
    <t>RVRV00036870</t>
  </si>
  <si>
    <t>RD66100082</t>
  </si>
  <si>
    <t>RVRV00036874</t>
  </si>
  <si>
    <t>RD66100130</t>
  </si>
  <si>
    <t>RVRV00036941</t>
  </si>
  <si>
    <t>RD66100131</t>
  </si>
  <si>
    <t>RVRV00036942</t>
  </si>
  <si>
    <t>SMJV6610004</t>
  </si>
  <si>
    <t>MJV0001787</t>
  </si>
  <si>
    <t>เงินประกันอื่น - เงินประกัน (Retention)ปรับปรุงรายการ ค่าใช้จ่าย จ่ายล่วงหน้า เนื่องจาก บันทึกเป็น ค่าเช่าศูนย์ไว้ ตามเอกสาร OEP6610022 ค่าเช่า+ค่าประกันความเสียหายศูนย์เชียงใหม่เชียงใหม่ เดือน 11/66 (ค่าเช่า 20,000+ค่าประกันความเสียหาย 20,000) ปรับเป็นค่าเช่าจริงใน SMJV6611004</t>
  </si>
  <si>
    <t>RD66110002</t>
  </si>
  <si>
    <t>RVRV00037197</t>
  </si>
  <si>
    <t>RD66110003</t>
  </si>
  <si>
    <t>RVRV00037198</t>
  </si>
  <si>
    <t>RD66110004</t>
  </si>
  <si>
    <t>RVRV00037199</t>
  </si>
  <si>
    <t>RD66110005</t>
  </si>
  <si>
    <t>RVRV00037200</t>
  </si>
  <si>
    <t>RD66110006</t>
  </si>
  <si>
    <t>RVRV00037201</t>
  </si>
  <si>
    <t>RD66120001</t>
  </si>
  <si>
    <t>RVRV00037476</t>
  </si>
  <si>
    <t>RD66120002</t>
  </si>
  <si>
    <t>RVRV00037477</t>
  </si>
  <si>
    <t>RD66120003</t>
  </si>
  <si>
    <t>RVRV00037478</t>
  </si>
  <si>
    <t>RD66120029</t>
  </si>
  <si>
    <t>RVRV00037519</t>
  </si>
  <si>
    <t>RD66120030</t>
  </si>
  <si>
    <t>RVRV00037520</t>
  </si>
  <si>
    <t>RD66120031</t>
  </si>
  <si>
    <t>RVRV00037521</t>
  </si>
  <si>
    <t>RD66120062</t>
  </si>
  <si>
    <t>RVRV00037552</t>
  </si>
  <si>
    <t>RD66120063</t>
  </si>
  <si>
    <t>RVRV00037553</t>
  </si>
  <si>
    <t>RD66120064</t>
  </si>
  <si>
    <t>RVRV00037554</t>
  </si>
  <si>
    <t>RD66120120</t>
  </si>
  <si>
    <t>RVRV00037677</t>
  </si>
  <si>
    <t>RD66120163</t>
  </si>
  <si>
    <t>RVRV00037742</t>
  </si>
  <si>
    <t>RD66120164</t>
  </si>
  <si>
    <t>RVRV00037743</t>
  </si>
  <si>
    <t>RD66120165</t>
  </si>
  <si>
    <t>RVRV00037744</t>
  </si>
  <si>
    <t>RD66120166</t>
  </si>
  <si>
    <t>RVRV00037745</t>
  </si>
  <si>
    <t>RD66120167</t>
  </si>
  <si>
    <t>RVRV00037746</t>
  </si>
  <si>
    <t>RD66120168</t>
  </si>
  <si>
    <t>RVRV00037747</t>
  </si>
  <si>
    <t>RD67010123</t>
  </si>
  <si>
    <t>RVRV00038067</t>
  </si>
  <si>
    <t>RD67020065</t>
  </si>
  <si>
    <t>RVRV00038324</t>
  </si>
  <si>
    <t>RD67020067</t>
  </si>
  <si>
    <t>RVRV00038326</t>
  </si>
  <si>
    <t>RD67020069</t>
  </si>
  <si>
    <t>RVRV00038328</t>
  </si>
  <si>
    <t>RD67020111</t>
  </si>
  <si>
    <t>RVRV00038429</t>
  </si>
  <si>
    <t>RD67030059</t>
  </si>
  <si>
    <t>RVRV00038612</t>
  </si>
  <si>
    <t>RD67030060</t>
  </si>
  <si>
    <t>RVRV00038613</t>
  </si>
  <si>
    <t>RD67030062</t>
  </si>
  <si>
    <t>RVRV00038615</t>
  </si>
  <si>
    <t>RD67030097</t>
  </si>
  <si>
    <t>RVRV00038670</t>
  </si>
  <si>
    <t>RD67030138</t>
  </si>
  <si>
    <t>RVRV00038779</t>
  </si>
  <si>
    <t>SMJV6703002</t>
  </si>
  <si>
    <t>MJV0002023</t>
  </si>
  <si>
    <t>เงินประกันอื่น - เงินประกัน (Retention)ปรับปรุงบัญชีเงินประกันอื่น เนื่องจาก บันทึกใน  OEP6703013 ไม่ถูกต้อง</t>
  </si>
  <si>
    <t>SMJV6706007</t>
  </si>
  <si>
    <t>RD67040007</t>
  </si>
  <si>
    <t>RVRV00038868</t>
  </si>
  <si>
    <t>RD67040034</t>
  </si>
  <si>
    <t>RVRV00038903</t>
  </si>
  <si>
    <t>RD67040035</t>
  </si>
  <si>
    <t>RVRV00038904</t>
  </si>
  <si>
    <t>RD67040036</t>
  </si>
  <si>
    <t>RVRV00038905</t>
  </si>
  <si>
    <t>RD67040066</t>
  </si>
  <si>
    <t>RVRV00038960</t>
  </si>
  <si>
    <t>RD67050006</t>
  </si>
  <si>
    <t>RVRV00039153</t>
  </si>
  <si>
    <t>RD67050007</t>
  </si>
  <si>
    <t>RVRV00039154</t>
  </si>
  <si>
    <t>RD67050008</t>
  </si>
  <si>
    <t>RVRV00039155</t>
  </si>
  <si>
    <t>RD67050021</t>
  </si>
  <si>
    <t>RVRV00039168</t>
  </si>
  <si>
    <t>RD67050022</t>
  </si>
  <si>
    <t>RVRV00039169</t>
  </si>
  <si>
    <t>RD67050078</t>
  </si>
  <si>
    <t>RVRV00039230</t>
  </si>
  <si>
    <t>RD67050163</t>
  </si>
  <si>
    <t>RVRV00039378</t>
  </si>
  <si>
    <t>RD67050167</t>
  </si>
  <si>
    <t>RVRV00039382</t>
  </si>
  <si>
    <t>RD67060149</t>
  </si>
  <si>
    <t>RVRV00039724</t>
  </si>
  <si>
    <t>เงินประกันอื่น - เงินประกัน (Retention)บริษัท ปันปรีดา จำกัด สำนักงานใหญ่</t>
  </si>
  <si>
    <t>RD67060022</t>
  </si>
  <si>
    <t>RVRV00039469</t>
  </si>
  <si>
    <t>RD67060023</t>
  </si>
  <si>
    <t>RVRV00039470</t>
  </si>
  <si>
    <t>RD67060024</t>
  </si>
  <si>
    <t>RVRV00039471</t>
  </si>
  <si>
    <t>RD67060064</t>
  </si>
  <si>
    <t>RVRV00039549</t>
  </si>
  <si>
    <t>RD67060095</t>
  </si>
  <si>
    <t>RVRV00039619</t>
  </si>
  <si>
    <t>RD67060148</t>
  </si>
  <si>
    <t>RVRV00039723</t>
  </si>
  <si>
    <t>RD67070090</t>
  </si>
  <si>
    <t>RVRV00039981</t>
  </si>
  <si>
    <t>RD67070154</t>
  </si>
  <si>
    <t>RVRV00040085</t>
  </si>
  <si>
    <t>RD67070016</t>
  </si>
  <si>
    <t>RVRV00039851</t>
  </si>
  <si>
    <t>RD67070017</t>
  </si>
  <si>
    <t>RVRV00039852</t>
  </si>
  <si>
    <t>RD67070055</t>
  </si>
  <si>
    <t>RVRV00039923</t>
  </si>
  <si>
    <t>RD67080023</t>
  </si>
  <si>
    <t>RVRV00040219</t>
  </si>
  <si>
    <t>RD67080065</t>
  </si>
  <si>
    <t>RVRV00040309</t>
  </si>
  <si>
    <t>RD67080002</t>
  </si>
  <si>
    <t>RVRV00040197</t>
  </si>
  <si>
    <t>RD67080004</t>
  </si>
  <si>
    <t>RVRV00040199</t>
  </si>
  <si>
    <t>RD67080024</t>
  </si>
  <si>
    <t>RVRV00040220</t>
  </si>
  <si>
    <t>RD67080066</t>
  </si>
  <si>
    <t>RVRV00040310</t>
  </si>
  <si>
    <t>RD67080108</t>
  </si>
  <si>
    <t>RVRV00040381</t>
  </si>
  <si>
    <t>RD67080147</t>
  </si>
  <si>
    <t>RVRV00040451</t>
  </si>
  <si>
    <t>RD67080022</t>
  </si>
  <si>
    <t>RVRV00040218</t>
  </si>
  <si>
    <t>RD67080067</t>
  </si>
  <si>
    <t>RVRV00040311</t>
  </si>
  <si>
    <t>RD67080109</t>
  </si>
  <si>
    <t>RVRV00040382</t>
  </si>
  <si>
    <t>RD67080148</t>
  </si>
  <si>
    <t>RVRV00040452</t>
  </si>
  <si>
    <t>RVRV00040691</t>
  </si>
  <si>
    <t>SMJV6708016</t>
  </si>
  <si>
    <t>MJV0002333</t>
  </si>
  <si>
    <t>เงินประกันอื่น -ปรับปรุงรายการค่าบริการอื่น เข้าเงินประกันพื่นที่เช่า ไดนาสตี้ ตาม CADV6709021</t>
  </si>
  <si>
    <t>RD67090093</t>
  </si>
  <si>
    <t>RVRV00040684</t>
  </si>
  <si>
    <t>RD67090095</t>
  </si>
  <si>
    <t>RVRV00040686</t>
  </si>
  <si>
    <t>เงินประกันอื่น - เงินประกัน (Retention)บริษัท พิวรรธนา จำกัด สำนักงานใหญ่</t>
  </si>
  <si>
    <t>RD67090155</t>
  </si>
  <si>
    <t>RVRV00040783</t>
  </si>
  <si>
    <t>RD67090016</t>
  </si>
  <si>
    <t>RVRV00040563</t>
  </si>
  <si>
    <t>RD67090017</t>
  </si>
  <si>
    <t>RVRV00040564</t>
  </si>
  <si>
    <t>RD67090018</t>
  </si>
  <si>
    <t>RVRV00040565</t>
  </si>
  <si>
    <t>RD67090049</t>
  </si>
  <si>
    <t>RVRV00040617</t>
  </si>
  <si>
    <t>RD67090156</t>
  </si>
  <si>
    <t>RVRV00040784</t>
  </si>
  <si>
    <t>RD67090019</t>
  </si>
  <si>
    <t>RVRV00040566</t>
  </si>
  <si>
    <t>RD67090094</t>
  </si>
  <si>
    <t>RVRV00040685</t>
  </si>
  <si>
    <t>RD67100010</t>
  </si>
  <si>
    <t>RVRV00040892</t>
  </si>
  <si>
    <t>เงินประกันอื่น - เงินประกัน (Retention)บริษัท จงเจษฎ์ จำกัด สำนักงานใหญ่</t>
  </si>
  <si>
    <t>RD67100009</t>
  </si>
  <si>
    <t>RVRV00040891</t>
  </si>
  <si>
    <t>RD67100049</t>
  </si>
  <si>
    <t>RVRV00040950</t>
  </si>
  <si>
    <t>RD67100143</t>
  </si>
  <si>
    <t>RVRV00041122</t>
  </si>
  <si>
    <t>RD67100008</t>
  </si>
  <si>
    <t>RVRV00040890</t>
  </si>
  <si>
    <t>RD67100050</t>
  </si>
  <si>
    <t>RVRV00040951</t>
  </si>
  <si>
    <t>RD67100103</t>
  </si>
  <si>
    <t>RVRV00041052</t>
  </si>
  <si>
    <t>RD67100142</t>
  </si>
  <si>
    <t>RVRV00041121</t>
  </si>
  <si>
    <t>RD67110001</t>
  </si>
  <si>
    <t>RVRV00041312</t>
  </si>
  <si>
    <t>RD67110002</t>
  </si>
  <si>
    <t>RVRV00041313</t>
  </si>
  <si>
    <t>RD67110003</t>
  </si>
  <si>
    <t>RVRV00041314</t>
  </si>
  <si>
    <t>RD67110004</t>
  </si>
  <si>
    <t>RVRV00041315</t>
  </si>
  <si>
    <t>RD67110005</t>
  </si>
  <si>
    <t>RVRV00041316</t>
  </si>
  <si>
    <t>RD67110026</t>
  </si>
  <si>
    <t>RVRV00041339</t>
  </si>
  <si>
    <t>RD67110090</t>
  </si>
  <si>
    <t>RVRV00041425</t>
  </si>
  <si>
    <t>RD67110125</t>
  </si>
  <si>
    <t>RVRV00041493</t>
  </si>
  <si>
    <t>RD67110178</t>
  </si>
  <si>
    <t>RVRV00041576</t>
  </si>
  <si>
    <t>RD67110179</t>
  </si>
  <si>
    <t>RVRV00041577</t>
  </si>
  <si>
    <t>RD67110180</t>
  </si>
  <si>
    <t>RVRV00041578</t>
  </si>
  <si>
    <t>RD67120004</t>
  </si>
  <si>
    <t>RVRV00041686</t>
  </si>
  <si>
    <t>RD67120044</t>
  </si>
  <si>
    <t>RVRV00041763</t>
  </si>
  <si>
    <t>RD67120045</t>
  </si>
  <si>
    <t>RVRV00041764</t>
  </si>
  <si>
    <t>RD67120046</t>
  </si>
  <si>
    <t>RVRV00041765</t>
  </si>
  <si>
    <t>RD67120047</t>
  </si>
  <si>
    <t>RVRV00041766</t>
  </si>
  <si>
    <t>RD67120108</t>
  </si>
  <si>
    <t>RVRV00041861</t>
  </si>
  <si>
    <t>RD67120109</t>
  </si>
  <si>
    <t>RVRV00041862</t>
  </si>
  <si>
    <t>RD67120111</t>
  </si>
  <si>
    <t>RVRV00041864</t>
  </si>
  <si>
    <t>RD67120176</t>
  </si>
  <si>
    <t>RVRV00041981</t>
  </si>
  <si>
    <t>RD67120177</t>
  </si>
  <si>
    <t>RVRV00041982</t>
  </si>
  <si>
    <t>RD67120178</t>
  </si>
  <si>
    <t>RVRV00041983</t>
  </si>
  <si>
    <t>RD67120179</t>
  </si>
  <si>
    <t>RVRV00041984</t>
  </si>
  <si>
    <t>RD68010002</t>
  </si>
  <si>
    <t>RVRV00042042</t>
  </si>
  <si>
    <t>RD68010195</t>
  </si>
  <si>
    <t>RVRV00042385</t>
  </si>
  <si>
    <t>RD68010001</t>
  </si>
  <si>
    <t>RVRV00042041</t>
  </si>
  <si>
    <t>RD68010006</t>
  </si>
  <si>
    <t>RVRV00042046</t>
  </si>
  <si>
    <t>RD68010196</t>
  </si>
  <si>
    <t>RVRV00042386</t>
  </si>
  <si>
    <t xml:space="preserve">   </t>
  </si>
  <si>
    <t>รวม</t>
  </si>
  <si>
    <t>ผลต่าง</t>
  </si>
  <si>
    <t>dif ตั้งแต่ 64</t>
  </si>
  <si>
    <t>131200  เงินประกันอื่น ณ  28/02/2025</t>
  </si>
  <si>
    <t>SMRV6803006</t>
  </si>
  <si>
    <t>SMRV6803007</t>
  </si>
  <si>
    <t>SMRV6803008</t>
  </si>
  <si>
    <t>RD68020009</t>
  </si>
  <si>
    <t>RVRV00042462</t>
  </si>
  <si>
    <t>RD68020033</t>
  </si>
  <si>
    <t>RVRV00042498</t>
  </si>
  <si>
    <t>RD68020034</t>
  </si>
  <si>
    <t>RVRV00042499</t>
  </si>
  <si>
    <t>RD68020035</t>
  </si>
  <si>
    <t>RVRV00042500</t>
  </si>
  <si>
    <t>RD68020091</t>
  </si>
  <si>
    <t>RVRV00042591</t>
  </si>
  <si>
    <t>RD68020092</t>
  </si>
  <si>
    <t>RVRV00042592</t>
  </si>
  <si>
    <t>RD68020093</t>
  </si>
  <si>
    <t>RVRV00042593</t>
  </si>
  <si>
    <t>สรุปGL คงเหลือ ณ 28/02/2025</t>
  </si>
  <si>
    <t>รอบโอน28/03/2025=1590</t>
  </si>
  <si>
    <t>SMRV6803009</t>
  </si>
  <si>
    <t>SMRV6803013</t>
  </si>
  <si>
    <t>SMRV6803015</t>
  </si>
  <si>
    <t>SMRV6803016</t>
  </si>
  <si>
    <t>SMRV6803017</t>
  </si>
  <si>
    <t>ส่งเอกสารและBillin noให้แสนสิริวันที่ 14/03/2025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</si>
</sst>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[$-107041E]d\ mmm\ yy;@"/>
    <numFmt numFmtId="165" formatCode="#,##0.00_ ;[Red]\-#,##0.00\ "/>
    <numFmt numFmtId="166" formatCode="#,###.00_);\(#,###.00\)"/>
    <numFmt numFmtId="167" formatCode="_(* #,##0.00_);_(* \(#,##0.00\);_(* &quot;-&quot;??_);_(@_)"/>
  </numFmts>
  <fonts count="11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0"/>
      <name val="Arial"/>
      <family val="2"/>
    </font>
    <font>
      <b/>
      <sz val="14"/>
      <name val="Angsana New"/>
      <family val="1"/>
    </font>
    <font>
      <sz val="14"/>
      <name val="Angsana New"/>
      <family val="1"/>
    </font>
    <font>
      <sz val="14"/>
      <color theme="1"/>
      <name val="Angsana New"/>
      <family val="1"/>
    </font>
    <font>
      <sz val="14"/>
      <color rgb="FFFF0000"/>
      <name val="Angsana New"/>
      <family val="1"/>
    </font>
    <font>
      <sz val="10"/>
      <color indexed="8"/>
      <name val="Arial"/>
      <family val="2"/>
    </font>
    <font>
      <sz val="13"/>
      <color indexed="8"/>
      <name val="Browallia New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164" fontId="2" fillId="0" borderId="0"/>
    <xf numFmtId="164" fontId="1" fillId="0" borderId="0"/>
    <xf numFmtId="0" fontId="7" fillId="0" borderId="0">
      <alignment vertical="top"/>
    </xf>
    <xf numFmtId="167" fontId="2" fillId="0" borderId="0" applyFont="0" applyFill="0" applyBorder="0" applyAlignment="0" applyProtection="0"/>
  </cellStyleXfs>
  <cellXfs count="128">
    <xf numFmtId="0" fontId="0" fillId="0" borderId="0" xfId="0"/>
    <xf numFmtId="164" fontId="3" fillId="0" borderId="0" xfId="2" applyFont="1"/>
    <xf numFmtId="164" fontId="4" fillId="0" borderId="0" xfId="2" applyFont="1"/>
    <xf numFmtId="14" fontId="4" fillId="0" borderId="0" xfId="2" applyNumberFormat="1" applyFont="1" applyAlignment="1">
      <alignment horizontal="center"/>
    </xf>
    <xf numFmtId="164" fontId="4" fillId="0" borderId="0" xfId="2" applyFont="1" applyAlignment="1">
      <alignment horizontal="center"/>
    </xf>
    <xf numFmtId="43" fontId="4" fillId="0" borderId="0" xfId="1" applyFont="1" applyFill="1"/>
    <xf numFmtId="165" fontId="4" fillId="0" borderId="0" xfId="1" applyNumberFormat="1" applyFont="1" applyFill="1" applyAlignment="1">
      <alignment horizontal="right"/>
    </xf>
    <xf numFmtId="14" fontId="3" fillId="0" borderId="1" xfId="2" applyNumberFormat="1" applyFont="1" applyBorder="1" applyAlignment="1">
      <alignment horizontal="center"/>
    </xf>
    <xf numFmtId="164" fontId="3" fillId="0" borderId="1" xfId="2" applyFont="1" applyBorder="1" applyAlignment="1">
      <alignment horizontal="center"/>
    </xf>
    <xf numFmtId="43" fontId="3" fillId="0" borderId="1" xfId="1" applyFont="1" applyFill="1" applyBorder="1" applyAlignment="1">
      <alignment horizontal="center"/>
    </xf>
    <xf numFmtId="165" fontId="3" fillId="0" borderId="1" xfId="1" applyNumberFormat="1" applyFont="1" applyFill="1" applyBorder="1" applyAlignment="1">
      <alignment horizontal="right"/>
    </xf>
    <xf numFmtId="164" fontId="4" fillId="0" borderId="1" xfId="2" applyFont="1" applyBorder="1" applyAlignment="1">
      <alignment horizontal="center"/>
    </xf>
    <xf numFmtId="164" fontId="4" fillId="2" borderId="1" xfId="2" applyFont="1" applyFill="1" applyBorder="1" applyAlignment="1">
      <alignment wrapText="1"/>
    </xf>
    <xf numFmtId="164" fontId="4" fillId="0" borderId="1" xfId="2" applyFont="1" applyBorder="1"/>
    <xf numFmtId="14" fontId="4" fillId="0" borderId="2" xfId="2" applyNumberFormat="1" applyFont="1" applyBorder="1" applyAlignment="1">
      <alignment horizontal="center"/>
    </xf>
    <xf numFmtId="164" fontId="4" fillId="0" borderId="2" xfId="2" applyFont="1" applyBorder="1" applyAlignment="1">
      <alignment horizontal="center"/>
    </xf>
    <xf numFmtId="164" fontId="4" fillId="0" borderId="2" xfId="2" applyFont="1" applyBorder="1" applyAlignment="1">
      <alignment horizontal="left"/>
    </xf>
    <xf numFmtId="43" fontId="4" fillId="0" borderId="2" xfId="1" applyFont="1" applyFill="1" applyBorder="1"/>
    <xf numFmtId="164" fontId="4" fillId="0" borderId="2" xfId="2" applyFont="1" applyBorder="1"/>
    <xf numFmtId="164" fontId="4" fillId="0" borderId="3" xfId="2" applyFont="1" applyBorder="1"/>
    <xf numFmtId="14" fontId="4" fillId="0" borderId="3" xfId="2" applyNumberFormat="1" applyFont="1" applyBorder="1" applyAlignment="1">
      <alignment horizontal="center"/>
    </xf>
    <xf numFmtId="164" fontId="4" fillId="0" borderId="3" xfId="2" applyFont="1" applyBorder="1" applyAlignment="1">
      <alignment horizontal="center"/>
    </xf>
    <xf numFmtId="164" fontId="4" fillId="0" borderId="3" xfId="2" applyFont="1" applyBorder="1" applyAlignment="1">
      <alignment horizontal="left"/>
    </xf>
    <xf numFmtId="43" fontId="4" fillId="0" borderId="3" xfId="1" applyFont="1" applyFill="1" applyBorder="1"/>
    <xf numFmtId="4" fontId="4" fillId="0" borderId="2" xfId="2" applyNumberFormat="1" applyFont="1" applyBorder="1"/>
    <xf numFmtId="4" fontId="4" fillId="0" borderId="1" xfId="2" applyNumberFormat="1" applyFont="1" applyBorder="1"/>
    <xf numFmtId="166" fontId="5" fillId="0" borderId="1" xfId="3" applyNumberFormat="1" applyFont="1" applyBorder="1" applyAlignment="1">
      <alignment vertical="top"/>
    </xf>
    <xf numFmtId="43" fontId="4" fillId="0" borderId="1" xfId="1" applyFont="1" applyFill="1" applyBorder="1" applyAlignment="1"/>
    <xf numFmtId="43" fontId="6" fillId="0" borderId="0" xfId="1" applyFont="1" applyFill="1" applyBorder="1" applyAlignment="1"/>
    <xf numFmtId="14" fontId="4" fillId="0" borderId="2" xfId="2" quotePrefix="1" applyNumberFormat="1" applyFont="1" applyBorder="1" applyAlignment="1">
      <alignment horizontal="center"/>
    </xf>
    <xf numFmtId="0" fontId="4" fillId="0" borderId="2" xfId="2" applyNumberFormat="1" applyFont="1" applyBorder="1" applyAlignment="1">
      <alignment horizontal="center"/>
    </xf>
    <xf numFmtId="0" fontId="4" fillId="0" borderId="2" xfId="2" applyNumberFormat="1" applyFont="1" applyBorder="1" applyAlignment="1">
      <alignment horizontal="left"/>
    </xf>
    <xf numFmtId="43" fontId="4" fillId="0" borderId="2" xfId="1" applyFont="1" applyFill="1" applyBorder="1" applyAlignment="1">
      <alignment horizontal="left"/>
    </xf>
    <xf numFmtId="4" fontId="4" fillId="0" borderId="2" xfId="2" quotePrefix="1" applyNumberFormat="1" applyFont="1" applyBorder="1"/>
    <xf numFmtId="43" fontId="4" fillId="0" borderId="1" xfId="1" applyFont="1" applyFill="1" applyBorder="1"/>
    <xf numFmtId="43" fontId="6" fillId="0" borderId="0" xfId="1" applyFont="1" applyFill="1"/>
    <xf numFmtId="43" fontId="4" fillId="0" borderId="2" xfId="1" applyFont="1" applyBorder="1" applyAlignment="1">
      <alignment horizontal="left"/>
    </xf>
    <xf numFmtId="166" fontId="4" fillId="0" borderId="1" xfId="3" applyNumberFormat="1" applyFont="1" applyBorder="1" applyAlignment="1">
      <alignment vertical="top"/>
    </xf>
    <xf numFmtId="14" fontId="4" fillId="0" borderId="4" xfId="2" quotePrefix="1" applyNumberFormat="1" applyFont="1" applyBorder="1" applyAlignment="1">
      <alignment horizontal="center"/>
    </xf>
    <xf numFmtId="0" fontId="4" fillId="0" borderId="4" xfId="2" applyNumberFormat="1" applyFont="1" applyBorder="1" applyAlignment="1">
      <alignment horizontal="center"/>
    </xf>
    <xf numFmtId="0" fontId="4" fillId="0" borderId="4" xfId="2" applyNumberFormat="1" applyFont="1" applyBorder="1" applyAlignment="1">
      <alignment horizontal="left"/>
    </xf>
    <xf numFmtId="43" fontId="4" fillId="0" borderId="4" xfId="1" applyFont="1" applyFill="1" applyBorder="1" applyAlignment="1">
      <alignment horizontal="left"/>
    </xf>
    <xf numFmtId="14" fontId="4" fillId="0" borderId="2" xfId="2" applyNumberFormat="1" applyFont="1" applyBorder="1"/>
    <xf numFmtId="0" fontId="4" fillId="0" borderId="1" xfId="2" applyNumberFormat="1" applyFont="1" applyBorder="1"/>
    <xf numFmtId="43" fontId="6" fillId="0" borderId="2" xfId="1" applyFont="1" applyFill="1" applyBorder="1" applyAlignment="1">
      <alignment horizontal="left"/>
    </xf>
    <xf numFmtId="165" fontId="6" fillId="0" borderId="2" xfId="1" applyNumberFormat="1" applyFont="1" applyFill="1" applyBorder="1" applyAlignment="1">
      <alignment horizontal="right"/>
    </xf>
    <xf numFmtId="43" fontId="6" fillId="0" borderId="2" xfId="1" applyFont="1" applyFill="1" applyBorder="1"/>
    <xf numFmtId="14" fontId="4" fillId="0" borderId="1" xfId="2" applyNumberFormat="1" applyFont="1" applyBorder="1"/>
    <xf numFmtId="14" fontId="6" fillId="0" borderId="2" xfId="2" quotePrefix="1" applyNumberFormat="1" applyFont="1" applyBorder="1" applyAlignment="1">
      <alignment horizontal="center"/>
    </xf>
    <xf numFmtId="0" fontId="6" fillId="0" borderId="2" xfId="2" applyNumberFormat="1" applyFont="1" applyBorder="1" applyAlignment="1">
      <alignment horizontal="center"/>
    </xf>
    <xf numFmtId="0" fontId="6" fillId="0" borderId="2" xfId="2" applyNumberFormat="1" applyFont="1" applyBorder="1" applyAlignment="1">
      <alignment horizontal="left"/>
    </xf>
    <xf numFmtId="14" fontId="6" fillId="0" borderId="2" xfId="2" applyNumberFormat="1" applyFont="1" applyBorder="1"/>
    <xf numFmtId="14" fontId="6" fillId="0" borderId="1" xfId="2" applyNumberFormat="1" applyFont="1" applyBorder="1"/>
    <xf numFmtId="164" fontId="6" fillId="0" borderId="1" xfId="2" applyFont="1" applyBorder="1"/>
    <xf numFmtId="164" fontId="6" fillId="2" borderId="1" xfId="2" applyFont="1" applyFill="1" applyBorder="1"/>
    <xf numFmtId="43" fontId="6" fillId="0" borderId="1" xfId="1" applyFont="1" applyFill="1" applyBorder="1"/>
    <xf numFmtId="164" fontId="6" fillId="0" borderId="0" xfId="2" applyFont="1"/>
    <xf numFmtId="165" fontId="4" fillId="0" borderId="2" xfId="1" applyNumberFormat="1" applyFont="1" applyBorder="1" applyAlignment="1">
      <alignment horizontal="right"/>
    </xf>
    <xf numFmtId="165" fontId="4" fillId="0" borderId="2" xfId="1" applyNumberFormat="1" applyFont="1" applyFill="1" applyBorder="1" applyAlignment="1">
      <alignment horizontal="right"/>
    </xf>
    <xf numFmtId="43" fontId="4" fillId="2" borderId="2" xfId="1" applyFont="1" applyFill="1" applyBorder="1"/>
    <xf numFmtId="165" fontId="4" fillId="2" borderId="2" xfId="1" applyNumberFormat="1" applyFont="1" applyFill="1" applyBorder="1" applyAlignment="1">
      <alignment horizontal="right"/>
    </xf>
    <xf numFmtId="164" fontId="4" fillId="2" borderId="1" xfId="2" applyFont="1" applyFill="1" applyBorder="1"/>
    <xf numFmtId="43" fontId="4" fillId="0" borderId="2" xfId="1" applyFont="1" applyFill="1" applyBorder="1" applyAlignment="1">
      <alignment vertical="center"/>
    </xf>
    <xf numFmtId="165" fontId="4" fillId="0" borderId="2" xfId="1" applyNumberFormat="1" applyFont="1" applyFill="1" applyBorder="1" applyAlignment="1">
      <alignment horizontal="right" vertical="center"/>
    </xf>
    <xf numFmtId="165" fontId="4" fillId="0" borderId="4" xfId="1" applyNumberFormat="1" applyFont="1" applyFill="1" applyBorder="1" applyAlignment="1">
      <alignment horizontal="right"/>
    </xf>
    <xf numFmtId="166" fontId="6" fillId="0" borderId="0" xfId="3" applyNumberFormat="1" applyFont="1" applyAlignment="1">
      <alignment vertical="top"/>
    </xf>
    <xf numFmtId="166" fontId="5" fillId="0" borderId="0" xfId="3" applyNumberFormat="1" applyFont="1" applyAlignment="1">
      <alignment vertical="top"/>
    </xf>
    <xf numFmtId="14" fontId="6" fillId="0" borderId="4" xfId="2" quotePrefix="1" applyNumberFormat="1" applyFont="1" applyBorder="1" applyAlignment="1">
      <alignment horizontal="center"/>
    </xf>
    <xf numFmtId="0" fontId="6" fillId="0" borderId="4" xfId="2" applyNumberFormat="1" applyFont="1" applyBorder="1" applyAlignment="1">
      <alignment horizontal="center"/>
    </xf>
    <xf numFmtId="0" fontId="6" fillId="0" borderId="4" xfId="2" applyNumberFormat="1" applyFont="1" applyBorder="1" applyAlignment="1">
      <alignment horizontal="left"/>
    </xf>
    <xf numFmtId="43" fontId="6" fillId="0" borderId="4" xfId="1" applyFont="1" applyFill="1" applyBorder="1" applyAlignment="1">
      <alignment horizontal="left"/>
    </xf>
    <xf numFmtId="165" fontId="6" fillId="0" borderId="4" xfId="1" applyNumberFormat="1" applyFont="1" applyFill="1" applyBorder="1" applyAlignment="1">
      <alignment horizontal="right"/>
    </xf>
    <xf numFmtId="14" fontId="4" fillId="0" borderId="5" xfId="2" quotePrefix="1" applyNumberFormat="1" applyFont="1" applyBorder="1" applyAlignment="1">
      <alignment horizontal="center"/>
    </xf>
    <xf numFmtId="0" fontId="4" fillId="0" borderId="5" xfId="2" applyNumberFormat="1" applyFont="1" applyBorder="1" applyAlignment="1">
      <alignment horizontal="center"/>
    </xf>
    <xf numFmtId="0" fontId="4" fillId="0" borderId="5" xfId="2" applyNumberFormat="1" applyFont="1" applyBorder="1" applyAlignment="1">
      <alignment horizontal="left"/>
    </xf>
    <xf numFmtId="43" fontId="4" fillId="0" borderId="5" xfId="1" applyFont="1" applyFill="1" applyBorder="1" applyAlignment="1">
      <alignment horizontal="left"/>
    </xf>
    <xf numFmtId="165" fontId="4" fillId="0" borderId="5" xfId="1" applyNumberFormat="1" applyFont="1" applyFill="1" applyBorder="1" applyAlignment="1">
      <alignment horizontal="right"/>
    </xf>
    <xf numFmtId="43" fontId="4" fillId="0" borderId="5" xfId="1" applyFont="1" applyFill="1" applyBorder="1"/>
    <xf numFmtId="4" fontId="4" fillId="0" borderId="5" xfId="2" applyNumberFormat="1" applyFont="1" applyBorder="1"/>
    <xf numFmtId="14" fontId="4" fillId="0" borderId="6" xfId="2" quotePrefix="1" applyNumberFormat="1" applyFont="1" applyBorder="1" applyAlignment="1">
      <alignment horizontal="center"/>
    </xf>
    <xf numFmtId="0" fontId="4" fillId="0" borderId="6" xfId="2" applyNumberFormat="1" applyFont="1" applyBorder="1" applyAlignment="1">
      <alignment horizontal="center"/>
    </xf>
    <xf numFmtId="0" fontId="4" fillId="0" borderId="6" xfId="2" applyNumberFormat="1" applyFont="1" applyBorder="1" applyAlignment="1">
      <alignment horizontal="left"/>
    </xf>
    <xf numFmtId="43" fontId="4" fillId="3" borderId="6" xfId="1" applyFont="1" applyFill="1" applyBorder="1" applyAlignment="1">
      <alignment horizontal="left"/>
    </xf>
    <xf numFmtId="165" fontId="4" fillId="0" borderId="6" xfId="1" applyNumberFormat="1" applyFont="1" applyFill="1" applyBorder="1" applyAlignment="1">
      <alignment horizontal="right"/>
    </xf>
    <xf numFmtId="4" fontId="4" fillId="0" borderId="3" xfId="2" applyNumberFormat="1" applyFont="1" applyBorder="1"/>
    <xf numFmtId="43" fontId="4" fillId="3" borderId="4" xfId="1" applyFont="1" applyFill="1" applyBorder="1" applyAlignment="1">
      <alignment horizontal="left"/>
    </xf>
    <xf numFmtId="43" fontId="6" fillId="3" borderId="4" xfId="1" applyFont="1" applyFill="1" applyBorder="1" applyAlignment="1">
      <alignment horizontal="left"/>
    </xf>
    <xf numFmtId="43" fontId="6" fillId="0" borderId="3" xfId="1" applyFont="1" applyFill="1" applyBorder="1"/>
    <xf numFmtId="0" fontId="6" fillId="0" borderId="1" xfId="2" applyNumberFormat="1" applyFont="1" applyBorder="1"/>
    <xf numFmtId="43" fontId="4" fillId="2" borderId="4" xfId="1" applyFont="1" applyFill="1" applyBorder="1" applyAlignment="1">
      <alignment horizontal="left"/>
    </xf>
    <xf numFmtId="164" fontId="4" fillId="0" borderId="1" xfId="2" applyFont="1" applyBorder="1" applyAlignment="1">
      <alignment horizontal="left" vertical="center" wrapText="1"/>
    </xf>
    <xf numFmtId="0" fontId="4" fillId="0" borderId="1" xfId="2" applyNumberFormat="1" applyFont="1" applyBorder="1" applyAlignment="1">
      <alignment horizontal="center" vertical="center" wrapText="1"/>
    </xf>
    <xf numFmtId="164" fontId="4" fillId="0" borderId="0" xfId="2" applyFont="1" applyAlignment="1">
      <alignment horizontal="center" vertical="center" wrapText="1"/>
    </xf>
    <xf numFmtId="43" fontId="4" fillId="0" borderId="1" xfId="1" applyFont="1" applyFill="1" applyBorder="1" applyAlignment="1">
      <alignment horizontal="left"/>
    </xf>
    <xf numFmtId="165" fontId="4" fillId="0" borderId="4" xfId="2" applyNumberFormat="1" applyFont="1" applyBorder="1" applyAlignment="1">
      <alignment horizontal="right"/>
    </xf>
    <xf numFmtId="0" fontId="8" fillId="0" borderId="0" xfId="4" applyFont="1">
      <alignment vertical="top"/>
    </xf>
    <xf numFmtId="43" fontId="4" fillId="0" borderId="1" xfId="1" applyFont="1" applyFill="1" applyBorder="1" applyAlignment="1">
      <alignment horizontal="left" vertical="center"/>
    </xf>
    <xf numFmtId="43" fontId="6" fillId="2" borderId="4" xfId="1" applyFont="1" applyFill="1" applyBorder="1" applyAlignment="1">
      <alignment horizontal="left"/>
    </xf>
    <xf numFmtId="165" fontId="6" fillId="0" borderId="4" xfId="2" applyNumberFormat="1" applyFont="1" applyBorder="1" applyAlignment="1">
      <alignment horizontal="right"/>
    </xf>
    <xf numFmtId="0" fontId="4" fillId="0" borderId="4" xfId="1" applyNumberFormat="1" applyFont="1" applyFill="1" applyBorder="1" applyAlignment="1">
      <alignment horizontal="left"/>
    </xf>
    <xf numFmtId="43" fontId="4" fillId="4" borderId="4" xfId="1" applyFont="1" applyFill="1" applyBorder="1" applyAlignment="1">
      <alignment horizontal="left"/>
    </xf>
    <xf numFmtId="4" fontId="6" fillId="0" borderId="2" xfId="2" applyNumberFormat="1" applyFont="1" applyBorder="1"/>
    <xf numFmtId="4" fontId="4" fillId="0" borderId="4" xfId="2" applyNumberFormat="1" applyFont="1" applyBorder="1"/>
    <xf numFmtId="14" fontId="4" fillId="0" borderId="4" xfId="2" applyNumberFormat="1" applyFont="1" applyBorder="1" applyAlignment="1">
      <alignment horizontal="center"/>
    </xf>
    <xf numFmtId="43" fontId="4" fillId="0" borderId="6" xfId="1" applyFont="1" applyFill="1" applyBorder="1"/>
    <xf numFmtId="164" fontId="4" fillId="0" borderId="5" xfId="2" applyFont="1" applyBorder="1" applyAlignment="1">
      <alignment horizontal="center"/>
    </xf>
    <xf numFmtId="43" fontId="4" fillId="0" borderId="5" xfId="1" applyFont="1" applyFill="1" applyBorder="1" applyAlignment="1">
      <alignment vertical="center"/>
    </xf>
    <xf numFmtId="165" fontId="4" fillId="0" borderId="5" xfId="1" applyNumberFormat="1" applyFont="1" applyFill="1" applyBorder="1" applyAlignment="1">
      <alignment horizontal="right" vertical="center"/>
    </xf>
    <xf numFmtId="164" fontId="4" fillId="0" borderId="5" xfId="2" applyFont="1" applyBorder="1"/>
    <xf numFmtId="43" fontId="4" fillId="0" borderId="1" xfId="1" applyFont="1" applyBorder="1"/>
    <xf numFmtId="14" fontId="4" fillId="0" borderId="7" xfId="2" applyNumberFormat="1" applyFont="1" applyBorder="1" applyAlignment="1">
      <alignment horizontal="center"/>
    </xf>
    <xf numFmtId="164" fontId="4" fillId="0" borderId="7" xfId="2" applyFont="1" applyBorder="1" applyAlignment="1">
      <alignment horizontal="center"/>
    </xf>
    <xf numFmtId="164" fontId="4" fillId="0" borderId="7" xfId="2" applyFont="1" applyBorder="1"/>
    <xf numFmtId="164" fontId="3" fillId="0" borderId="7" xfId="2" applyFont="1" applyBorder="1" applyAlignment="1">
      <alignment horizontal="center"/>
    </xf>
    <xf numFmtId="43" fontId="3" fillId="0" borderId="7" xfId="1" applyFont="1" applyFill="1" applyBorder="1"/>
    <xf numFmtId="165" fontId="3" fillId="0" borderId="7" xfId="1" applyNumberFormat="1" applyFont="1" applyFill="1" applyBorder="1" applyAlignment="1">
      <alignment horizontal="right"/>
    </xf>
    <xf numFmtId="43" fontId="4" fillId="0" borderId="7" xfId="1" applyFont="1" applyBorder="1"/>
    <xf numFmtId="164" fontId="3" fillId="0" borderId="0" xfId="2" applyFont="1" applyAlignment="1">
      <alignment horizontal="right"/>
    </xf>
    <xf numFmtId="43" fontId="3" fillId="0" borderId="8" xfId="1" applyFont="1" applyFill="1" applyBorder="1"/>
    <xf numFmtId="14" fontId="4" fillId="0" borderId="0" xfId="1" applyNumberFormat="1" applyFont="1" applyFill="1"/>
    <xf numFmtId="167" fontId="4" fillId="0" borderId="0" xfId="5" applyFont="1"/>
    <xf numFmtId="164" fontId="4" fillId="0" borderId="0" xfId="2" applyFont="1" applyAlignment="1">
      <alignment horizontal="right"/>
    </xf>
    <xf numFmtId="165" fontId="3" fillId="2" borderId="0" xfId="1" applyNumberFormat="1" applyFont="1" applyFill="1" applyAlignment="1">
      <alignment horizontal="right"/>
    </xf>
    <xf numFmtId="43" fontId="3" fillId="2" borderId="8" xfId="1" applyFont="1" applyFill="1" applyBorder="1"/>
    <xf numFmtId="0" fontId="6" fillId="0" borderId="0" xfId="2" applyNumberFormat="1" applyFont="1"/>
    <xf numFmtId="0" fontId="4" fillId="0" borderId="0" xfId="2" applyNumberFormat="1" applyFont="1"/>
    <xf numFmtId="164" fontId="3" fillId="0" borderId="0" xfId="2" applyFont="1" applyAlignment="1">
      <alignment horizontal="center"/>
    </xf>
    <xf numFmtId="165" fontId="3" fillId="0" borderId="0" xfId="2" applyNumberFormat="1" applyFont="1" applyAlignment="1">
      <alignment horizontal="right"/>
    </xf>
  </cellXfs>
  <cellStyles count="6">
    <cellStyle name="Comma" xfId="1" builtinId="3"/>
    <cellStyle name="Normal" xfId="0" builtinId="0"/>
    <cellStyle name="Normal 14" xfId="3" xr:uid="{00000000-0005-0000-0000-000002000000}"/>
    <cellStyle name="Normal 2 5" xfId="4" xr:uid="{00000000-0005-0000-0000-000003000000}"/>
    <cellStyle name="เครื่องหมายจุลภาค 2 3" xfId="5" xr:uid="{00000000-0005-0000-0000-000004000000}"/>
    <cellStyle name="ปกติ 2 3" xfId="2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tabColor rgb="FFFFFF00"/>
  </sheetPr>
  <dimension ref="A1:Q585"/>
  <sheetViews>
    <sheetView tabSelected="1" zoomScaleNormal="100" workbookViewId="0">
      <pane ySplit="4" topLeftCell="A559" activePane="bottomLeft" state="frozen"/>
      <selection pane="bottomLeft" activeCell="E585" sqref="E585"/>
    </sheetView>
  </sheetViews>
  <sheetFormatPr defaultRowHeight="19.8"/>
  <cols>
    <col min="1" max="1" width="8" style="3" customWidth="1"/>
    <col min="2" max="2" width="10.109375" style="4" customWidth="1"/>
    <col min="3" max="3" width="12.77734375" style="2" customWidth="1"/>
    <col min="4" max="4" width="43.33203125" style="2" customWidth="1"/>
    <col min="5" max="5" width="12.21875" style="5" customWidth="1"/>
    <col min="6" max="6" width="11.33203125" style="6" customWidth="1"/>
    <col min="7" max="7" width="14.77734375" style="5" customWidth="1"/>
    <col min="8" max="8" width="22.88671875" style="2" hidden="1" customWidth="1"/>
    <col min="9" max="9" width="11.88671875" style="2" customWidth="1"/>
    <col min="10" max="10" width="13.88671875" style="2" customWidth="1"/>
    <col min="11" max="11" width="13" style="2" customWidth="1"/>
    <col min="12" max="12" width="20.109375" style="2" customWidth="1"/>
    <col min="13" max="13" width="33.109375" style="2" customWidth="1"/>
    <col min="14" max="14" width="13.33203125" style="2" customWidth="1"/>
    <col min="15" max="15" width="10.6640625" style="2" bestFit="1" customWidth="1"/>
    <col min="16" max="16" width="10.33203125" style="2" bestFit="1" customWidth="1"/>
    <col min="17" max="18" width="10.6640625" style="2" bestFit="1" customWidth="1"/>
    <col min="19" max="258" width="9" style="2"/>
    <col min="259" max="259" width="9.21875" style="2" customWidth="1"/>
    <col min="260" max="260" width="10.109375" style="2" customWidth="1"/>
    <col min="261" max="261" width="53.33203125" style="2" customWidth="1"/>
    <col min="262" max="262" width="12.88671875" style="2" customWidth="1"/>
    <col min="263" max="263" width="15.88671875" style="2" customWidth="1"/>
    <col min="264" max="264" width="7.109375" style="2" customWidth="1"/>
    <col min="265" max="514" width="9" style="2"/>
    <col min="515" max="515" width="9.21875" style="2" customWidth="1"/>
    <col min="516" max="516" width="10.109375" style="2" customWidth="1"/>
    <col min="517" max="517" width="53.33203125" style="2" customWidth="1"/>
    <col min="518" max="518" width="12.88671875" style="2" customWidth="1"/>
    <col min="519" max="519" width="15.88671875" style="2" customWidth="1"/>
    <col min="520" max="520" width="7.109375" style="2" customWidth="1"/>
    <col min="521" max="770" width="9" style="2"/>
    <col min="771" max="771" width="9.21875" style="2" customWidth="1"/>
    <col min="772" max="772" width="10.109375" style="2" customWidth="1"/>
    <col min="773" max="773" width="53.33203125" style="2" customWidth="1"/>
    <col min="774" max="774" width="12.88671875" style="2" customWidth="1"/>
    <col min="775" max="775" width="15.88671875" style="2" customWidth="1"/>
    <col min="776" max="776" width="7.109375" style="2" customWidth="1"/>
    <col min="777" max="1026" width="9" style="2"/>
    <col min="1027" max="1027" width="9.21875" style="2" customWidth="1"/>
    <col min="1028" max="1028" width="10.109375" style="2" customWidth="1"/>
    <col min="1029" max="1029" width="53.33203125" style="2" customWidth="1"/>
    <col min="1030" max="1030" width="12.88671875" style="2" customWidth="1"/>
    <col min="1031" max="1031" width="15.88671875" style="2" customWidth="1"/>
    <col min="1032" max="1032" width="7.109375" style="2" customWidth="1"/>
    <col min="1033" max="1282" width="9" style="2"/>
    <col min="1283" max="1283" width="9.21875" style="2" customWidth="1"/>
    <col min="1284" max="1284" width="10.109375" style="2" customWidth="1"/>
    <col min="1285" max="1285" width="53.33203125" style="2" customWidth="1"/>
    <col min="1286" max="1286" width="12.88671875" style="2" customWidth="1"/>
    <col min="1287" max="1287" width="15.88671875" style="2" customWidth="1"/>
    <col min="1288" max="1288" width="7.109375" style="2" customWidth="1"/>
    <col min="1289" max="1538" width="9" style="2"/>
    <col min="1539" max="1539" width="9.21875" style="2" customWidth="1"/>
    <col min="1540" max="1540" width="10.109375" style="2" customWidth="1"/>
    <col min="1541" max="1541" width="53.33203125" style="2" customWidth="1"/>
    <col min="1542" max="1542" width="12.88671875" style="2" customWidth="1"/>
    <col min="1543" max="1543" width="15.88671875" style="2" customWidth="1"/>
    <col min="1544" max="1544" width="7.109375" style="2" customWidth="1"/>
    <col min="1545" max="1794" width="9" style="2"/>
    <col min="1795" max="1795" width="9.21875" style="2" customWidth="1"/>
    <col min="1796" max="1796" width="10.109375" style="2" customWidth="1"/>
    <col min="1797" max="1797" width="53.33203125" style="2" customWidth="1"/>
    <col min="1798" max="1798" width="12.88671875" style="2" customWidth="1"/>
    <col min="1799" max="1799" width="15.88671875" style="2" customWidth="1"/>
    <col min="1800" max="1800" width="7.109375" style="2" customWidth="1"/>
    <col min="1801" max="2050" width="9" style="2"/>
    <col min="2051" max="2051" width="9.21875" style="2" customWidth="1"/>
    <col min="2052" max="2052" width="10.109375" style="2" customWidth="1"/>
    <col min="2053" max="2053" width="53.33203125" style="2" customWidth="1"/>
    <col min="2054" max="2054" width="12.88671875" style="2" customWidth="1"/>
    <col min="2055" max="2055" width="15.88671875" style="2" customWidth="1"/>
    <col min="2056" max="2056" width="7.109375" style="2" customWidth="1"/>
    <col min="2057" max="2306" width="9" style="2"/>
    <col min="2307" max="2307" width="9.21875" style="2" customWidth="1"/>
    <col min="2308" max="2308" width="10.109375" style="2" customWidth="1"/>
    <col min="2309" max="2309" width="53.33203125" style="2" customWidth="1"/>
    <col min="2310" max="2310" width="12.88671875" style="2" customWidth="1"/>
    <col min="2311" max="2311" width="15.88671875" style="2" customWidth="1"/>
    <col min="2312" max="2312" width="7.109375" style="2" customWidth="1"/>
    <col min="2313" max="2562" width="9" style="2"/>
    <col min="2563" max="2563" width="9.21875" style="2" customWidth="1"/>
    <col min="2564" max="2564" width="10.109375" style="2" customWidth="1"/>
    <col min="2565" max="2565" width="53.33203125" style="2" customWidth="1"/>
    <col min="2566" max="2566" width="12.88671875" style="2" customWidth="1"/>
    <col min="2567" max="2567" width="15.88671875" style="2" customWidth="1"/>
    <col min="2568" max="2568" width="7.109375" style="2" customWidth="1"/>
    <col min="2569" max="2818" width="9" style="2"/>
    <col min="2819" max="2819" width="9.21875" style="2" customWidth="1"/>
    <col min="2820" max="2820" width="10.109375" style="2" customWidth="1"/>
    <col min="2821" max="2821" width="53.33203125" style="2" customWidth="1"/>
    <col min="2822" max="2822" width="12.88671875" style="2" customWidth="1"/>
    <col min="2823" max="2823" width="15.88671875" style="2" customWidth="1"/>
    <col min="2824" max="2824" width="7.109375" style="2" customWidth="1"/>
    <col min="2825" max="3074" width="9" style="2"/>
    <col min="3075" max="3075" width="9.21875" style="2" customWidth="1"/>
    <col min="3076" max="3076" width="10.109375" style="2" customWidth="1"/>
    <col min="3077" max="3077" width="53.33203125" style="2" customWidth="1"/>
    <col min="3078" max="3078" width="12.88671875" style="2" customWidth="1"/>
    <col min="3079" max="3079" width="15.88671875" style="2" customWidth="1"/>
    <col min="3080" max="3080" width="7.109375" style="2" customWidth="1"/>
    <col min="3081" max="3330" width="9" style="2"/>
    <col min="3331" max="3331" width="9.21875" style="2" customWidth="1"/>
    <col min="3332" max="3332" width="10.109375" style="2" customWidth="1"/>
    <col min="3333" max="3333" width="53.33203125" style="2" customWidth="1"/>
    <col min="3334" max="3334" width="12.88671875" style="2" customWidth="1"/>
    <col min="3335" max="3335" width="15.88671875" style="2" customWidth="1"/>
    <col min="3336" max="3336" width="7.109375" style="2" customWidth="1"/>
    <col min="3337" max="3586" width="9" style="2"/>
    <col min="3587" max="3587" width="9.21875" style="2" customWidth="1"/>
    <col min="3588" max="3588" width="10.109375" style="2" customWidth="1"/>
    <col min="3589" max="3589" width="53.33203125" style="2" customWidth="1"/>
    <col min="3590" max="3590" width="12.88671875" style="2" customWidth="1"/>
    <col min="3591" max="3591" width="15.88671875" style="2" customWidth="1"/>
    <col min="3592" max="3592" width="7.109375" style="2" customWidth="1"/>
    <col min="3593" max="3842" width="9" style="2"/>
    <col min="3843" max="3843" width="9.21875" style="2" customWidth="1"/>
    <col min="3844" max="3844" width="10.109375" style="2" customWidth="1"/>
    <col min="3845" max="3845" width="53.33203125" style="2" customWidth="1"/>
    <col min="3846" max="3846" width="12.88671875" style="2" customWidth="1"/>
    <col min="3847" max="3847" width="15.88671875" style="2" customWidth="1"/>
    <col min="3848" max="3848" width="7.109375" style="2" customWidth="1"/>
    <col min="3849" max="4098" width="9" style="2"/>
    <col min="4099" max="4099" width="9.21875" style="2" customWidth="1"/>
    <col min="4100" max="4100" width="10.109375" style="2" customWidth="1"/>
    <col min="4101" max="4101" width="53.33203125" style="2" customWidth="1"/>
    <col min="4102" max="4102" width="12.88671875" style="2" customWidth="1"/>
    <col min="4103" max="4103" width="15.88671875" style="2" customWidth="1"/>
    <col min="4104" max="4104" width="7.109375" style="2" customWidth="1"/>
    <col min="4105" max="4354" width="9" style="2"/>
    <col min="4355" max="4355" width="9.21875" style="2" customWidth="1"/>
    <col min="4356" max="4356" width="10.109375" style="2" customWidth="1"/>
    <col min="4357" max="4357" width="53.33203125" style="2" customWidth="1"/>
    <col min="4358" max="4358" width="12.88671875" style="2" customWidth="1"/>
    <col min="4359" max="4359" width="15.88671875" style="2" customWidth="1"/>
    <col min="4360" max="4360" width="7.109375" style="2" customWidth="1"/>
    <col min="4361" max="4610" width="9" style="2"/>
    <col min="4611" max="4611" width="9.21875" style="2" customWidth="1"/>
    <col min="4612" max="4612" width="10.109375" style="2" customWidth="1"/>
    <col min="4613" max="4613" width="53.33203125" style="2" customWidth="1"/>
    <col min="4614" max="4614" width="12.88671875" style="2" customWidth="1"/>
    <col min="4615" max="4615" width="15.88671875" style="2" customWidth="1"/>
    <col min="4616" max="4616" width="7.109375" style="2" customWidth="1"/>
    <col min="4617" max="4866" width="9" style="2"/>
    <col min="4867" max="4867" width="9.21875" style="2" customWidth="1"/>
    <col min="4868" max="4868" width="10.109375" style="2" customWidth="1"/>
    <col min="4869" max="4869" width="53.33203125" style="2" customWidth="1"/>
    <col min="4870" max="4870" width="12.88671875" style="2" customWidth="1"/>
    <col min="4871" max="4871" width="15.88671875" style="2" customWidth="1"/>
    <col min="4872" max="4872" width="7.109375" style="2" customWidth="1"/>
    <col min="4873" max="5122" width="9" style="2"/>
    <col min="5123" max="5123" width="9.21875" style="2" customWidth="1"/>
    <col min="5124" max="5124" width="10.109375" style="2" customWidth="1"/>
    <col min="5125" max="5125" width="53.33203125" style="2" customWidth="1"/>
    <col min="5126" max="5126" width="12.88671875" style="2" customWidth="1"/>
    <col min="5127" max="5127" width="15.88671875" style="2" customWidth="1"/>
    <col min="5128" max="5128" width="7.109375" style="2" customWidth="1"/>
    <col min="5129" max="5378" width="9" style="2"/>
    <col min="5379" max="5379" width="9.21875" style="2" customWidth="1"/>
    <col min="5380" max="5380" width="10.109375" style="2" customWidth="1"/>
    <col min="5381" max="5381" width="53.33203125" style="2" customWidth="1"/>
    <col min="5382" max="5382" width="12.88671875" style="2" customWidth="1"/>
    <col min="5383" max="5383" width="15.88671875" style="2" customWidth="1"/>
    <col min="5384" max="5384" width="7.109375" style="2" customWidth="1"/>
    <col min="5385" max="5634" width="9" style="2"/>
    <col min="5635" max="5635" width="9.21875" style="2" customWidth="1"/>
    <col min="5636" max="5636" width="10.109375" style="2" customWidth="1"/>
    <col min="5637" max="5637" width="53.33203125" style="2" customWidth="1"/>
    <col min="5638" max="5638" width="12.88671875" style="2" customWidth="1"/>
    <col min="5639" max="5639" width="15.88671875" style="2" customWidth="1"/>
    <col min="5640" max="5640" width="7.109375" style="2" customWidth="1"/>
    <col min="5641" max="5890" width="9" style="2"/>
    <col min="5891" max="5891" width="9.21875" style="2" customWidth="1"/>
    <col min="5892" max="5892" width="10.109375" style="2" customWidth="1"/>
    <col min="5893" max="5893" width="53.33203125" style="2" customWidth="1"/>
    <col min="5894" max="5894" width="12.88671875" style="2" customWidth="1"/>
    <col min="5895" max="5895" width="15.88671875" style="2" customWidth="1"/>
    <col min="5896" max="5896" width="7.109375" style="2" customWidth="1"/>
    <col min="5897" max="6146" width="9" style="2"/>
    <col min="6147" max="6147" width="9.21875" style="2" customWidth="1"/>
    <col min="6148" max="6148" width="10.109375" style="2" customWidth="1"/>
    <col min="6149" max="6149" width="53.33203125" style="2" customWidth="1"/>
    <col min="6150" max="6150" width="12.88671875" style="2" customWidth="1"/>
    <col min="6151" max="6151" width="15.88671875" style="2" customWidth="1"/>
    <col min="6152" max="6152" width="7.109375" style="2" customWidth="1"/>
    <col min="6153" max="6402" width="9" style="2"/>
    <col min="6403" max="6403" width="9.21875" style="2" customWidth="1"/>
    <col min="6404" max="6404" width="10.109375" style="2" customWidth="1"/>
    <col min="6405" max="6405" width="53.33203125" style="2" customWidth="1"/>
    <col min="6406" max="6406" width="12.88671875" style="2" customWidth="1"/>
    <col min="6407" max="6407" width="15.88671875" style="2" customWidth="1"/>
    <col min="6408" max="6408" width="7.109375" style="2" customWidth="1"/>
    <col min="6409" max="6658" width="9" style="2"/>
    <col min="6659" max="6659" width="9.21875" style="2" customWidth="1"/>
    <col min="6660" max="6660" width="10.109375" style="2" customWidth="1"/>
    <col min="6661" max="6661" width="53.33203125" style="2" customWidth="1"/>
    <col min="6662" max="6662" width="12.88671875" style="2" customWidth="1"/>
    <col min="6663" max="6663" width="15.88671875" style="2" customWidth="1"/>
    <col min="6664" max="6664" width="7.109375" style="2" customWidth="1"/>
    <col min="6665" max="6914" width="9" style="2"/>
    <col min="6915" max="6915" width="9.21875" style="2" customWidth="1"/>
    <col min="6916" max="6916" width="10.109375" style="2" customWidth="1"/>
    <col min="6917" max="6917" width="53.33203125" style="2" customWidth="1"/>
    <col min="6918" max="6918" width="12.88671875" style="2" customWidth="1"/>
    <col min="6919" max="6919" width="15.88671875" style="2" customWidth="1"/>
    <col min="6920" max="6920" width="7.109375" style="2" customWidth="1"/>
    <col min="6921" max="7170" width="9" style="2"/>
    <col min="7171" max="7171" width="9.21875" style="2" customWidth="1"/>
    <col min="7172" max="7172" width="10.109375" style="2" customWidth="1"/>
    <col min="7173" max="7173" width="53.33203125" style="2" customWidth="1"/>
    <col min="7174" max="7174" width="12.88671875" style="2" customWidth="1"/>
    <col min="7175" max="7175" width="15.88671875" style="2" customWidth="1"/>
    <col min="7176" max="7176" width="7.109375" style="2" customWidth="1"/>
    <col min="7177" max="7426" width="9" style="2"/>
    <col min="7427" max="7427" width="9.21875" style="2" customWidth="1"/>
    <col min="7428" max="7428" width="10.109375" style="2" customWidth="1"/>
    <col min="7429" max="7429" width="53.33203125" style="2" customWidth="1"/>
    <col min="7430" max="7430" width="12.88671875" style="2" customWidth="1"/>
    <col min="7431" max="7431" width="15.88671875" style="2" customWidth="1"/>
    <col min="7432" max="7432" width="7.109375" style="2" customWidth="1"/>
    <col min="7433" max="7682" width="9" style="2"/>
    <col min="7683" max="7683" width="9.21875" style="2" customWidth="1"/>
    <col min="7684" max="7684" width="10.109375" style="2" customWidth="1"/>
    <col min="7685" max="7685" width="53.33203125" style="2" customWidth="1"/>
    <col min="7686" max="7686" width="12.88671875" style="2" customWidth="1"/>
    <col min="7687" max="7687" width="15.88671875" style="2" customWidth="1"/>
    <col min="7688" max="7688" width="7.109375" style="2" customWidth="1"/>
    <col min="7689" max="7938" width="9" style="2"/>
    <col min="7939" max="7939" width="9.21875" style="2" customWidth="1"/>
    <col min="7940" max="7940" width="10.109375" style="2" customWidth="1"/>
    <col min="7941" max="7941" width="53.33203125" style="2" customWidth="1"/>
    <col min="7942" max="7942" width="12.88671875" style="2" customWidth="1"/>
    <col min="7943" max="7943" width="15.88671875" style="2" customWidth="1"/>
    <col min="7944" max="7944" width="7.109375" style="2" customWidth="1"/>
    <col min="7945" max="8194" width="9" style="2"/>
    <col min="8195" max="8195" width="9.21875" style="2" customWidth="1"/>
    <col min="8196" max="8196" width="10.109375" style="2" customWidth="1"/>
    <col min="8197" max="8197" width="53.33203125" style="2" customWidth="1"/>
    <col min="8198" max="8198" width="12.88671875" style="2" customWidth="1"/>
    <col min="8199" max="8199" width="15.88671875" style="2" customWidth="1"/>
    <col min="8200" max="8200" width="7.109375" style="2" customWidth="1"/>
    <col min="8201" max="8450" width="9" style="2"/>
    <col min="8451" max="8451" width="9.21875" style="2" customWidth="1"/>
    <col min="8452" max="8452" width="10.109375" style="2" customWidth="1"/>
    <col min="8453" max="8453" width="53.33203125" style="2" customWidth="1"/>
    <col min="8454" max="8454" width="12.88671875" style="2" customWidth="1"/>
    <col min="8455" max="8455" width="15.88671875" style="2" customWidth="1"/>
    <col min="8456" max="8456" width="7.109375" style="2" customWidth="1"/>
    <col min="8457" max="8706" width="9" style="2"/>
    <col min="8707" max="8707" width="9.21875" style="2" customWidth="1"/>
    <col min="8708" max="8708" width="10.109375" style="2" customWidth="1"/>
    <col min="8709" max="8709" width="53.33203125" style="2" customWidth="1"/>
    <col min="8710" max="8710" width="12.88671875" style="2" customWidth="1"/>
    <col min="8711" max="8711" width="15.88671875" style="2" customWidth="1"/>
    <col min="8712" max="8712" width="7.109375" style="2" customWidth="1"/>
    <col min="8713" max="8962" width="9" style="2"/>
    <col min="8963" max="8963" width="9.21875" style="2" customWidth="1"/>
    <col min="8964" max="8964" width="10.109375" style="2" customWidth="1"/>
    <col min="8965" max="8965" width="53.33203125" style="2" customWidth="1"/>
    <col min="8966" max="8966" width="12.88671875" style="2" customWidth="1"/>
    <col min="8967" max="8967" width="15.88671875" style="2" customWidth="1"/>
    <col min="8968" max="8968" width="7.109375" style="2" customWidth="1"/>
    <col min="8969" max="9218" width="9" style="2"/>
    <col min="9219" max="9219" width="9.21875" style="2" customWidth="1"/>
    <col min="9220" max="9220" width="10.109375" style="2" customWidth="1"/>
    <col min="9221" max="9221" width="53.33203125" style="2" customWidth="1"/>
    <col min="9222" max="9222" width="12.88671875" style="2" customWidth="1"/>
    <col min="9223" max="9223" width="15.88671875" style="2" customWidth="1"/>
    <col min="9224" max="9224" width="7.109375" style="2" customWidth="1"/>
    <col min="9225" max="9474" width="9" style="2"/>
    <col min="9475" max="9475" width="9.21875" style="2" customWidth="1"/>
    <col min="9476" max="9476" width="10.109375" style="2" customWidth="1"/>
    <col min="9477" max="9477" width="53.33203125" style="2" customWidth="1"/>
    <col min="9478" max="9478" width="12.88671875" style="2" customWidth="1"/>
    <col min="9479" max="9479" width="15.88671875" style="2" customWidth="1"/>
    <col min="9480" max="9480" width="7.109375" style="2" customWidth="1"/>
    <col min="9481" max="9730" width="9" style="2"/>
    <col min="9731" max="9731" width="9.21875" style="2" customWidth="1"/>
    <col min="9732" max="9732" width="10.109375" style="2" customWidth="1"/>
    <col min="9733" max="9733" width="53.33203125" style="2" customWidth="1"/>
    <col min="9734" max="9734" width="12.88671875" style="2" customWidth="1"/>
    <col min="9735" max="9735" width="15.88671875" style="2" customWidth="1"/>
    <col min="9736" max="9736" width="7.109375" style="2" customWidth="1"/>
    <col min="9737" max="9986" width="9" style="2"/>
    <col min="9987" max="9987" width="9.21875" style="2" customWidth="1"/>
    <col min="9988" max="9988" width="10.109375" style="2" customWidth="1"/>
    <col min="9989" max="9989" width="53.33203125" style="2" customWidth="1"/>
    <col min="9990" max="9990" width="12.88671875" style="2" customWidth="1"/>
    <col min="9991" max="9991" width="15.88671875" style="2" customWidth="1"/>
    <col min="9992" max="9992" width="7.109375" style="2" customWidth="1"/>
    <col min="9993" max="10242" width="9" style="2"/>
    <col min="10243" max="10243" width="9.21875" style="2" customWidth="1"/>
    <col min="10244" max="10244" width="10.109375" style="2" customWidth="1"/>
    <col min="10245" max="10245" width="53.33203125" style="2" customWidth="1"/>
    <col min="10246" max="10246" width="12.88671875" style="2" customWidth="1"/>
    <col min="10247" max="10247" width="15.88671875" style="2" customWidth="1"/>
    <col min="10248" max="10248" width="7.109375" style="2" customWidth="1"/>
    <col min="10249" max="10498" width="9" style="2"/>
    <col min="10499" max="10499" width="9.21875" style="2" customWidth="1"/>
    <col min="10500" max="10500" width="10.109375" style="2" customWidth="1"/>
    <col min="10501" max="10501" width="53.33203125" style="2" customWidth="1"/>
    <col min="10502" max="10502" width="12.88671875" style="2" customWidth="1"/>
    <col min="10503" max="10503" width="15.88671875" style="2" customWidth="1"/>
    <col min="10504" max="10504" width="7.109375" style="2" customWidth="1"/>
    <col min="10505" max="10754" width="9" style="2"/>
    <col min="10755" max="10755" width="9.21875" style="2" customWidth="1"/>
    <col min="10756" max="10756" width="10.109375" style="2" customWidth="1"/>
    <col min="10757" max="10757" width="53.33203125" style="2" customWidth="1"/>
    <col min="10758" max="10758" width="12.88671875" style="2" customWidth="1"/>
    <col min="10759" max="10759" width="15.88671875" style="2" customWidth="1"/>
    <col min="10760" max="10760" width="7.109375" style="2" customWidth="1"/>
    <col min="10761" max="11010" width="9" style="2"/>
    <col min="11011" max="11011" width="9.21875" style="2" customWidth="1"/>
    <col min="11012" max="11012" width="10.109375" style="2" customWidth="1"/>
    <col min="11013" max="11013" width="53.33203125" style="2" customWidth="1"/>
    <col min="11014" max="11014" width="12.88671875" style="2" customWidth="1"/>
    <col min="11015" max="11015" width="15.88671875" style="2" customWidth="1"/>
    <col min="11016" max="11016" width="7.109375" style="2" customWidth="1"/>
    <col min="11017" max="11266" width="9" style="2"/>
    <col min="11267" max="11267" width="9.21875" style="2" customWidth="1"/>
    <col min="11268" max="11268" width="10.109375" style="2" customWidth="1"/>
    <col min="11269" max="11269" width="53.33203125" style="2" customWidth="1"/>
    <col min="11270" max="11270" width="12.88671875" style="2" customWidth="1"/>
    <col min="11271" max="11271" width="15.88671875" style="2" customWidth="1"/>
    <col min="11272" max="11272" width="7.109375" style="2" customWidth="1"/>
    <col min="11273" max="11522" width="9" style="2"/>
    <col min="11523" max="11523" width="9.21875" style="2" customWidth="1"/>
    <col min="11524" max="11524" width="10.109375" style="2" customWidth="1"/>
    <col min="11525" max="11525" width="53.33203125" style="2" customWidth="1"/>
    <col min="11526" max="11526" width="12.88671875" style="2" customWidth="1"/>
    <col min="11527" max="11527" width="15.88671875" style="2" customWidth="1"/>
    <col min="11528" max="11528" width="7.109375" style="2" customWidth="1"/>
    <col min="11529" max="11778" width="9" style="2"/>
    <col min="11779" max="11779" width="9.21875" style="2" customWidth="1"/>
    <col min="11780" max="11780" width="10.109375" style="2" customWidth="1"/>
    <col min="11781" max="11781" width="53.33203125" style="2" customWidth="1"/>
    <col min="11782" max="11782" width="12.88671875" style="2" customWidth="1"/>
    <col min="11783" max="11783" width="15.88671875" style="2" customWidth="1"/>
    <col min="11784" max="11784" width="7.109375" style="2" customWidth="1"/>
    <col min="11785" max="12034" width="9" style="2"/>
    <col min="12035" max="12035" width="9.21875" style="2" customWidth="1"/>
    <col min="12036" max="12036" width="10.109375" style="2" customWidth="1"/>
    <col min="12037" max="12037" width="53.33203125" style="2" customWidth="1"/>
    <col min="12038" max="12038" width="12.88671875" style="2" customWidth="1"/>
    <col min="12039" max="12039" width="15.88671875" style="2" customWidth="1"/>
    <col min="12040" max="12040" width="7.109375" style="2" customWidth="1"/>
    <col min="12041" max="12290" width="9" style="2"/>
    <col min="12291" max="12291" width="9.21875" style="2" customWidth="1"/>
    <col min="12292" max="12292" width="10.109375" style="2" customWidth="1"/>
    <col min="12293" max="12293" width="53.33203125" style="2" customWidth="1"/>
    <col min="12294" max="12294" width="12.88671875" style="2" customWidth="1"/>
    <col min="12295" max="12295" width="15.88671875" style="2" customWidth="1"/>
    <col min="12296" max="12296" width="7.109375" style="2" customWidth="1"/>
    <col min="12297" max="12546" width="9" style="2"/>
    <col min="12547" max="12547" width="9.21875" style="2" customWidth="1"/>
    <col min="12548" max="12548" width="10.109375" style="2" customWidth="1"/>
    <col min="12549" max="12549" width="53.33203125" style="2" customWidth="1"/>
    <col min="12550" max="12550" width="12.88671875" style="2" customWidth="1"/>
    <col min="12551" max="12551" width="15.88671875" style="2" customWidth="1"/>
    <col min="12552" max="12552" width="7.109375" style="2" customWidth="1"/>
    <col min="12553" max="12802" width="9" style="2"/>
    <col min="12803" max="12803" width="9.21875" style="2" customWidth="1"/>
    <col min="12804" max="12804" width="10.109375" style="2" customWidth="1"/>
    <col min="12805" max="12805" width="53.33203125" style="2" customWidth="1"/>
    <col min="12806" max="12806" width="12.88671875" style="2" customWidth="1"/>
    <col min="12807" max="12807" width="15.88671875" style="2" customWidth="1"/>
    <col min="12808" max="12808" width="7.109375" style="2" customWidth="1"/>
    <col min="12809" max="13058" width="9" style="2"/>
    <col min="13059" max="13059" width="9.21875" style="2" customWidth="1"/>
    <col min="13060" max="13060" width="10.109375" style="2" customWidth="1"/>
    <col min="13061" max="13061" width="53.33203125" style="2" customWidth="1"/>
    <col min="13062" max="13062" width="12.88671875" style="2" customWidth="1"/>
    <col min="13063" max="13063" width="15.88671875" style="2" customWidth="1"/>
    <col min="13064" max="13064" width="7.109375" style="2" customWidth="1"/>
    <col min="13065" max="13314" width="9" style="2"/>
    <col min="13315" max="13315" width="9.21875" style="2" customWidth="1"/>
    <col min="13316" max="13316" width="10.109375" style="2" customWidth="1"/>
    <col min="13317" max="13317" width="53.33203125" style="2" customWidth="1"/>
    <col min="13318" max="13318" width="12.88671875" style="2" customWidth="1"/>
    <col min="13319" max="13319" width="15.88671875" style="2" customWidth="1"/>
    <col min="13320" max="13320" width="7.109375" style="2" customWidth="1"/>
    <col min="13321" max="13570" width="9" style="2"/>
    <col min="13571" max="13571" width="9.21875" style="2" customWidth="1"/>
    <col min="13572" max="13572" width="10.109375" style="2" customWidth="1"/>
    <col min="13573" max="13573" width="53.33203125" style="2" customWidth="1"/>
    <col min="13574" max="13574" width="12.88671875" style="2" customWidth="1"/>
    <col min="13575" max="13575" width="15.88671875" style="2" customWidth="1"/>
    <col min="13576" max="13576" width="7.109375" style="2" customWidth="1"/>
    <col min="13577" max="13826" width="9" style="2"/>
    <col min="13827" max="13827" width="9.21875" style="2" customWidth="1"/>
    <col min="13828" max="13828" width="10.109375" style="2" customWidth="1"/>
    <col min="13829" max="13829" width="53.33203125" style="2" customWidth="1"/>
    <col min="13830" max="13830" width="12.88671875" style="2" customWidth="1"/>
    <col min="13831" max="13831" width="15.88671875" style="2" customWidth="1"/>
    <col min="13832" max="13832" width="7.109375" style="2" customWidth="1"/>
    <col min="13833" max="14082" width="9" style="2"/>
    <col min="14083" max="14083" width="9.21875" style="2" customWidth="1"/>
    <col min="14084" max="14084" width="10.109375" style="2" customWidth="1"/>
    <col min="14085" max="14085" width="53.33203125" style="2" customWidth="1"/>
    <col min="14086" max="14086" width="12.88671875" style="2" customWidth="1"/>
    <col min="14087" max="14087" width="15.88671875" style="2" customWidth="1"/>
    <col min="14088" max="14088" width="7.109375" style="2" customWidth="1"/>
    <col min="14089" max="14338" width="9" style="2"/>
    <col min="14339" max="14339" width="9.21875" style="2" customWidth="1"/>
    <col min="14340" max="14340" width="10.109375" style="2" customWidth="1"/>
    <col min="14341" max="14341" width="53.33203125" style="2" customWidth="1"/>
    <col min="14342" max="14342" width="12.88671875" style="2" customWidth="1"/>
    <col min="14343" max="14343" width="15.88671875" style="2" customWidth="1"/>
    <col min="14344" max="14344" width="7.109375" style="2" customWidth="1"/>
    <col min="14345" max="14594" width="9" style="2"/>
    <col min="14595" max="14595" width="9.21875" style="2" customWidth="1"/>
    <col min="14596" max="14596" width="10.109375" style="2" customWidth="1"/>
    <col min="14597" max="14597" width="53.33203125" style="2" customWidth="1"/>
    <col min="14598" max="14598" width="12.88671875" style="2" customWidth="1"/>
    <col min="14599" max="14599" width="15.88671875" style="2" customWidth="1"/>
    <col min="14600" max="14600" width="7.109375" style="2" customWidth="1"/>
    <col min="14601" max="14850" width="9" style="2"/>
    <col min="14851" max="14851" width="9.21875" style="2" customWidth="1"/>
    <col min="14852" max="14852" width="10.109375" style="2" customWidth="1"/>
    <col min="14853" max="14853" width="53.33203125" style="2" customWidth="1"/>
    <col min="14854" max="14854" width="12.88671875" style="2" customWidth="1"/>
    <col min="14855" max="14855" width="15.88671875" style="2" customWidth="1"/>
    <col min="14856" max="14856" width="7.109375" style="2" customWidth="1"/>
    <col min="14857" max="15106" width="9" style="2"/>
    <col min="15107" max="15107" width="9.21875" style="2" customWidth="1"/>
    <col min="15108" max="15108" width="10.109375" style="2" customWidth="1"/>
    <col min="15109" max="15109" width="53.33203125" style="2" customWidth="1"/>
    <col min="15110" max="15110" width="12.88671875" style="2" customWidth="1"/>
    <col min="15111" max="15111" width="15.88671875" style="2" customWidth="1"/>
    <col min="15112" max="15112" width="7.109375" style="2" customWidth="1"/>
    <col min="15113" max="15362" width="9" style="2"/>
    <col min="15363" max="15363" width="9.21875" style="2" customWidth="1"/>
    <col min="15364" max="15364" width="10.109375" style="2" customWidth="1"/>
    <col min="15365" max="15365" width="53.33203125" style="2" customWidth="1"/>
    <col min="15366" max="15366" width="12.88671875" style="2" customWidth="1"/>
    <col min="15367" max="15367" width="15.88671875" style="2" customWidth="1"/>
    <col min="15368" max="15368" width="7.109375" style="2" customWidth="1"/>
    <col min="15369" max="15618" width="9" style="2"/>
    <col min="15619" max="15619" width="9.21875" style="2" customWidth="1"/>
    <col min="15620" max="15620" width="10.109375" style="2" customWidth="1"/>
    <col min="15621" max="15621" width="53.33203125" style="2" customWidth="1"/>
    <col min="15622" max="15622" width="12.88671875" style="2" customWidth="1"/>
    <col min="15623" max="15623" width="15.88671875" style="2" customWidth="1"/>
    <col min="15624" max="15624" width="7.109375" style="2" customWidth="1"/>
    <col min="15625" max="15874" width="9" style="2"/>
    <col min="15875" max="15875" width="9.21875" style="2" customWidth="1"/>
    <col min="15876" max="15876" width="10.109375" style="2" customWidth="1"/>
    <col min="15877" max="15877" width="53.33203125" style="2" customWidth="1"/>
    <col min="15878" max="15878" width="12.88671875" style="2" customWidth="1"/>
    <col min="15879" max="15879" width="15.88671875" style="2" customWidth="1"/>
    <col min="15880" max="15880" width="7.109375" style="2" customWidth="1"/>
    <col min="15881" max="16130" width="9" style="2"/>
    <col min="16131" max="16131" width="9.21875" style="2" customWidth="1"/>
    <col min="16132" max="16132" width="10.109375" style="2" customWidth="1"/>
    <col min="16133" max="16133" width="53.33203125" style="2" customWidth="1"/>
    <col min="16134" max="16134" width="12.88671875" style="2" customWidth="1"/>
    <col min="16135" max="16135" width="15.88671875" style="2" customWidth="1"/>
    <col min="16136" max="16136" width="7.109375" style="2" customWidth="1"/>
    <col min="16137" max="16384" width="9" style="2"/>
  </cols>
  <sheetData>
    <row r="1" spans="1:14" ht="21.9" customHeight="1">
      <c r="A1" s="126" t="s">
        <v>0</v>
      </c>
      <c r="B1" s="126"/>
      <c r="C1" s="126"/>
      <c r="D1" s="126"/>
      <c r="E1" s="126"/>
      <c r="F1" s="127"/>
      <c r="G1" s="126"/>
      <c r="H1" s="126"/>
      <c r="I1" s="1"/>
      <c r="J1" s="1"/>
      <c r="K1" s="1"/>
    </row>
    <row r="2" spans="1:14" ht="20.399999999999999">
      <c r="A2" s="126" t="s">
        <v>1073</v>
      </c>
      <c r="B2" s="126"/>
      <c r="C2" s="126"/>
      <c r="D2" s="126"/>
      <c r="E2" s="126"/>
      <c r="F2" s="127"/>
      <c r="G2" s="126"/>
      <c r="H2" s="126"/>
    </row>
    <row r="3" spans="1:14" ht="12.75" customHeight="1"/>
    <row r="4" spans="1:14" ht="58.5" customHeight="1">
      <c r="A4" s="7" t="s">
        <v>1</v>
      </c>
      <c r="B4" s="8" t="s">
        <v>2</v>
      </c>
      <c r="C4" s="8" t="s">
        <v>3</v>
      </c>
      <c r="D4" s="8" t="s">
        <v>4</v>
      </c>
      <c r="E4" s="9" t="s">
        <v>5</v>
      </c>
      <c r="F4" s="10" t="s">
        <v>6</v>
      </c>
      <c r="G4" s="9" t="s">
        <v>7</v>
      </c>
      <c r="H4" s="8" t="s">
        <v>8</v>
      </c>
      <c r="I4" s="11" t="s">
        <v>9</v>
      </c>
      <c r="J4" s="11" t="s">
        <v>10</v>
      </c>
      <c r="K4" s="11" t="s">
        <v>11</v>
      </c>
      <c r="L4" s="12" t="s">
        <v>12</v>
      </c>
      <c r="M4" s="13" t="s">
        <v>13</v>
      </c>
    </row>
    <row r="5" spans="1:14" hidden="1">
      <c r="A5" s="14">
        <v>39267</v>
      </c>
      <c r="B5" s="15" t="s">
        <v>14</v>
      </c>
      <c r="C5" s="15" t="s">
        <v>15</v>
      </c>
      <c r="D5" s="16" t="s">
        <v>16</v>
      </c>
      <c r="E5" s="17">
        <v>20000</v>
      </c>
      <c r="F5" s="17">
        <v>20000</v>
      </c>
      <c r="G5" s="17">
        <f>E5-F5</f>
        <v>0</v>
      </c>
      <c r="H5" s="18"/>
      <c r="I5" s="19"/>
      <c r="J5" s="13"/>
      <c r="K5" s="13"/>
      <c r="L5" s="13" t="s">
        <v>17</v>
      </c>
      <c r="M5" s="13"/>
    </row>
    <row r="6" spans="1:14" hidden="1">
      <c r="A6" s="20">
        <v>40941</v>
      </c>
      <c r="B6" s="21" t="s">
        <v>18</v>
      </c>
      <c r="C6" s="21" t="s">
        <v>19</v>
      </c>
      <c r="D6" s="22" t="s">
        <v>20</v>
      </c>
      <c r="E6" s="23">
        <v>16000</v>
      </c>
      <c r="F6" s="23">
        <v>16000</v>
      </c>
      <c r="G6" s="17">
        <f t="shared" ref="G6:G69" si="0">E6-F6</f>
        <v>0</v>
      </c>
      <c r="H6" s="19"/>
      <c r="I6" s="24"/>
      <c r="J6" s="25"/>
      <c r="K6" s="25"/>
      <c r="L6" s="26" t="s">
        <v>21</v>
      </c>
      <c r="M6" s="27"/>
      <c r="N6" s="28"/>
    </row>
    <row r="7" spans="1:14" hidden="1">
      <c r="A7" s="29">
        <v>42738</v>
      </c>
      <c r="B7" s="30" t="s">
        <v>22</v>
      </c>
      <c r="C7" s="30" t="s">
        <v>23</v>
      </c>
      <c r="D7" s="31" t="s">
        <v>24</v>
      </c>
      <c r="E7" s="32">
        <v>45000</v>
      </c>
      <c r="F7" s="32">
        <v>45000</v>
      </c>
      <c r="G7" s="17">
        <f t="shared" si="0"/>
        <v>0</v>
      </c>
      <c r="H7" s="33"/>
      <c r="I7" s="18"/>
      <c r="J7" s="13"/>
      <c r="K7" s="13" t="s">
        <v>25</v>
      </c>
      <c r="L7" s="26"/>
      <c r="M7" s="34"/>
      <c r="N7" s="35"/>
    </row>
    <row r="8" spans="1:14" hidden="1">
      <c r="A8" s="29">
        <v>43223</v>
      </c>
      <c r="B8" s="30" t="s">
        <v>26</v>
      </c>
      <c r="C8" s="30" t="s">
        <v>27</v>
      </c>
      <c r="D8" s="31" t="s">
        <v>28</v>
      </c>
      <c r="E8" s="36">
        <v>10000</v>
      </c>
      <c r="F8" s="36">
        <v>10000</v>
      </c>
      <c r="G8" s="17">
        <f>E8-F8</f>
        <v>0</v>
      </c>
      <c r="H8" s="24"/>
      <c r="I8" s="18"/>
      <c r="J8" s="13"/>
      <c r="K8" s="13"/>
      <c r="L8" s="37" t="s">
        <v>29</v>
      </c>
      <c r="M8" s="34"/>
      <c r="N8" s="5"/>
    </row>
    <row r="9" spans="1:14">
      <c r="A9" s="38">
        <v>44501</v>
      </c>
      <c r="B9" s="39" t="s">
        <v>30</v>
      </c>
      <c r="C9" s="39" t="s">
        <v>31</v>
      </c>
      <c r="D9" s="40" t="s">
        <v>32</v>
      </c>
      <c r="E9" s="41">
        <v>500</v>
      </c>
      <c r="F9" s="39"/>
      <c r="G9" s="41">
        <v>500</v>
      </c>
      <c r="H9" s="24"/>
      <c r="I9" s="42"/>
      <c r="J9" s="34"/>
      <c r="K9" s="34"/>
      <c r="L9" s="13"/>
      <c r="M9" s="43"/>
    </row>
    <row r="10" spans="1:14" hidden="1">
      <c r="A10" s="29">
        <v>43175</v>
      </c>
      <c r="B10" s="30" t="s">
        <v>33</v>
      </c>
      <c r="C10" s="30" t="s">
        <v>34</v>
      </c>
      <c r="D10" s="31" t="s">
        <v>35</v>
      </c>
      <c r="E10" s="44">
        <v>9988</v>
      </c>
      <c r="F10" s="45">
        <f>2398+2070+690+4830</f>
        <v>9988</v>
      </c>
      <c r="G10" s="46">
        <f t="shared" si="0"/>
        <v>0</v>
      </c>
      <c r="H10" s="24" t="s">
        <v>36</v>
      </c>
      <c r="I10" s="42">
        <v>44090</v>
      </c>
      <c r="J10" s="47"/>
      <c r="K10" s="13" t="s">
        <v>37</v>
      </c>
      <c r="L10" s="13"/>
      <c r="M10" s="13"/>
    </row>
    <row r="11" spans="1:14" s="56" customFormat="1" hidden="1">
      <c r="A11" s="48">
        <v>43195</v>
      </c>
      <c r="B11" s="49" t="s">
        <v>38</v>
      </c>
      <c r="C11" s="49" t="s">
        <v>39</v>
      </c>
      <c r="D11" s="50" t="s">
        <v>35</v>
      </c>
      <c r="E11" s="44">
        <v>2675.6</v>
      </c>
      <c r="F11" s="45">
        <f>485+2190.6</f>
        <v>2675.6</v>
      </c>
      <c r="G11" s="46">
        <f t="shared" si="0"/>
        <v>0</v>
      </c>
      <c r="H11" s="24" t="s">
        <v>40</v>
      </c>
      <c r="I11" s="51">
        <v>44109</v>
      </c>
      <c r="J11" s="52"/>
      <c r="K11" s="53" t="s">
        <v>41</v>
      </c>
      <c r="L11" s="54" t="s">
        <v>42</v>
      </c>
      <c r="M11" s="55"/>
    </row>
    <row r="12" spans="1:14" hidden="1">
      <c r="A12" s="29">
        <v>43234</v>
      </c>
      <c r="B12" s="30" t="s">
        <v>43</v>
      </c>
      <c r="C12" s="30" t="s">
        <v>44</v>
      </c>
      <c r="D12" s="31" t="s">
        <v>35</v>
      </c>
      <c r="E12" s="36">
        <v>3607.8</v>
      </c>
      <c r="F12" s="57">
        <f>1803.9+1803.9</f>
        <v>3607.8</v>
      </c>
      <c r="G12" s="46">
        <f>E12-F12</f>
        <v>0</v>
      </c>
      <c r="H12" s="24" t="s">
        <v>45</v>
      </c>
      <c r="I12" s="42">
        <v>44149</v>
      </c>
      <c r="J12" s="47"/>
      <c r="K12" s="13"/>
      <c r="L12" s="13"/>
      <c r="M12" s="34"/>
    </row>
    <row r="13" spans="1:14" hidden="1">
      <c r="A13" s="29">
        <v>43287</v>
      </c>
      <c r="B13" s="30" t="s">
        <v>46</v>
      </c>
      <c r="C13" s="30" t="s">
        <v>47</v>
      </c>
      <c r="D13" s="31" t="s">
        <v>35</v>
      </c>
      <c r="E13" s="32">
        <v>1035</v>
      </c>
      <c r="F13" s="58">
        <v>1035</v>
      </c>
      <c r="G13" s="59">
        <f t="shared" si="0"/>
        <v>0</v>
      </c>
      <c r="H13" s="24" t="s">
        <v>48</v>
      </c>
      <c r="I13" s="42">
        <v>44202</v>
      </c>
      <c r="J13" s="47"/>
      <c r="K13" s="13"/>
      <c r="L13" s="13"/>
      <c r="M13" s="34"/>
    </row>
    <row r="14" spans="1:14" hidden="1">
      <c r="A14" s="29">
        <v>43287</v>
      </c>
      <c r="B14" s="30" t="s">
        <v>49</v>
      </c>
      <c r="C14" s="30" t="s">
        <v>50</v>
      </c>
      <c r="D14" s="31" t="s">
        <v>35</v>
      </c>
      <c r="E14" s="32">
        <v>1803.9</v>
      </c>
      <c r="F14" s="58">
        <v>1803.9</v>
      </c>
      <c r="G14" s="17">
        <f t="shared" si="0"/>
        <v>0</v>
      </c>
      <c r="H14" s="24" t="s">
        <v>48</v>
      </c>
      <c r="I14" s="42">
        <v>44202</v>
      </c>
      <c r="J14" s="47"/>
      <c r="K14" s="13"/>
      <c r="L14" s="13"/>
      <c r="M14" s="34"/>
    </row>
    <row r="15" spans="1:14" hidden="1">
      <c r="A15" s="29">
        <v>43294</v>
      </c>
      <c r="B15" s="30" t="s">
        <v>51</v>
      </c>
      <c r="C15" s="30" t="s">
        <v>52</v>
      </c>
      <c r="D15" s="31" t="s">
        <v>35</v>
      </c>
      <c r="E15" s="32">
        <v>1380</v>
      </c>
      <c r="F15" s="58">
        <v>1380</v>
      </c>
      <c r="G15" s="17">
        <f t="shared" si="0"/>
        <v>0</v>
      </c>
      <c r="H15" s="24" t="s">
        <v>53</v>
      </c>
      <c r="I15" s="42">
        <v>44209</v>
      </c>
      <c r="J15" s="47"/>
      <c r="K15" s="13"/>
      <c r="L15" s="13"/>
      <c r="M15" s="13"/>
    </row>
    <row r="16" spans="1:14" hidden="1">
      <c r="A16" s="29">
        <v>43294</v>
      </c>
      <c r="B16" s="30" t="s">
        <v>54</v>
      </c>
      <c r="C16" s="30" t="s">
        <v>55</v>
      </c>
      <c r="D16" s="31" t="s">
        <v>35</v>
      </c>
      <c r="E16" s="32">
        <v>4049.9</v>
      </c>
      <c r="F16" s="58">
        <f>3014.9+1035</f>
        <v>4049.9</v>
      </c>
      <c r="G16" s="17">
        <f t="shared" si="0"/>
        <v>0</v>
      </c>
      <c r="H16" s="24" t="s">
        <v>53</v>
      </c>
      <c r="I16" s="42">
        <v>44209</v>
      </c>
      <c r="J16" s="47"/>
      <c r="K16" s="13"/>
      <c r="L16" s="13"/>
      <c r="M16" s="13"/>
    </row>
    <row r="17" spans="1:13" hidden="1">
      <c r="A17" s="29">
        <v>43307</v>
      </c>
      <c r="B17" s="30" t="s">
        <v>56</v>
      </c>
      <c r="C17" s="30" t="s">
        <v>57</v>
      </c>
      <c r="D17" s="31" t="s">
        <v>35</v>
      </c>
      <c r="E17" s="32">
        <v>690</v>
      </c>
      <c r="F17" s="58">
        <v>690</v>
      </c>
      <c r="G17" s="17">
        <f t="shared" si="0"/>
        <v>0</v>
      </c>
      <c r="H17" s="24" t="s">
        <v>58</v>
      </c>
      <c r="I17" s="42">
        <v>44212</v>
      </c>
      <c r="J17" s="47"/>
      <c r="K17" s="13"/>
      <c r="L17" s="13"/>
      <c r="M17" s="13"/>
    </row>
    <row r="18" spans="1:13" hidden="1">
      <c r="A18" s="29">
        <v>43307</v>
      </c>
      <c r="B18" s="30" t="s">
        <v>59</v>
      </c>
      <c r="C18" s="30" t="s">
        <v>60</v>
      </c>
      <c r="D18" s="31" t="s">
        <v>35</v>
      </c>
      <c r="E18" s="32">
        <v>7659</v>
      </c>
      <c r="F18" s="58">
        <f>1822.8+1822.8+1822.8+2190.6</f>
        <v>7659</v>
      </c>
      <c r="G18" s="17">
        <f t="shared" si="0"/>
        <v>0</v>
      </c>
      <c r="H18" s="24" t="s">
        <v>61</v>
      </c>
      <c r="I18" s="42">
        <v>44222</v>
      </c>
      <c r="J18" s="47"/>
      <c r="K18" s="13"/>
      <c r="L18" s="13"/>
      <c r="M18" s="13"/>
    </row>
    <row r="19" spans="1:13" hidden="1">
      <c r="A19" s="29">
        <v>43322</v>
      </c>
      <c r="B19" s="30" t="s">
        <v>62</v>
      </c>
      <c r="C19" s="30" t="s">
        <v>63</v>
      </c>
      <c r="D19" s="31" t="s">
        <v>35</v>
      </c>
      <c r="E19" s="32">
        <v>3450</v>
      </c>
      <c r="F19" s="58">
        <v>3450</v>
      </c>
      <c r="G19" s="17">
        <f t="shared" si="0"/>
        <v>0</v>
      </c>
      <c r="H19" s="24" t="s">
        <v>64</v>
      </c>
      <c r="I19" s="42">
        <v>44237</v>
      </c>
      <c r="J19" s="47"/>
      <c r="K19" s="13"/>
      <c r="L19" s="13"/>
      <c r="M19" s="13"/>
    </row>
    <row r="20" spans="1:13" hidden="1">
      <c r="A20" s="29">
        <v>43322</v>
      </c>
      <c r="B20" s="30" t="s">
        <v>65</v>
      </c>
      <c r="C20" s="30" t="s">
        <v>66</v>
      </c>
      <c r="D20" s="31" t="s">
        <v>35</v>
      </c>
      <c r="E20" s="32">
        <v>12743.9</v>
      </c>
      <c r="F20" s="58">
        <f>1035+1035+1822.8+3014.9+1822.8+1822.8+2190.6</f>
        <v>12743.9</v>
      </c>
      <c r="G20" s="17">
        <f t="shared" si="0"/>
        <v>0</v>
      </c>
      <c r="H20" s="24" t="s">
        <v>64</v>
      </c>
      <c r="I20" s="42">
        <v>44237</v>
      </c>
      <c r="J20" s="47"/>
      <c r="K20" s="13"/>
      <c r="L20" s="13"/>
      <c r="M20" s="13"/>
    </row>
    <row r="21" spans="1:13" hidden="1">
      <c r="A21" s="29">
        <v>43336</v>
      </c>
      <c r="B21" s="30" t="s">
        <v>67</v>
      </c>
      <c r="C21" s="30" t="s">
        <v>68</v>
      </c>
      <c r="D21" s="31" t="s">
        <v>35</v>
      </c>
      <c r="E21" s="32">
        <v>1380</v>
      </c>
      <c r="F21" s="58">
        <v>1380</v>
      </c>
      <c r="G21" s="17">
        <f t="shared" si="0"/>
        <v>0</v>
      </c>
      <c r="H21" s="24" t="s">
        <v>69</v>
      </c>
      <c r="I21" s="42">
        <v>44251</v>
      </c>
      <c r="J21" s="47"/>
      <c r="K21" s="13"/>
      <c r="L21" s="13"/>
      <c r="M21" s="13"/>
    </row>
    <row r="22" spans="1:13" hidden="1">
      <c r="A22" s="29">
        <v>43350</v>
      </c>
      <c r="B22" s="30" t="s">
        <v>70</v>
      </c>
      <c r="C22" s="30" t="s">
        <v>71</v>
      </c>
      <c r="D22" s="31" t="s">
        <v>35</v>
      </c>
      <c r="E22" s="32">
        <v>3450</v>
      </c>
      <c r="F22" s="58">
        <v>3450</v>
      </c>
      <c r="G22" s="17">
        <f t="shared" si="0"/>
        <v>0</v>
      </c>
      <c r="H22" s="24" t="s">
        <v>72</v>
      </c>
      <c r="I22" s="42">
        <v>44262</v>
      </c>
      <c r="J22" s="47"/>
      <c r="K22" s="13"/>
      <c r="L22" s="13"/>
      <c r="M22" s="13"/>
    </row>
    <row r="23" spans="1:13" hidden="1">
      <c r="A23" s="29">
        <v>43357</v>
      </c>
      <c r="B23" s="30" t="s">
        <v>73</v>
      </c>
      <c r="C23" s="30" t="s">
        <v>74</v>
      </c>
      <c r="D23" s="31" t="s">
        <v>35</v>
      </c>
      <c r="E23" s="32">
        <v>1380</v>
      </c>
      <c r="F23" s="58">
        <v>1380</v>
      </c>
      <c r="G23" s="17">
        <f t="shared" si="0"/>
        <v>0</v>
      </c>
      <c r="H23" s="24" t="s">
        <v>75</v>
      </c>
      <c r="I23" s="42">
        <v>44269</v>
      </c>
      <c r="J23" s="47"/>
      <c r="K23" s="13"/>
      <c r="L23" s="13"/>
      <c r="M23" s="13"/>
    </row>
    <row r="24" spans="1:13" hidden="1">
      <c r="A24" s="29">
        <v>43364</v>
      </c>
      <c r="B24" s="30" t="s">
        <v>76</v>
      </c>
      <c r="C24" s="30" t="s">
        <v>77</v>
      </c>
      <c r="D24" s="31" t="s">
        <v>35</v>
      </c>
      <c r="E24" s="32">
        <v>1380</v>
      </c>
      <c r="F24" s="58">
        <v>1380</v>
      </c>
      <c r="G24" s="17">
        <f t="shared" si="0"/>
        <v>0</v>
      </c>
      <c r="H24" s="24" t="s">
        <v>78</v>
      </c>
      <c r="I24" s="42">
        <v>44276</v>
      </c>
      <c r="J24" s="47"/>
      <c r="K24" s="13"/>
      <c r="L24" s="13"/>
      <c r="M24" s="13"/>
    </row>
    <row r="25" spans="1:13" hidden="1">
      <c r="A25" s="29">
        <v>43367</v>
      </c>
      <c r="B25" s="30" t="s">
        <v>79</v>
      </c>
      <c r="C25" s="30" t="s">
        <v>80</v>
      </c>
      <c r="D25" s="31" t="s">
        <v>35</v>
      </c>
      <c r="E25" s="32">
        <v>1803.9</v>
      </c>
      <c r="F25" s="58">
        <v>1803.9</v>
      </c>
      <c r="G25" s="17">
        <f t="shared" si="0"/>
        <v>0</v>
      </c>
      <c r="H25" s="24" t="s">
        <v>81</v>
      </c>
      <c r="I25" s="42">
        <v>44279</v>
      </c>
      <c r="J25" s="47"/>
      <c r="K25" s="13"/>
      <c r="L25" s="13"/>
      <c r="M25" s="13"/>
    </row>
    <row r="26" spans="1:13" hidden="1">
      <c r="A26" s="29">
        <v>43367</v>
      </c>
      <c r="B26" s="30" t="s">
        <v>82</v>
      </c>
      <c r="C26" s="30" t="s">
        <v>83</v>
      </c>
      <c r="D26" s="31" t="s">
        <v>35</v>
      </c>
      <c r="E26" s="32">
        <v>13043.3</v>
      </c>
      <c r="F26" s="58">
        <f>1035+485+485+1822.8+1822.8+1822.8+485+3014.9+1035+1035</f>
        <v>13043.300000000001</v>
      </c>
      <c r="G26" s="17">
        <f t="shared" si="0"/>
        <v>0</v>
      </c>
      <c r="H26" s="24" t="s">
        <v>81</v>
      </c>
      <c r="I26" s="42">
        <v>44279</v>
      </c>
      <c r="J26" s="47"/>
      <c r="K26" s="13"/>
      <c r="L26" s="13"/>
      <c r="M26" s="13"/>
    </row>
    <row r="27" spans="1:13" hidden="1">
      <c r="A27" s="29">
        <v>43378</v>
      </c>
      <c r="B27" s="30" t="s">
        <v>84</v>
      </c>
      <c r="C27" s="30" t="s">
        <v>85</v>
      </c>
      <c r="D27" s="31" t="s">
        <v>35</v>
      </c>
      <c r="E27" s="32">
        <v>690</v>
      </c>
      <c r="F27" s="58">
        <v>690</v>
      </c>
      <c r="G27" s="17">
        <f t="shared" si="0"/>
        <v>0</v>
      </c>
      <c r="H27" s="24" t="s">
        <v>86</v>
      </c>
      <c r="I27" s="42">
        <v>44291</v>
      </c>
      <c r="J27" s="47"/>
      <c r="K27" s="13"/>
      <c r="L27" s="13"/>
      <c r="M27" s="13"/>
    </row>
    <row r="28" spans="1:13" hidden="1">
      <c r="A28" s="29">
        <v>43392</v>
      </c>
      <c r="B28" s="30" t="s">
        <v>87</v>
      </c>
      <c r="C28" s="30" t="s">
        <v>88</v>
      </c>
      <c r="D28" s="31" t="s">
        <v>35</v>
      </c>
      <c r="E28" s="32">
        <v>11341.1</v>
      </c>
      <c r="F28" s="58">
        <f>1822.8+1035+3014.9+1822.8+1822.8+1822.8</f>
        <v>11341.1</v>
      </c>
      <c r="G28" s="17">
        <f t="shared" si="0"/>
        <v>0</v>
      </c>
      <c r="H28" s="24" t="s">
        <v>89</v>
      </c>
      <c r="I28" s="42">
        <v>44305</v>
      </c>
      <c r="J28" s="47"/>
      <c r="K28" s="13"/>
      <c r="L28" s="13"/>
      <c r="M28" s="13"/>
    </row>
    <row r="29" spans="1:13" hidden="1">
      <c r="A29" s="29">
        <v>43413</v>
      </c>
      <c r="B29" s="30" t="s">
        <v>90</v>
      </c>
      <c r="C29" s="30" t="s">
        <v>91</v>
      </c>
      <c r="D29" s="31" t="s">
        <v>35</v>
      </c>
      <c r="E29" s="32">
        <v>1035</v>
      </c>
      <c r="F29" s="58">
        <v>1035</v>
      </c>
      <c r="G29" s="17">
        <f t="shared" si="0"/>
        <v>0</v>
      </c>
      <c r="H29" s="24" t="s">
        <v>92</v>
      </c>
      <c r="I29" s="42">
        <v>44325</v>
      </c>
      <c r="J29" s="47"/>
      <c r="K29" s="13"/>
      <c r="L29" s="13"/>
      <c r="M29" s="13"/>
    </row>
    <row r="30" spans="1:13" hidden="1">
      <c r="A30" s="29">
        <v>43413</v>
      </c>
      <c r="B30" s="30" t="s">
        <v>93</v>
      </c>
      <c r="C30" s="30" t="s">
        <v>94</v>
      </c>
      <c r="D30" s="31" t="s">
        <v>35</v>
      </c>
      <c r="E30" s="32">
        <v>7590</v>
      </c>
      <c r="F30" s="60">
        <f>690*11</f>
        <v>7590</v>
      </c>
      <c r="G30" s="17">
        <f t="shared" si="0"/>
        <v>0</v>
      </c>
      <c r="H30" s="24" t="s">
        <v>92</v>
      </c>
      <c r="I30" s="42">
        <v>44325</v>
      </c>
      <c r="J30" s="47"/>
      <c r="K30" s="13"/>
      <c r="L30" s="13"/>
      <c r="M30" s="13"/>
    </row>
    <row r="31" spans="1:13" s="56" customFormat="1" hidden="1">
      <c r="A31" s="48">
        <v>43420</v>
      </c>
      <c r="B31" s="49" t="s">
        <v>95</v>
      </c>
      <c r="C31" s="49" t="s">
        <v>96</v>
      </c>
      <c r="D31" s="50" t="s">
        <v>35</v>
      </c>
      <c r="E31" s="44">
        <v>10253.9</v>
      </c>
      <c r="F31" s="45">
        <f>1035+3014.9+1822.8+1822.8+1103.4+1455</f>
        <v>10253.9</v>
      </c>
      <c r="G31" s="46">
        <f t="shared" si="0"/>
        <v>0</v>
      </c>
      <c r="H31" s="24" t="s">
        <v>97</v>
      </c>
      <c r="I31" s="51">
        <v>44332</v>
      </c>
      <c r="J31" s="52"/>
      <c r="K31" s="55" t="s">
        <v>98</v>
      </c>
      <c r="L31" s="54" t="s">
        <v>99</v>
      </c>
      <c r="M31" s="53"/>
    </row>
    <row r="32" spans="1:13" hidden="1">
      <c r="A32" s="29">
        <v>43427</v>
      </c>
      <c r="B32" s="30" t="s">
        <v>100</v>
      </c>
      <c r="C32" s="30" t="s">
        <v>101</v>
      </c>
      <c r="D32" s="31" t="s">
        <v>35</v>
      </c>
      <c r="E32" s="32">
        <v>10079.700000000001</v>
      </c>
      <c r="F32" s="58">
        <f>3014.9+1035+3014.9+3014.9</f>
        <v>10079.700000000001</v>
      </c>
      <c r="G32" s="17">
        <f t="shared" si="0"/>
        <v>0</v>
      </c>
      <c r="H32" s="24" t="s">
        <v>102</v>
      </c>
      <c r="I32" s="42">
        <v>44339</v>
      </c>
      <c r="J32" s="47"/>
      <c r="K32" s="13"/>
      <c r="L32" s="13"/>
      <c r="M32" s="13"/>
    </row>
    <row r="33" spans="1:17" hidden="1">
      <c r="A33" s="29">
        <v>43434</v>
      </c>
      <c r="B33" s="30" t="s">
        <v>103</v>
      </c>
      <c r="C33" s="30" t="s">
        <v>104</v>
      </c>
      <c r="D33" s="31" t="s">
        <v>35</v>
      </c>
      <c r="E33" s="32">
        <v>3014.9</v>
      </c>
      <c r="F33" s="58">
        <v>3014.9</v>
      </c>
      <c r="G33" s="17">
        <f t="shared" si="0"/>
        <v>0</v>
      </c>
      <c r="H33" s="24" t="s">
        <v>105</v>
      </c>
      <c r="I33" s="42">
        <v>44346</v>
      </c>
      <c r="J33" s="47"/>
      <c r="K33" s="13"/>
      <c r="L33" s="13"/>
      <c r="M33" s="13"/>
    </row>
    <row r="34" spans="1:17" hidden="1">
      <c r="A34" s="29">
        <v>43441</v>
      </c>
      <c r="B34" s="30" t="s">
        <v>106</v>
      </c>
      <c r="C34" s="30" t="s">
        <v>107</v>
      </c>
      <c r="D34" s="31" t="s">
        <v>35</v>
      </c>
      <c r="E34" s="32">
        <v>690</v>
      </c>
      <c r="F34" s="60">
        <v>690</v>
      </c>
      <c r="G34" s="17">
        <f t="shared" si="0"/>
        <v>0</v>
      </c>
      <c r="H34" s="24" t="s">
        <v>108</v>
      </c>
      <c r="I34" s="42">
        <v>44354</v>
      </c>
      <c r="J34" s="47"/>
      <c r="K34" s="13"/>
      <c r="L34" s="13"/>
      <c r="M34" s="13"/>
    </row>
    <row r="35" spans="1:17" hidden="1">
      <c r="A35" s="29">
        <v>43441</v>
      </c>
      <c r="B35" s="30" t="s">
        <v>106</v>
      </c>
      <c r="C35" s="30" t="s">
        <v>107</v>
      </c>
      <c r="D35" s="31" t="s">
        <v>35</v>
      </c>
      <c r="E35" s="32">
        <v>3014.9</v>
      </c>
      <c r="F35" s="58">
        <v>3014.9</v>
      </c>
      <c r="G35" s="17">
        <f t="shared" si="0"/>
        <v>0</v>
      </c>
      <c r="H35" s="24" t="s">
        <v>108</v>
      </c>
      <c r="I35" s="42">
        <v>44354</v>
      </c>
      <c r="J35" s="47"/>
      <c r="K35" s="13"/>
      <c r="L35" s="13"/>
      <c r="M35" s="13"/>
    </row>
    <row r="36" spans="1:17" hidden="1">
      <c r="A36" s="29">
        <v>43448</v>
      </c>
      <c r="B36" s="30" t="s">
        <v>109</v>
      </c>
      <c r="C36" s="30" t="s">
        <v>110</v>
      </c>
      <c r="D36" s="31" t="s">
        <v>35</v>
      </c>
      <c r="E36" s="32">
        <v>1380</v>
      </c>
      <c r="F36" s="60">
        <f>690+690</f>
        <v>1380</v>
      </c>
      <c r="G36" s="17">
        <f t="shared" si="0"/>
        <v>0</v>
      </c>
      <c r="H36" s="24" t="s">
        <v>111</v>
      </c>
      <c r="I36" s="42">
        <v>44361</v>
      </c>
      <c r="J36" s="47"/>
      <c r="K36" s="13"/>
      <c r="L36" s="13"/>
      <c r="M36" s="13"/>
    </row>
    <row r="37" spans="1:17" hidden="1">
      <c r="A37" s="29">
        <v>43448</v>
      </c>
      <c r="B37" s="30" t="s">
        <v>109</v>
      </c>
      <c r="C37" s="30" t="s">
        <v>110</v>
      </c>
      <c r="D37" s="31" t="s">
        <v>35</v>
      </c>
      <c r="E37" s="32">
        <v>1822.8</v>
      </c>
      <c r="F37" s="58">
        <f>1822.8</f>
        <v>1822.8</v>
      </c>
      <c r="G37" s="17">
        <f t="shared" si="0"/>
        <v>0</v>
      </c>
      <c r="H37" s="24" t="s">
        <v>111</v>
      </c>
      <c r="I37" s="42">
        <v>44361</v>
      </c>
      <c r="J37" s="47"/>
      <c r="K37" s="13"/>
      <c r="L37" s="13"/>
      <c r="M37" s="13"/>
    </row>
    <row r="38" spans="1:17" hidden="1">
      <c r="A38" s="29">
        <v>43476</v>
      </c>
      <c r="B38" s="30" t="s">
        <v>112</v>
      </c>
      <c r="C38" s="30" t="s">
        <v>113</v>
      </c>
      <c r="D38" s="31" t="s">
        <v>35</v>
      </c>
      <c r="E38" s="32">
        <v>2070</v>
      </c>
      <c r="F38" s="58">
        <f>690+690+690</f>
        <v>2070</v>
      </c>
      <c r="G38" s="17">
        <f t="shared" si="0"/>
        <v>0</v>
      </c>
      <c r="H38" s="24" t="s">
        <v>114</v>
      </c>
      <c r="I38" s="42">
        <f>A38+J38</f>
        <v>44388</v>
      </c>
      <c r="J38" s="34">
        <v>912</v>
      </c>
      <c r="K38" s="34"/>
      <c r="L38" s="13"/>
      <c r="M38" s="34"/>
      <c r="O38" s="5"/>
      <c r="P38" s="5"/>
      <c r="Q38" s="5"/>
    </row>
    <row r="39" spans="1:17" hidden="1">
      <c r="A39" s="29">
        <v>43497</v>
      </c>
      <c r="B39" s="30" t="s">
        <v>115</v>
      </c>
      <c r="C39" s="30" t="s">
        <v>116</v>
      </c>
      <c r="D39" s="31" t="s">
        <v>35</v>
      </c>
      <c r="E39" s="32">
        <v>4140</v>
      </c>
      <c r="F39" s="58">
        <v>4140</v>
      </c>
      <c r="G39" s="17">
        <f t="shared" si="0"/>
        <v>0</v>
      </c>
      <c r="H39" s="24" t="s">
        <v>114</v>
      </c>
      <c r="I39" s="42">
        <f>A39+J39</f>
        <v>44409</v>
      </c>
      <c r="J39" s="34">
        <v>912</v>
      </c>
      <c r="K39" s="34"/>
      <c r="L39" s="13"/>
      <c r="M39" s="13"/>
      <c r="O39" s="5"/>
      <c r="P39" s="5"/>
      <c r="Q39" s="5"/>
    </row>
    <row r="40" spans="1:17" hidden="1">
      <c r="A40" s="29">
        <v>43504</v>
      </c>
      <c r="B40" s="30" t="s">
        <v>117</v>
      </c>
      <c r="C40" s="30" t="s">
        <v>118</v>
      </c>
      <c r="D40" s="31" t="s">
        <v>35</v>
      </c>
      <c r="E40" s="32">
        <v>1035</v>
      </c>
      <c r="F40" s="58">
        <v>1035</v>
      </c>
      <c r="G40" s="17">
        <f t="shared" si="0"/>
        <v>0</v>
      </c>
      <c r="H40" s="24" t="s">
        <v>114</v>
      </c>
      <c r="I40" s="42">
        <f t="shared" ref="I40:I103" si="1">A40+J40</f>
        <v>44416</v>
      </c>
      <c r="J40" s="34">
        <v>912</v>
      </c>
      <c r="K40" s="34"/>
      <c r="L40" s="13"/>
      <c r="M40" s="13"/>
      <c r="O40" s="5"/>
      <c r="P40" s="5"/>
      <c r="Q40" s="5"/>
    </row>
    <row r="41" spans="1:17" hidden="1">
      <c r="A41" s="29">
        <v>43504</v>
      </c>
      <c r="B41" s="30" t="s">
        <v>117</v>
      </c>
      <c r="C41" s="30" t="s">
        <v>118</v>
      </c>
      <c r="D41" s="31" t="s">
        <v>35</v>
      </c>
      <c r="E41" s="32">
        <v>2070</v>
      </c>
      <c r="F41" s="58">
        <v>2070</v>
      </c>
      <c r="G41" s="17">
        <f t="shared" si="0"/>
        <v>0</v>
      </c>
      <c r="H41" s="24" t="s">
        <v>114</v>
      </c>
      <c r="I41" s="42">
        <f t="shared" si="1"/>
        <v>44416</v>
      </c>
      <c r="J41" s="34">
        <v>912</v>
      </c>
      <c r="K41" s="34"/>
      <c r="L41" s="13"/>
      <c r="M41" s="13"/>
      <c r="O41" s="5"/>
      <c r="P41" s="5"/>
      <c r="Q41" s="5"/>
    </row>
    <row r="42" spans="1:17" s="56" customFormat="1" hidden="1">
      <c r="A42" s="48">
        <v>43532</v>
      </c>
      <c r="B42" s="49" t="s">
        <v>119</v>
      </c>
      <c r="C42" s="49" t="s">
        <v>120</v>
      </c>
      <c r="D42" s="50" t="s">
        <v>35</v>
      </c>
      <c r="E42" s="44">
        <v>2760</v>
      </c>
      <c r="F42" s="45">
        <f>690+690+690+690</f>
        <v>2760</v>
      </c>
      <c r="G42" s="46">
        <f t="shared" si="0"/>
        <v>0</v>
      </c>
      <c r="H42" s="24" t="s">
        <v>114</v>
      </c>
      <c r="I42" s="51">
        <f t="shared" si="1"/>
        <v>44444</v>
      </c>
      <c r="J42" s="55">
        <v>912</v>
      </c>
      <c r="K42" s="55" t="s">
        <v>121</v>
      </c>
      <c r="L42" s="54" t="s">
        <v>42</v>
      </c>
      <c r="M42" s="53"/>
      <c r="O42" s="35"/>
      <c r="P42" s="35"/>
      <c r="Q42" s="35"/>
    </row>
    <row r="43" spans="1:17" hidden="1">
      <c r="A43" s="29">
        <v>43532</v>
      </c>
      <c r="B43" s="30" t="s">
        <v>122</v>
      </c>
      <c r="C43" s="30" t="s">
        <v>123</v>
      </c>
      <c r="D43" s="31" t="s">
        <v>35</v>
      </c>
      <c r="E43" s="44">
        <v>8851.1</v>
      </c>
      <c r="F43" s="45">
        <v>8851.1</v>
      </c>
      <c r="G43" s="17">
        <f t="shared" si="0"/>
        <v>0</v>
      </c>
      <c r="H43" s="24" t="s">
        <v>114</v>
      </c>
      <c r="I43" s="42">
        <f t="shared" si="1"/>
        <v>44444</v>
      </c>
      <c r="J43" s="34">
        <v>912</v>
      </c>
      <c r="K43" s="34"/>
      <c r="L43" s="13"/>
      <c r="M43" s="13"/>
      <c r="O43" s="5"/>
      <c r="P43" s="5"/>
      <c r="Q43" s="5"/>
    </row>
    <row r="44" spans="1:17" hidden="1">
      <c r="A44" s="29">
        <v>43546</v>
      </c>
      <c r="B44" s="30" t="s">
        <v>124</v>
      </c>
      <c r="C44" s="30" t="s">
        <v>125</v>
      </c>
      <c r="D44" s="31" t="s">
        <v>35</v>
      </c>
      <c r="E44" s="44">
        <v>2190.6</v>
      </c>
      <c r="F44" s="45">
        <v>2190.6</v>
      </c>
      <c r="G44" s="17">
        <f t="shared" si="0"/>
        <v>0</v>
      </c>
      <c r="H44" s="24" t="s">
        <v>114</v>
      </c>
      <c r="I44" s="42">
        <f t="shared" si="1"/>
        <v>44458</v>
      </c>
      <c r="J44" s="34">
        <v>912</v>
      </c>
      <c r="K44" s="34"/>
      <c r="L44" s="13"/>
      <c r="M44" s="13"/>
      <c r="O44" s="5"/>
      <c r="P44" s="5"/>
      <c r="Q44" s="5"/>
    </row>
    <row r="45" spans="1:17" hidden="1">
      <c r="A45" s="29">
        <v>43546</v>
      </c>
      <c r="B45" s="30" t="s">
        <v>124</v>
      </c>
      <c r="C45" s="30" t="s">
        <v>125</v>
      </c>
      <c r="D45" s="31" t="s">
        <v>35</v>
      </c>
      <c r="E45" s="44">
        <v>1822.8</v>
      </c>
      <c r="F45" s="45">
        <v>1822.8</v>
      </c>
      <c r="G45" s="17">
        <f t="shared" si="0"/>
        <v>0</v>
      </c>
      <c r="H45" s="24" t="s">
        <v>114</v>
      </c>
      <c r="I45" s="42">
        <f t="shared" si="1"/>
        <v>44458</v>
      </c>
      <c r="J45" s="34">
        <v>912</v>
      </c>
      <c r="K45" s="34"/>
      <c r="L45" s="13"/>
      <c r="M45" s="13"/>
      <c r="O45" s="5"/>
      <c r="P45" s="5"/>
      <c r="Q45" s="5"/>
    </row>
    <row r="46" spans="1:17" hidden="1">
      <c r="A46" s="29">
        <v>43560</v>
      </c>
      <c r="B46" s="30" t="s">
        <v>126</v>
      </c>
      <c r="C46" s="30" t="s">
        <v>127</v>
      </c>
      <c r="D46" s="31" t="s">
        <v>35</v>
      </c>
      <c r="E46" s="32">
        <v>1822.8</v>
      </c>
      <c r="F46" s="58">
        <v>1822.8</v>
      </c>
      <c r="G46" s="17">
        <f t="shared" si="0"/>
        <v>0</v>
      </c>
      <c r="H46" s="24" t="s">
        <v>114</v>
      </c>
      <c r="I46" s="42">
        <f t="shared" si="1"/>
        <v>44472</v>
      </c>
      <c r="J46" s="34">
        <v>912</v>
      </c>
      <c r="K46" s="34"/>
      <c r="L46" s="13"/>
      <c r="M46" s="13"/>
      <c r="O46" s="5"/>
      <c r="P46" s="5"/>
      <c r="Q46" s="5"/>
    </row>
    <row r="47" spans="1:17" s="56" customFormat="1" hidden="1">
      <c r="A47" s="48">
        <v>43567</v>
      </c>
      <c r="B47" s="49" t="s">
        <v>128</v>
      </c>
      <c r="C47" s="49" t="s">
        <v>129</v>
      </c>
      <c r="D47" s="50" t="s">
        <v>35</v>
      </c>
      <c r="E47" s="44">
        <v>4013.4</v>
      </c>
      <c r="F47" s="45">
        <f>1822.8+2190.6</f>
        <v>4013.3999999999996</v>
      </c>
      <c r="G47" s="46">
        <f t="shared" si="0"/>
        <v>0</v>
      </c>
      <c r="H47" s="24" t="s">
        <v>114</v>
      </c>
      <c r="I47" s="51">
        <f t="shared" si="1"/>
        <v>44479</v>
      </c>
      <c r="J47" s="55">
        <v>912</v>
      </c>
      <c r="K47" s="55" t="s">
        <v>130</v>
      </c>
      <c r="L47" s="54" t="s">
        <v>42</v>
      </c>
      <c r="M47" s="53"/>
      <c r="O47" s="35"/>
      <c r="P47" s="35"/>
      <c r="Q47" s="35"/>
    </row>
    <row r="48" spans="1:17" hidden="1">
      <c r="A48" s="29">
        <v>43602</v>
      </c>
      <c r="B48" s="30" t="s">
        <v>131</v>
      </c>
      <c r="C48" s="30" t="s">
        <v>132</v>
      </c>
      <c r="D48" s="31" t="s">
        <v>35</v>
      </c>
      <c r="E48" s="32">
        <v>690</v>
      </c>
      <c r="F48" s="58">
        <v>690</v>
      </c>
      <c r="G48" s="17">
        <f t="shared" si="0"/>
        <v>0</v>
      </c>
      <c r="H48" s="24" t="s">
        <v>114</v>
      </c>
      <c r="I48" s="42">
        <f t="shared" si="1"/>
        <v>44514</v>
      </c>
      <c r="J48" s="34">
        <v>912</v>
      </c>
      <c r="K48" s="34" t="s">
        <v>133</v>
      </c>
      <c r="L48" s="13"/>
      <c r="M48" s="13"/>
      <c r="O48" s="5"/>
      <c r="P48" s="5"/>
      <c r="Q48" s="5"/>
    </row>
    <row r="49" spans="1:17" hidden="1">
      <c r="A49" s="29">
        <v>43602</v>
      </c>
      <c r="B49" s="30" t="s">
        <v>131</v>
      </c>
      <c r="C49" s="30" t="s">
        <v>132</v>
      </c>
      <c r="D49" s="31" t="s">
        <v>35</v>
      </c>
      <c r="E49" s="32">
        <v>690</v>
      </c>
      <c r="F49" s="58">
        <v>690</v>
      </c>
      <c r="G49" s="17">
        <f t="shared" si="0"/>
        <v>0</v>
      </c>
      <c r="H49" s="24" t="s">
        <v>114</v>
      </c>
      <c r="I49" s="42">
        <f t="shared" si="1"/>
        <v>44514</v>
      </c>
      <c r="J49" s="34">
        <v>912</v>
      </c>
      <c r="K49" s="34" t="s">
        <v>133</v>
      </c>
      <c r="L49" s="13"/>
      <c r="M49" s="13"/>
      <c r="O49" s="5"/>
      <c r="P49" s="5"/>
      <c r="Q49" s="5"/>
    </row>
    <row r="50" spans="1:17" hidden="1">
      <c r="A50" s="29">
        <v>43602</v>
      </c>
      <c r="B50" s="30" t="s">
        <v>131</v>
      </c>
      <c r="C50" s="30" t="s">
        <v>132</v>
      </c>
      <c r="D50" s="31" t="s">
        <v>35</v>
      </c>
      <c r="E50" s="32">
        <v>690</v>
      </c>
      <c r="F50" s="58">
        <v>690</v>
      </c>
      <c r="G50" s="17">
        <f t="shared" si="0"/>
        <v>0</v>
      </c>
      <c r="H50" s="24" t="s">
        <v>114</v>
      </c>
      <c r="I50" s="42">
        <f t="shared" si="1"/>
        <v>44514</v>
      </c>
      <c r="J50" s="34">
        <v>912</v>
      </c>
      <c r="K50" s="34" t="s">
        <v>133</v>
      </c>
      <c r="L50" s="13"/>
      <c r="M50" s="13"/>
      <c r="O50" s="5"/>
      <c r="P50" s="5"/>
      <c r="Q50" s="5"/>
    </row>
    <row r="51" spans="1:17" hidden="1">
      <c r="A51" s="29">
        <v>43602</v>
      </c>
      <c r="B51" s="30" t="s">
        <v>131</v>
      </c>
      <c r="C51" s="30" t="s">
        <v>132</v>
      </c>
      <c r="D51" s="31" t="s">
        <v>35</v>
      </c>
      <c r="E51" s="32">
        <v>690</v>
      </c>
      <c r="F51" s="58">
        <v>690</v>
      </c>
      <c r="G51" s="17">
        <f t="shared" si="0"/>
        <v>0</v>
      </c>
      <c r="H51" s="24" t="s">
        <v>114</v>
      </c>
      <c r="I51" s="42">
        <f t="shared" si="1"/>
        <v>44514</v>
      </c>
      <c r="J51" s="34">
        <v>912</v>
      </c>
      <c r="K51" s="34" t="s">
        <v>133</v>
      </c>
      <c r="L51" s="13"/>
      <c r="M51" s="13"/>
      <c r="O51" s="5"/>
      <c r="P51" s="5"/>
      <c r="Q51" s="5"/>
    </row>
    <row r="52" spans="1:17" hidden="1">
      <c r="A52" s="29">
        <v>43602</v>
      </c>
      <c r="B52" s="30" t="s">
        <v>131</v>
      </c>
      <c r="C52" s="30" t="s">
        <v>132</v>
      </c>
      <c r="D52" s="31" t="s">
        <v>35</v>
      </c>
      <c r="E52" s="32">
        <v>690</v>
      </c>
      <c r="F52" s="58">
        <v>690</v>
      </c>
      <c r="G52" s="17">
        <f t="shared" si="0"/>
        <v>0</v>
      </c>
      <c r="H52" s="24" t="s">
        <v>114</v>
      </c>
      <c r="I52" s="42">
        <f t="shared" si="1"/>
        <v>44514</v>
      </c>
      <c r="J52" s="34">
        <v>912</v>
      </c>
      <c r="K52" s="34" t="s">
        <v>133</v>
      </c>
      <c r="L52" s="13"/>
      <c r="M52" s="13"/>
      <c r="O52" s="5"/>
      <c r="P52" s="5"/>
      <c r="Q52" s="5"/>
    </row>
    <row r="53" spans="1:17" hidden="1">
      <c r="A53" s="29">
        <v>43602</v>
      </c>
      <c r="B53" s="30" t="s">
        <v>131</v>
      </c>
      <c r="C53" s="30" t="s">
        <v>132</v>
      </c>
      <c r="D53" s="31" t="s">
        <v>35</v>
      </c>
      <c r="E53" s="32">
        <v>690</v>
      </c>
      <c r="F53" s="58">
        <v>690</v>
      </c>
      <c r="G53" s="17">
        <f t="shared" si="0"/>
        <v>0</v>
      </c>
      <c r="H53" s="24" t="s">
        <v>114</v>
      </c>
      <c r="I53" s="42">
        <f t="shared" si="1"/>
        <v>44514</v>
      </c>
      <c r="J53" s="34">
        <v>912</v>
      </c>
      <c r="K53" s="34" t="s">
        <v>133</v>
      </c>
      <c r="L53" s="13"/>
      <c r="M53" s="13"/>
      <c r="O53" s="5"/>
      <c r="P53" s="5"/>
      <c r="Q53" s="5"/>
    </row>
    <row r="54" spans="1:17" hidden="1">
      <c r="A54" s="29">
        <v>43602</v>
      </c>
      <c r="B54" s="30" t="s">
        <v>134</v>
      </c>
      <c r="C54" s="30" t="s">
        <v>135</v>
      </c>
      <c r="D54" s="31" t="s">
        <v>35</v>
      </c>
      <c r="E54" s="32">
        <v>10043.200000000001</v>
      </c>
      <c r="F54" s="58">
        <v>10043.200000000001</v>
      </c>
      <c r="G54" s="17">
        <f t="shared" si="0"/>
        <v>0</v>
      </c>
      <c r="H54" s="24" t="s">
        <v>114</v>
      </c>
      <c r="I54" s="42">
        <f t="shared" si="1"/>
        <v>44514</v>
      </c>
      <c r="J54" s="34">
        <v>912</v>
      </c>
      <c r="K54" s="34" t="s">
        <v>133</v>
      </c>
      <c r="L54" s="13"/>
      <c r="M54" s="13"/>
      <c r="O54" s="5"/>
      <c r="P54" s="5"/>
      <c r="Q54" s="5"/>
    </row>
    <row r="55" spans="1:17" hidden="1">
      <c r="A55" s="29">
        <v>43630</v>
      </c>
      <c r="B55" s="30" t="s">
        <v>136</v>
      </c>
      <c r="C55" s="30" t="s">
        <v>137</v>
      </c>
      <c r="D55" s="31" t="s">
        <v>35</v>
      </c>
      <c r="E55" s="32">
        <v>690</v>
      </c>
      <c r="F55" s="58">
        <v>690</v>
      </c>
      <c r="G55" s="17">
        <f t="shared" si="0"/>
        <v>0</v>
      </c>
      <c r="H55" s="24" t="s">
        <v>114</v>
      </c>
      <c r="I55" s="42">
        <f t="shared" si="1"/>
        <v>44542</v>
      </c>
      <c r="J55" s="34">
        <v>912</v>
      </c>
      <c r="K55" s="34"/>
      <c r="L55" s="13"/>
      <c r="M55" s="13"/>
    </row>
    <row r="56" spans="1:17" hidden="1">
      <c r="A56" s="29">
        <v>43630</v>
      </c>
      <c r="B56" s="30" t="s">
        <v>138</v>
      </c>
      <c r="C56" s="30" t="s">
        <v>139</v>
      </c>
      <c r="D56" s="31" t="s">
        <v>35</v>
      </c>
      <c r="E56" s="32">
        <v>24274</v>
      </c>
      <c r="F56" s="58">
        <f>3014.9+21259.1</f>
        <v>24274</v>
      </c>
      <c r="G56" s="17">
        <f t="shared" si="0"/>
        <v>0</v>
      </c>
      <c r="H56" s="24" t="s">
        <v>114</v>
      </c>
      <c r="I56" s="42">
        <f t="shared" si="1"/>
        <v>44542</v>
      </c>
      <c r="J56" s="34">
        <v>912</v>
      </c>
      <c r="K56" s="55" t="s">
        <v>140</v>
      </c>
      <c r="L56" s="61" t="s">
        <v>99</v>
      </c>
      <c r="M56" s="13"/>
    </row>
    <row r="57" spans="1:17" hidden="1">
      <c r="A57" s="29">
        <v>43654</v>
      </c>
      <c r="B57" s="30" t="s">
        <v>141</v>
      </c>
      <c r="C57" s="30" t="s">
        <v>142</v>
      </c>
      <c r="D57" s="31" t="s">
        <v>35</v>
      </c>
      <c r="E57" s="32">
        <v>3088</v>
      </c>
      <c r="F57" s="58">
        <f>2398+690</f>
        <v>3088</v>
      </c>
      <c r="G57" s="17">
        <f t="shared" si="0"/>
        <v>0</v>
      </c>
      <c r="H57" s="24" t="s">
        <v>114</v>
      </c>
      <c r="I57" s="42">
        <f t="shared" si="1"/>
        <v>44566</v>
      </c>
      <c r="J57" s="34">
        <v>912</v>
      </c>
      <c r="K57" s="34"/>
      <c r="L57" s="13"/>
      <c r="M57" s="13"/>
    </row>
    <row r="58" spans="1:17" hidden="1">
      <c r="A58" s="29">
        <v>43686</v>
      </c>
      <c r="B58" s="30" t="s">
        <v>143</v>
      </c>
      <c r="C58" s="30" t="s">
        <v>144</v>
      </c>
      <c r="D58" s="31" t="s">
        <v>35</v>
      </c>
      <c r="E58" s="62">
        <v>690</v>
      </c>
      <c r="F58" s="63">
        <v>690</v>
      </c>
      <c r="G58" s="17">
        <f t="shared" si="0"/>
        <v>0</v>
      </c>
      <c r="H58" s="24" t="s">
        <v>114</v>
      </c>
      <c r="I58" s="42">
        <f t="shared" si="1"/>
        <v>44598</v>
      </c>
      <c r="J58" s="34">
        <v>912</v>
      </c>
      <c r="K58" s="34"/>
      <c r="L58" s="13"/>
      <c r="M58" s="13"/>
    </row>
    <row r="59" spans="1:17" hidden="1">
      <c r="A59" s="29">
        <v>43686</v>
      </c>
      <c r="B59" s="30" t="s">
        <v>145</v>
      </c>
      <c r="C59" s="30" t="s">
        <v>146</v>
      </c>
      <c r="D59" s="31" t="s">
        <v>35</v>
      </c>
      <c r="E59" s="32">
        <v>7396.1</v>
      </c>
      <c r="F59" s="64">
        <v>7396.1</v>
      </c>
      <c r="G59" s="17">
        <f t="shared" si="0"/>
        <v>0</v>
      </c>
      <c r="H59" s="24" t="s">
        <v>114</v>
      </c>
      <c r="I59" s="42">
        <f t="shared" si="1"/>
        <v>44598</v>
      </c>
      <c r="J59" s="34">
        <v>912</v>
      </c>
      <c r="K59" s="34"/>
      <c r="L59" s="13"/>
      <c r="M59" s="13"/>
    </row>
    <row r="60" spans="1:17" hidden="1">
      <c r="A60" s="29">
        <v>43693</v>
      </c>
      <c r="B60" s="30" t="s">
        <v>147</v>
      </c>
      <c r="C60" s="30" t="s">
        <v>148</v>
      </c>
      <c r="D60" s="31" t="s">
        <v>35</v>
      </c>
      <c r="E60" s="32">
        <v>690</v>
      </c>
      <c r="F60" s="63">
        <v>690</v>
      </c>
      <c r="G60" s="17">
        <f t="shared" si="0"/>
        <v>0</v>
      </c>
      <c r="H60" s="24" t="s">
        <v>114</v>
      </c>
      <c r="I60" s="42">
        <f t="shared" si="1"/>
        <v>44605</v>
      </c>
      <c r="J60" s="34">
        <v>912</v>
      </c>
      <c r="K60" s="34"/>
      <c r="L60" s="13"/>
      <c r="M60" s="13"/>
      <c r="N60" s="65"/>
    </row>
    <row r="61" spans="1:17" hidden="1">
      <c r="A61" s="29">
        <v>43700</v>
      </c>
      <c r="B61" s="30" t="s">
        <v>149</v>
      </c>
      <c r="C61" s="30" t="s">
        <v>150</v>
      </c>
      <c r="D61" s="31" t="s">
        <v>35</v>
      </c>
      <c r="E61" s="32">
        <v>12352</v>
      </c>
      <c r="F61" s="63">
        <v>12352</v>
      </c>
      <c r="G61" s="17">
        <f t="shared" si="0"/>
        <v>0</v>
      </c>
      <c r="H61" s="24" t="s">
        <v>114</v>
      </c>
      <c r="I61" s="42">
        <f t="shared" si="1"/>
        <v>44612</v>
      </c>
      <c r="J61" s="34">
        <v>912</v>
      </c>
      <c r="K61" s="34"/>
      <c r="L61" s="13"/>
      <c r="M61" s="13"/>
      <c r="N61" s="66"/>
    </row>
    <row r="62" spans="1:17" hidden="1">
      <c r="A62" s="38">
        <v>43714</v>
      </c>
      <c r="B62" s="39" t="s">
        <v>151</v>
      </c>
      <c r="C62" s="39" t="s">
        <v>152</v>
      </c>
      <c r="D62" s="40" t="s">
        <v>35</v>
      </c>
      <c r="E62" s="41">
        <v>2190.6</v>
      </c>
      <c r="F62" s="64">
        <v>2190.6</v>
      </c>
      <c r="G62" s="17">
        <f t="shared" si="0"/>
        <v>0</v>
      </c>
      <c r="H62" s="24" t="s">
        <v>114</v>
      </c>
      <c r="I62" s="42">
        <f t="shared" si="1"/>
        <v>44626</v>
      </c>
      <c r="J62" s="34">
        <v>912</v>
      </c>
      <c r="K62" s="34"/>
      <c r="L62" s="13"/>
      <c r="M62" s="13"/>
      <c r="N62" s="66"/>
    </row>
    <row r="63" spans="1:17" hidden="1">
      <c r="A63" s="38">
        <v>43735</v>
      </c>
      <c r="B63" s="39" t="s">
        <v>153</v>
      </c>
      <c r="C63" s="39" t="s">
        <v>154</v>
      </c>
      <c r="D63" s="40" t="s">
        <v>35</v>
      </c>
      <c r="E63" s="41">
        <v>7028.3</v>
      </c>
      <c r="F63" s="64">
        <v>7028.3</v>
      </c>
      <c r="G63" s="17">
        <f t="shared" si="0"/>
        <v>0</v>
      </c>
      <c r="H63" s="24" t="s">
        <v>114</v>
      </c>
      <c r="I63" s="42">
        <f t="shared" si="1"/>
        <v>44647</v>
      </c>
      <c r="J63" s="34">
        <v>912</v>
      </c>
      <c r="K63" s="34"/>
      <c r="L63" s="13"/>
      <c r="M63" s="13"/>
      <c r="N63" s="66"/>
    </row>
    <row r="64" spans="1:17" hidden="1">
      <c r="A64" s="38">
        <v>43749</v>
      </c>
      <c r="B64" s="39" t="s">
        <v>155</v>
      </c>
      <c r="C64" s="39" t="s">
        <v>156</v>
      </c>
      <c r="D64" s="40" t="s">
        <v>35</v>
      </c>
      <c r="E64" s="41">
        <v>3088</v>
      </c>
      <c r="F64" s="64">
        <f>2398+690</f>
        <v>3088</v>
      </c>
      <c r="G64" s="17">
        <f t="shared" si="0"/>
        <v>0</v>
      </c>
      <c r="H64" s="24" t="s">
        <v>114</v>
      </c>
      <c r="I64" s="42">
        <f t="shared" si="1"/>
        <v>44661</v>
      </c>
      <c r="J64" s="34">
        <v>912</v>
      </c>
      <c r="K64" s="34"/>
      <c r="L64" s="13"/>
      <c r="M64" s="13"/>
      <c r="N64" s="66"/>
    </row>
    <row r="65" spans="1:14" s="56" customFormat="1" hidden="1">
      <c r="A65" s="67">
        <v>43784</v>
      </c>
      <c r="B65" s="68" t="s">
        <v>157</v>
      </c>
      <c r="C65" s="68" t="s">
        <v>158</v>
      </c>
      <c r="D65" s="69" t="s">
        <v>35</v>
      </c>
      <c r="E65" s="70">
        <v>2398</v>
      </c>
      <c r="F65" s="71">
        <f>656+1742</f>
        <v>2398</v>
      </c>
      <c r="G65" s="46">
        <f t="shared" si="0"/>
        <v>0</v>
      </c>
      <c r="H65" s="24" t="s">
        <v>114</v>
      </c>
      <c r="I65" s="51">
        <f t="shared" si="1"/>
        <v>44696</v>
      </c>
      <c r="J65" s="55">
        <v>912</v>
      </c>
      <c r="K65" s="55" t="s">
        <v>121</v>
      </c>
      <c r="L65" s="53"/>
      <c r="M65" s="53"/>
      <c r="N65" s="65"/>
    </row>
    <row r="66" spans="1:14" hidden="1">
      <c r="A66" s="38">
        <v>43791</v>
      </c>
      <c r="B66" s="39" t="s">
        <v>159</v>
      </c>
      <c r="C66" s="39" t="s">
        <v>160</v>
      </c>
      <c r="D66" s="40" t="s">
        <v>35</v>
      </c>
      <c r="E66" s="41">
        <v>4013.4</v>
      </c>
      <c r="F66" s="64">
        <v>4013.4</v>
      </c>
      <c r="G66" s="17">
        <f t="shared" si="0"/>
        <v>0</v>
      </c>
      <c r="H66" s="24" t="s">
        <v>114</v>
      </c>
      <c r="I66" s="42">
        <f t="shared" si="1"/>
        <v>44703</v>
      </c>
      <c r="J66" s="34">
        <v>912</v>
      </c>
      <c r="K66" s="34"/>
      <c r="L66" s="13"/>
      <c r="M66" s="13"/>
      <c r="N66" s="66"/>
    </row>
    <row r="67" spans="1:14" hidden="1">
      <c r="A67" s="72">
        <v>43812</v>
      </c>
      <c r="B67" s="73" t="s">
        <v>161</v>
      </c>
      <c r="C67" s="73" t="s">
        <v>162</v>
      </c>
      <c r="D67" s="74" t="s">
        <v>35</v>
      </c>
      <c r="E67" s="75">
        <v>6660.05</v>
      </c>
      <c r="F67" s="76">
        <v>6660.05</v>
      </c>
      <c r="G67" s="77">
        <f t="shared" si="0"/>
        <v>0</v>
      </c>
      <c r="H67" s="78" t="s">
        <v>114</v>
      </c>
      <c r="I67" s="42">
        <f t="shared" si="1"/>
        <v>44724</v>
      </c>
      <c r="J67" s="34">
        <v>912</v>
      </c>
      <c r="K67" s="34"/>
      <c r="L67" s="13"/>
      <c r="M67" s="13"/>
      <c r="N67" s="66"/>
    </row>
    <row r="68" spans="1:14" hidden="1">
      <c r="A68" s="79">
        <v>43840</v>
      </c>
      <c r="B68" s="80" t="s">
        <v>163</v>
      </c>
      <c r="C68" s="80" t="s">
        <v>164</v>
      </c>
      <c r="D68" s="81" t="s">
        <v>35</v>
      </c>
      <c r="E68" s="82">
        <v>4381.2</v>
      </c>
      <c r="F68" s="83">
        <v>4381.2</v>
      </c>
      <c r="G68" s="23">
        <f t="shared" si="0"/>
        <v>0</v>
      </c>
      <c r="H68" s="84" t="s">
        <v>114</v>
      </c>
      <c r="I68" s="42">
        <f t="shared" si="1"/>
        <v>44752</v>
      </c>
      <c r="J68" s="34">
        <v>912</v>
      </c>
      <c r="K68" s="34"/>
      <c r="L68" s="13"/>
      <c r="M68" s="43"/>
    </row>
    <row r="69" spans="1:14" hidden="1">
      <c r="A69" s="38">
        <v>43889</v>
      </c>
      <c r="B69" s="39" t="s">
        <v>165</v>
      </c>
      <c r="C69" s="39" t="s">
        <v>166</v>
      </c>
      <c r="D69" s="40" t="s">
        <v>35</v>
      </c>
      <c r="E69" s="85">
        <v>8026.8</v>
      </c>
      <c r="F69" s="64">
        <v>8026.8</v>
      </c>
      <c r="G69" s="23">
        <f t="shared" si="0"/>
        <v>0</v>
      </c>
      <c r="H69" s="24" t="s">
        <v>114</v>
      </c>
      <c r="I69" s="42">
        <f t="shared" si="1"/>
        <v>44801</v>
      </c>
      <c r="J69" s="34">
        <v>912</v>
      </c>
      <c r="K69" s="34"/>
      <c r="L69" s="13"/>
      <c r="M69" s="43"/>
    </row>
    <row r="70" spans="1:14" hidden="1">
      <c r="A70" s="38">
        <v>43896</v>
      </c>
      <c r="B70" s="39" t="s">
        <v>167</v>
      </c>
      <c r="C70" s="39" t="s">
        <v>168</v>
      </c>
      <c r="D70" s="40" t="s">
        <v>35</v>
      </c>
      <c r="E70" s="85">
        <v>2190.6</v>
      </c>
      <c r="F70" s="64">
        <v>2190.6</v>
      </c>
      <c r="G70" s="23">
        <f t="shared" ref="G70:G133" si="2">E70-F70</f>
        <v>0</v>
      </c>
      <c r="H70" s="24" t="s">
        <v>114</v>
      </c>
      <c r="I70" s="42">
        <f t="shared" si="1"/>
        <v>44808</v>
      </c>
      <c r="J70" s="34">
        <v>912</v>
      </c>
      <c r="K70" s="34"/>
      <c r="L70" s="13"/>
      <c r="M70" s="43"/>
      <c r="N70" s="66"/>
    </row>
    <row r="71" spans="1:14" s="56" customFormat="1" hidden="1">
      <c r="A71" s="67">
        <v>43903</v>
      </c>
      <c r="B71" s="68" t="s">
        <v>169</v>
      </c>
      <c r="C71" s="68" t="s">
        <v>170</v>
      </c>
      <c r="D71" s="69" t="s">
        <v>35</v>
      </c>
      <c r="E71" s="86">
        <v>2398</v>
      </c>
      <c r="F71" s="71">
        <v>2398</v>
      </c>
      <c r="G71" s="87">
        <f t="shared" si="2"/>
        <v>0</v>
      </c>
      <c r="H71" s="24" t="s">
        <v>114</v>
      </c>
      <c r="I71" s="51">
        <f t="shared" si="1"/>
        <v>44815</v>
      </c>
      <c r="J71" s="55">
        <v>912</v>
      </c>
      <c r="K71" s="55" t="s">
        <v>121</v>
      </c>
      <c r="L71" s="53"/>
      <c r="M71" s="88"/>
      <c r="N71" s="65"/>
    </row>
    <row r="72" spans="1:14" hidden="1">
      <c r="A72" s="38">
        <v>43951</v>
      </c>
      <c r="B72" s="39" t="s">
        <v>171</v>
      </c>
      <c r="C72" s="39" t="s">
        <v>172</v>
      </c>
      <c r="D72" s="40" t="s">
        <v>35</v>
      </c>
      <c r="E72" s="85">
        <v>2190.6</v>
      </c>
      <c r="F72" s="64">
        <v>2190.6</v>
      </c>
      <c r="G72" s="23">
        <f t="shared" si="2"/>
        <v>0</v>
      </c>
      <c r="H72" s="24" t="s">
        <v>114</v>
      </c>
      <c r="I72" s="42">
        <f t="shared" si="1"/>
        <v>44863</v>
      </c>
      <c r="J72" s="34">
        <v>912</v>
      </c>
      <c r="K72" s="34"/>
      <c r="L72" s="13"/>
      <c r="M72" s="43"/>
      <c r="N72" s="66"/>
    </row>
    <row r="73" spans="1:14" s="56" customFormat="1" hidden="1">
      <c r="A73" s="67">
        <v>43959</v>
      </c>
      <c r="B73" s="68" t="s">
        <v>173</v>
      </c>
      <c r="C73" s="68" t="s">
        <v>174</v>
      </c>
      <c r="D73" s="69" t="s">
        <v>35</v>
      </c>
      <c r="E73" s="86">
        <v>10411</v>
      </c>
      <c r="F73" s="71">
        <v>10411</v>
      </c>
      <c r="G73" s="87">
        <f t="shared" si="2"/>
        <v>0</v>
      </c>
      <c r="H73" s="24" t="s">
        <v>114</v>
      </c>
      <c r="I73" s="51">
        <f t="shared" si="1"/>
        <v>44871</v>
      </c>
      <c r="J73" s="55">
        <v>912</v>
      </c>
      <c r="K73" s="55" t="s">
        <v>175</v>
      </c>
      <c r="L73" s="53"/>
      <c r="M73" s="88"/>
    </row>
    <row r="74" spans="1:14" s="56" customFormat="1" hidden="1">
      <c r="A74" s="67">
        <v>43966</v>
      </c>
      <c r="B74" s="68" t="s">
        <v>176</v>
      </c>
      <c r="C74" s="68" t="s">
        <v>177</v>
      </c>
      <c r="D74" s="69" t="s">
        <v>35</v>
      </c>
      <c r="E74" s="86">
        <v>9044.7000000000007</v>
      </c>
      <c r="F74" s="71">
        <f>6029.8+3014.9</f>
        <v>9044.7000000000007</v>
      </c>
      <c r="G74" s="87">
        <f t="shared" si="2"/>
        <v>0</v>
      </c>
      <c r="H74" s="24" t="s">
        <v>114</v>
      </c>
      <c r="I74" s="51">
        <f t="shared" si="1"/>
        <v>44878</v>
      </c>
      <c r="J74" s="55">
        <v>912</v>
      </c>
      <c r="K74" s="55" t="s">
        <v>178</v>
      </c>
      <c r="L74" s="53"/>
      <c r="M74" s="88"/>
    </row>
    <row r="75" spans="1:14" s="56" customFormat="1" hidden="1">
      <c r="A75" s="67">
        <v>43994</v>
      </c>
      <c r="B75" s="68" t="s">
        <v>179</v>
      </c>
      <c r="C75" s="68" t="s">
        <v>180</v>
      </c>
      <c r="D75" s="69" t="s">
        <v>35</v>
      </c>
      <c r="E75" s="86">
        <v>5205.5</v>
      </c>
      <c r="F75" s="71">
        <v>5205.5</v>
      </c>
      <c r="G75" s="87">
        <f t="shared" si="2"/>
        <v>0</v>
      </c>
      <c r="H75" s="24" t="s">
        <v>114</v>
      </c>
      <c r="I75" s="51">
        <f t="shared" si="1"/>
        <v>44906</v>
      </c>
      <c r="J75" s="55">
        <v>912</v>
      </c>
      <c r="K75" s="55" t="s">
        <v>140</v>
      </c>
      <c r="L75" s="53"/>
      <c r="M75" s="88"/>
    </row>
    <row r="76" spans="1:14" s="56" customFormat="1" hidden="1">
      <c r="A76" s="67">
        <v>44001</v>
      </c>
      <c r="B76" s="68" t="s">
        <v>181</v>
      </c>
      <c r="C76" s="68" t="s">
        <v>182</v>
      </c>
      <c r="D76" s="69" t="s">
        <v>35</v>
      </c>
      <c r="E76" s="86">
        <v>2760</v>
      </c>
      <c r="F76" s="71">
        <v>2760</v>
      </c>
      <c r="G76" s="87">
        <f t="shared" si="2"/>
        <v>0</v>
      </c>
      <c r="H76" s="24" t="s">
        <v>114</v>
      </c>
      <c r="I76" s="51">
        <f t="shared" si="1"/>
        <v>44913</v>
      </c>
      <c r="J76" s="55">
        <v>912</v>
      </c>
      <c r="K76" s="55" t="s">
        <v>183</v>
      </c>
      <c r="L76" s="53"/>
      <c r="M76" s="88"/>
    </row>
    <row r="77" spans="1:14" hidden="1">
      <c r="A77" s="38">
        <v>44071</v>
      </c>
      <c r="B77" s="39" t="s">
        <v>184</v>
      </c>
      <c r="C77" s="39" t="s">
        <v>185</v>
      </c>
      <c r="D77" s="40" t="s">
        <v>186</v>
      </c>
      <c r="E77" s="85">
        <v>3450</v>
      </c>
      <c r="F77" s="64">
        <f>2070+690+690</f>
        <v>3450</v>
      </c>
      <c r="G77" s="23">
        <f t="shared" si="2"/>
        <v>0</v>
      </c>
      <c r="H77" s="24" t="s">
        <v>114</v>
      </c>
      <c r="I77" s="42">
        <f t="shared" si="1"/>
        <v>44983</v>
      </c>
      <c r="J77" s="34">
        <v>912</v>
      </c>
      <c r="K77" s="55" t="s">
        <v>187</v>
      </c>
      <c r="L77" s="13"/>
      <c r="M77" s="43"/>
    </row>
    <row r="78" spans="1:14" s="56" customFormat="1" hidden="1">
      <c r="A78" s="67">
        <v>44071</v>
      </c>
      <c r="B78" s="68" t="s">
        <v>188</v>
      </c>
      <c r="C78" s="68" t="s">
        <v>189</v>
      </c>
      <c r="D78" s="69" t="s">
        <v>186</v>
      </c>
      <c r="E78" s="86">
        <v>22172.1</v>
      </c>
      <c r="F78" s="71">
        <f>19157.2+3014.9</f>
        <v>22172.100000000002</v>
      </c>
      <c r="G78" s="87">
        <f t="shared" si="2"/>
        <v>0</v>
      </c>
      <c r="H78" s="24" t="s">
        <v>114</v>
      </c>
      <c r="I78" s="51">
        <f t="shared" si="1"/>
        <v>44983</v>
      </c>
      <c r="J78" s="55">
        <v>912</v>
      </c>
      <c r="K78" s="55" t="s">
        <v>190</v>
      </c>
      <c r="L78" s="53"/>
      <c r="M78" s="88"/>
    </row>
    <row r="79" spans="1:14" s="56" customFormat="1" hidden="1">
      <c r="A79" s="67">
        <v>44081</v>
      </c>
      <c r="B79" s="68" t="s">
        <v>191</v>
      </c>
      <c r="C79" s="68" t="s">
        <v>192</v>
      </c>
      <c r="D79" s="69" t="s">
        <v>186</v>
      </c>
      <c r="E79" s="86">
        <v>2070</v>
      </c>
      <c r="F79" s="71">
        <v>2070</v>
      </c>
      <c r="G79" s="87">
        <f t="shared" si="2"/>
        <v>0</v>
      </c>
      <c r="H79" s="24" t="s">
        <v>114</v>
      </c>
      <c r="I79" s="51">
        <f t="shared" si="1"/>
        <v>44993</v>
      </c>
      <c r="J79" s="55">
        <v>912</v>
      </c>
      <c r="K79" s="55" t="s">
        <v>193</v>
      </c>
      <c r="L79" s="53"/>
      <c r="M79" s="88"/>
      <c r="N79" s="65"/>
    </row>
    <row r="80" spans="1:14" s="56" customFormat="1" hidden="1">
      <c r="A80" s="67">
        <v>44081</v>
      </c>
      <c r="B80" s="68" t="s">
        <v>194</v>
      </c>
      <c r="C80" s="68" t="s">
        <v>195</v>
      </c>
      <c r="D80" s="69" t="s">
        <v>186</v>
      </c>
      <c r="E80" s="86">
        <v>8483.2999999999993</v>
      </c>
      <c r="F80" s="71">
        <f>6660.5+1822.8</f>
        <v>8483.2999999999993</v>
      </c>
      <c r="G80" s="87">
        <f t="shared" si="2"/>
        <v>0</v>
      </c>
      <c r="H80" s="24" t="s">
        <v>114</v>
      </c>
      <c r="I80" s="51">
        <f t="shared" si="1"/>
        <v>44993</v>
      </c>
      <c r="J80" s="55">
        <v>912</v>
      </c>
      <c r="K80" s="55" t="s">
        <v>196</v>
      </c>
      <c r="L80" s="53"/>
      <c r="M80" s="88"/>
    </row>
    <row r="81" spans="1:14" s="56" customFormat="1" hidden="1">
      <c r="A81" s="67">
        <v>44081</v>
      </c>
      <c r="B81" s="68" t="s">
        <v>197</v>
      </c>
      <c r="C81" s="68" t="s">
        <v>198</v>
      </c>
      <c r="D81" s="69" t="s">
        <v>186</v>
      </c>
      <c r="E81" s="86">
        <v>8835.5</v>
      </c>
      <c r="F81" s="71">
        <v>8835.5</v>
      </c>
      <c r="G81" s="87">
        <f t="shared" si="2"/>
        <v>0</v>
      </c>
      <c r="H81" s="24" t="s">
        <v>114</v>
      </c>
      <c r="I81" s="51">
        <f t="shared" si="1"/>
        <v>44993</v>
      </c>
      <c r="J81" s="55">
        <v>912</v>
      </c>
      <c r="K81" s="55" t="s">
        <v>199</v>
      </c>
      <c r="L81" s="53"/>
      <c r="M81" s="88"/>
    </row>
    <row r="82" spans="1:14" s="56" customFormat="1" hidden="1">
      <c r="A82" s="67">
        <v>44085</v>
      </c>
      <c r="B82" s="68" t="s">
        <v>200</v>
      </c>
      <c r="C82" s="68" t="s">
        <v>201</v>
      </c>
      <c r="D82" s="69" t="s">
        <v>35</v>
      </c>
      <c r="E82" s="86">
        <v>2393.8000000000002</v>
      </c>
      <c r="F82" s="71">
        <v>2393.8000000000002</v>
      </c>
      <c r="G82" s="87">
        <f t="shared" si="2"/>
        <v>0</v>
      </c>
      <c r="H82" s="24" t="s">
        <v>114</v>
      </c>
      <c r="I82" s="51">
        <f t="shared" si="1"/>
        <v>44997</v>
      </c>
      <c r="J82" s="55">
        <v>912</v>
      </c>
      <c r="K82" s="55" t="s">
        <v>202</v>
      </c>
      <c r="L82" s="53"/>
      <c r="M82" s="88"/>
      <c r="N82" s="65"/>
    </row>
    <row r="83" spans="1:14" s="56" customFormat="1" hidden="1">
      <c r="A83" s="67">
        <v>44085</v>
      </c>
      <c r="B83" s="68" t="s">
        <v>203</v>
      </c>
      <c r="C83" s="68" t="s">
        <v>204</v>
      </c>
      <c r="D83" s="69" t="s">
        <v>35</v>
      </c>
      <c r="E83" s="86">
        <v>3450</v>
      </c>
      <c r="F83" s="71">
        <v>3450</v>
      </c>
      <c r="G83" s="87">
        <f t="shared" si="2"/>
        <v>0</v>
      </c>
      <c r="H83" s="24" t="s">
        <v>114</v>
      </c>
      <c r="I83" s="51">
        <f t="shared" si="1"/>
        <v>44997</v>
      </c>
      <c r="J83" s="55">
        <v>912</v>
      </c>
      <c r="K83" s="55" t="s">
        <v>193</v>
      </c>
      <c r="L83" s="53"/>
      <c r="M83" s="88"/>
    </row>
    <row r="84" spans="1:14" s="56" customFormat="1" hidden="1">
      <c r="A84" s="67">
        <v>44085</v>
      </c>
      <c r="B84" s="68" t="s">
        <v>205</v>
      </c>
      <c r="C84" s="68" t="s">
        <v>206</v>
      </c>
      <c r="D84" s="69" t="s">
        <v>35</v>
      </c>
      <c r="E84" s="86">
        <v>8533.4</v>
      </c>
      <c r="F84" s="71">
        <v>8533.4</v>
      </c>
      <c r="G84" s="87">
        <f t="shared" si="2"/>
        <v>0</v>
      </c>
      <c r="H84" s="24" t="s">
        <v>114</v>
      </c>
      <c r="I84" s="51">
        <f t="shared" si="1"/>
        <v>44997</v>
      </c>
      <c r="J84" s="55">
        <v>912</v>
      </c>
      <c r="K84" s="55" t="s">
        <v>199</v>
      </c>
      <c r="L84" s="53"/>
      <c r="M84" s="88"/>
    </row>
    <row r="85" spans="1:14" s="56" customFormat="1" hidden="1">
      <c r="A85" s="67">
        <v>44099</v>
      </c>
      <c r="B85" s="68" t="s">
        <v>207</v>
      </c>
      <c r="C85" s="68" t="s">
        <v>208</v>
      </c>
      <c r="D85" s="69" t="s">
        <v>35</v>
      </c>
      <c r="E85" s="86">
        <v>4468</v>
      </c>
      <c r="F85" s="71">
        <v>4468</v>
      </c>
      <c r="G85" s="87">
        <f t="shared" si="2"/>
        <v>0</v>
      </c>
      <c r="H85" s="24" t="s">
        <v>114</v>
      </c>
      <c r="I85" s="51">
        <f t="shared" si="1"/>
        <v>45011</v>
      </c>
      <c r="J85" s="55">
        <v>912</v>
      </c>
      <c r="K85" s="55" t="s">
        <v>209</v>
      </c>
      <c r="L85" s="53"/>
      <c r="M85" s="88"/>
    </row>
    <row r="86" spans="1:14" hidden="1">
      <c r="A86" s="38">
        <v>44106</v>
      </c>
      <c r="B86" s="39" t="s">
        <v>210</v>
      </c>
      <c r="C86" s="39" t="s">
        <v>211</v>
      </c>
      <c r="D86" s="40" t="s">
        <v>35</v>
      </c>
      <c r="E86" s="85">
        <v>2070</v>
      </c>
      <c r="F86" s="64">
        <v>2070</v>
      </c>
      <c r="G86" s="23">
        <f t="shared" si="2"/>
        <v>0</v>
      </c>
      <c r="H86" s="24" t="s">
        <v>114</v>
      </c>
      <c r="I86" s="42">
        <f t="shared" si="1"/>
        <v>45018</v>
      </c>
      <c r="J86" s="34">
        <v>912</v>
      </c>
      <c r="K86" s="55" t="s">
        <v>209</v>
      </c>
      <c r="L86" s="13"/>
      <c r="M86" s="43"/>
    </row>
    <row r="87" spans="1:14" s="56" customFormat="1" hidden="1">
      <c r="A87" s="67">
        <v>44106</v>
      </c>
      <c r="B87" s="68" t="s">
        <v>212</v>
      </c>
      <c r="C87" s="68" t="s">
        <v>213</v>
      </c>
      <c r="D87" s="69" t="s">
        <v>35</v>
      </c>
      <c r="E87" s="86">
        <v>2993.2</v>
      </c>
      <c r="F87" s="71">
        <v>2993.2</v>
      </c>
      <c r="G87" s="87">
        <f t="shared" si="2"/>
        <v>0</v>
      </c>
      <c r="H87" s="24" t="s">
        <v>114</v>
      </c>
      <c r="I87" s="51">
        <f t="shared" si="1"/>
        <v>45018</v>
      </c>
      <c r="J87" s="55">
        <v>912</v>
      </c>
      <c r="K87" s="55" t="s">
        <v>214</v>
      </c>
      <c r="L87" s="53"/>
      <c r="M87" s="88"/>
    </row>
    <row r="88" spans="1:14" s="56" customFormat="1" hidden="1">
      <c r="A88" s="67">
        <v>44106</v>
      </c>
      <c r="B88" s="68" t="s">
        <v>215</v>
      </c>
      <c r="C88" s="68" t="s">
        <v>216</v>
      </c>
      <c r="D88" s="69" t="s">
        <v>35</v>
      </c>
      <c r="E88" s="86">
        <v>1970</v>
      </c>
      <c r="F88" s="71">
        <v>1970</v>
      </c>
      <c r="G88" s="87">
        <f t="shared" si="2"/>
        <v>0</v>
      </c>
      <c r="H88" s="24" t="s">
        <v>114</v>
      </c>
      <c r="I88" s="51">
        <f t="shared" si="1"/>
        <v>45018</v>
      </c>
      <c r="J88" s="55">
        <v>912</v>
      </c>
      <c r="K88" s="55" t="s">
        <v>217</v>
      </c>
      <c r="L88" s="53"/>
      <c r="M88" s="88"/>
    </row>
    <row r="89" spans="1:14" hidden="1">
      <c r="A89" s="38">
        <v>44113</v>
      </c>
      <c r="B89" s="39" t="s">
        <v>218</v>
      </c>
      <c r="C89" s="39" t="s">
        <v>219</v>
      </c>
      <c r="D89" s="40" t="s">
        <v>35</v>
      </c>
      <c r="E89" s="85">
        <v>8574</v>
      </c>
      <c r="F89" s="64">
        <v>8574</v>
      </c>
      <c r="G89" s="23">
        <f t="shared" si="2"/>
        <v>0</v>
      </c>
      <c r="H89" s="24" t="s">
        <v>114</v>
      </c>
      <c r="I89" s="42">
        <f t="shared" si="1"/>
        <v>45025</v>
      </c>
      <c r="J89" s="34">
        <v>912</v>
      </c>
      <c r="K89" s="55" t="s">
        <v>209</v>
      </c>
      <c r="L89" s="13"/>
      <c r="M89" s="43"/>
    </row>
    <row r="90" spans="1:14" s="56" customFormat="1" hidden="1">
      <c r="A90" s="67">
        <v>44113</v>
      </c>
      <c r="B90" s="68" t="s">
        <v>220</v>
      </c>
      <c r="C90" s="68" t="s">
        <v>221</v>
      </c>
      <c r="D90" s="69" t="s">
        <v>35</v>
      </c>
      <c r="E90" s="86">
        <v>1822.8</v>
      </c>
      <c r="F90" s="71">
        <v>1822.8</v>
      </c>
      <c r="G90" s="87">
        <f t="shared" si="2"/>
        <v>0</v>
      </c>
      <c r="H90" s="24" t="s">
        <v>114</v>
      </c>
      <c r="I90" s="51">
        <f t="shared" si="1"/>
        <v>45025</v>
      </c>
      <c r="J90" s="55">
        <v>912</v>
      </c>
      <c r="K90" s="55" t="s">
        <v>222</v>
      </c>
      <c r="L90" s="53"/>
      <c r="M90" s="88"/>
    </row>
    <row r="91" spans="1:14" s="56" customFormat="1" hidden="1">
      <c r="A91" s="67">
        <v>44113</v>
      </c>
      <c r="B91" s="68" t="s">
        <v>223</v>
      </c>
      <c r="C91" s="68" t="s">
        <v>224</v>
      </c>
      <c r="D91" s="69" t="s">
        <v>35</v>
      </c>
      <c r="E91" s="86">
        <v>10332.1</v>
      </c>
      <c r="F91" s="71">
        <v>10332.1</v>
      </c>
      <c r="G91" s="87">
        <f t="shared" si="2"/>
        <v>0</v>
      </c>
      <c r="H91" s="24" t="s">
        <v>114</v>
      </c>
      <c r="I91" s="51">
        <f t="shared" si="1"/>
        <v>45025</v>
      </c>
      <c r="J91" s="55">
        <v>912</v>
      </c>
      <c r="K91" s="55" t="s">
        <v>214</v>
      </c>
      <c r="L91" s="53"/>
      <c r="M91" s="88"/>
    </row>
    <row r="92" spans="1:14" s="56" customFormat="1" hidden="1">
      <c r="A92" s="67">
        <v>44135</v>
      </c>
      <c r="B92" s="68" t="s">
        <v>225</v>
      </c>
      <c r="C92" s="68" t="s">
        <v>226</v>
      </c>
      <c r="D92" s="69" t="s">
        <v>35</v>
      </c>
      <c r="E92" s="86">
        <v>3645.6</v>
      </c>
      <c r="F92" s="71">
        <f>1822.8+1822.8</f>
        <v>3645.6</v>
      </c>
      <c r="G92" s="87">
        <f t="shared" si="2"/>
        <v>0</v>
      </c>
      <c r="H92" s="24" t="s">
        <v>114</v>
      </c>
      <c r="I92" s="51">
        <f t="shared" si="1"/>
        <v>45047</v>
      </c>
      <c r="J92" s="55">
        <v>912</v>
      </c>
      <c r="K92" s="55" t="s">
        <v>222</v>
      </c>
      <c r="L92" s="53"/>
      <c r="M92" s="88"/>
    </row>
    <row r="93" spans="1:14" s="56" customFormat="1" hidden="1">
      <c r="A93" s="67">
        <v>44135</v>
      </c>
      <c r="B93" s="68" t="s">
        <v>227</v>
      </c>
      <c r="C93" s="68" t="s">
        <v>228</v>
      </c>
      <c r="D93" s="69" t="s">
        <v>35</v>
      </c>
      <c r="E93" s="86">
        <v>690</v>
      </c>
      <c r="F93" s="71">
        <v>690</v>
      </c>
      <c r="G93" s="87">
        <f t="shared" si="2"/>
        <v>0</v>
      </c>
      <c r="H93" s="24" t="s">
        <v>114</v>
      </c>
      <c r="I93" s="51">
        <f t="shared" si="1"/>
        <v>45047</v>
      </c>
      <c r="J93" s="55">
        <v>912</v>
      </c>
      <c r="K93" s="55" t="s">
        <v>229</v>
      </c>
      <c r="L93" s="53"/>
      <c r="M93" s="88"/>
    </row>
    <row r="94" spans="1:14" s="56" customFormat="1" hidden="1">
      <c r="A94" s="67">
        <v>44141</v>
      </c>
      <c r="B94" s="68" t="s">
        <v>230</v>
      </c>
      <c r="C94" s="68" t="s">
        <v>231</v>
      </c>
      <c r="D94" s="69" t="s">
        <v>35</v>
      </c>
      <c r="E94" s="86">
        <v>2398</v>
      </c>
      <c r="F94" s="71">
        <v>2398</v>
      </c>
      <c r="G94" s="87">
        <f t="shared" si="2"/>
        <v>0</v>
      </c>
      <c r="H94" s="24" t="s">
        <v>114</v>
      </c>
      <c r="I94" s="51">
        <f t="shared" si="1"/>
        <v>45053</v>
      </c>
      <c r="J94" s="55">
        <v>912</v>
      </c>
      <c r="K94" s="55" t="s">
        <v>229</v>
      </c>
      <c r="L94" s="53"/>
      <c r="M94" s="88"/>
    </row>
    <row r="95" spans="1:14" s="56" customFormat="1" hidden="1">
      <c r="A95" s="67">
        <v>44148</v>
      </c>
      <c r="B95" s="68" t="s">
        <v>232</v>
      </c>
      <c r="C95" s="68" t="s">
        <v>233</v>
      </c>
      <c r="D95" s="69" t="s">
        <v>35</v>
      </c>
      <c r="E95" s="86">
        <v>2560</v>
      </c>
      <c r="F95" s="71">
        <v>2560</v>
      </c>
      <c r="G95" s="87">
        <f t="shared" si="2"/>
        <v>0</v>
      </c>
      <c r="H95" s="24" t="s">
        <v>114</v>
      </c>
      <c r="I95" s="51">
        <f t="shared" si="1"/>
        <v>45060</v>
      </c>
      <c r="J95" s="55">
        <v>912</v>
      </c>
      <c r="K95" s="55" t="s">
        <v>234</v>
      </c>
      <c r="L95" s="53"/>
      <c r="M95" s="88"/>
    </row>
    <row r="96" spans="1:14" s="56" customFormat="1" hidden="1">
      <c r="A96" s="67">
        <v>44162</v>
      </c>
      <c r="B96" s="68" t="s">
        <v>235</v>
      </c>
      <c r="C96" s="68" t="s">
        <v>236</v>
      </c>
      <c r="D96" s="69" t="s">
        <v>35</v>
      </c>
      <c r="E96" s="86">
        <v>2190.6</v>
      </c>
      <c r="F96" s="71">
        <v>2190.6</v>
      </c>
      <c r="G96" s="87">
        <f t="shared" si="2"/>
        <v>0</v>
      </c>
      <c r="H96" s="24" t="s">
        <v>114</v>
      </c>
      <c r="I96" s="51">
        <f t="shared" si="1"/>
        <v>45074</v>
      </c>
      <c r="J96" s="55">
        <v>912</v>
      </c>
      <c r="K96" s="55" t="s">
        <v>222</v>
      </c>
      <c r="L96" s="53"/>
      <c r="M96" s="88"/>
    </row>
    <row r="97" spans="1:13" s="56" customFormat="1" hidden="1">
      <c r="A97" s="67">
        <v>44162</v>
      </c>
      <c r="B97" s="68" t="s">
        <v>237</v>
      </c>
      <c r="C97" s="68" t="s">
        <v>238</v>
      </c>
      <c r="D97" s="69" t="s">
        <v>35</v>
      </c>
      <c r="E97" s="86">
        <v>8979.6</v>
      </c>
      <c r="F97" s="71">
        <v>8979.6</v>
      </c>
      <c r="G97" s="87">
        <f t="shared" si="2"/>
        <v>0</v>
      </c>
      <c r="H97" s="24" t="s">
        <v>114</v>
      </c>
      <c r="I97" s="51">
        <f t="shared" si="1"/>
        <v>45074</v>
      </c>
      <c r="J97" s="55">
        <v>912</v>
      </c>
      <c r="K97" s="55" t="s">
        <v>239</v>
      </c>
      <c r="L97" s="53"/>
      <c r="M97" s="88"/>
    </row>
    <row r="98" spans="1:13" s="56" customFormat="1" hidden="1">
      <c r="A98" s="67">
        <v>44162</v>
      </c>
      <c r="B98" s="68" t="s">
        <v>240</v>
      </c>
      <c r="C98" s="68" t="s">
        <v>241</v>
      </c>
      <c r="D98" s="69" t="s">
        <v>35</v>
      </c>
      <c r="E98" s="86">
        <v>12386</v>
      </c>
      <c r="F98" s="71">
        <v>12386</v>
      </c>
      <c r="G98" s="87">
        <f t="shared" si="2"/>
        <v>0</v>
      </c>
      <c r="H98" s="24" t="s">
        <v>114</v>
      </c>
      <c r="I98" s="51">
        <f t="shared" si="1"/>
        <v>45074</v>
      </c>
      <c r="J98" s="55">
        <v>912</v>
      </c>
      <c r="K98" s="55" t="s">
        <v>229</v>
      </c>
      <c r="L98" s="53"/>
      <c r="M98" s="88"/>
    </row>
    <row r="99" spans="1:13" hidden="1">
      <c r="A99" s="38">
        <v>44173</v>
      </c>
      <c r="B99" s="39" t="s">
        <v>242</v>
      </c>
      <c r="C99" s="39" t="s">
        <v>243</v>
      </c>
      <c r="D99" s="40" t="s">
        <v>35</v>
      </c>
      <c r="E99" s="85">
        <v>13882.4</v>
      </c>
      <c r="F99" s="64">
        <f>10867.5+3014.9</f>
        <v>13882.4</v>
      </c>
      <c r="G99" s="23">
        <f t="shared" si="2"/>
        <v>0</v>
      </c>
      <c r="H99" s="24" t="s">
        <v>114</v>
      </c>
      <c r="I99" s="42">
        <f t="shared" si="1"/>
        <v>45085</v>
      </c>
      <c r="J99" s="34">
        <v>912</v>
      </c>
      <c r="K99" s="34" t="s">
        <v>244</v>
      </c>
      <c r="L99" s="13" t="s">
        <v>245</v>
      </c>
      <c r="M99" s="43"/>
    </row>
    <row r="100" spans="1:13" hidden="1">
      <c r="A100" s="38">
        <v>44173</v>
      </c>
      <c r="B100" s="39" t="s">
        <v>246</v>
      </c>
      <c r="C100" s="39" t="s">
        <v>247</v>
      </c>
      <c r="D100" s="40" t="s">
        <v>35</v>
      </c>
      <c r="E100" s="85">
        <v>2172.85</v>
      </c>
      <c r="F100" s="64">
        <v>2172.85</v>
      </c>
      <c r="G100" s="23">
        <f t="shared" si="2"/>
        <v>0</v>
      </c>
      <c r="H100" s="24" t="s">
        <v>114</v>
      </c>
      <c r="I100" s="42">
        <f t="shared" si="1"/>
        <v>45085</v>
      </c>
      <c r="J100" s="34">
        <v>912</v>
      </c>
      <c r="K100" s="34" t="s">
        <v>248</v>
      </c>
      <c r="L100" s="13"/>
      <c r="M100" s="43"/>
    </row>
    <row r="101" spans="1:13" hidden="1">
      <c r="A101" s="38">
        <v>44173</v>
      </c>
      <c r="B101" s="39" t="s">
        <v>249</v>
      </c>
      <c r="C101" s="39" t="s">
        <v>250</v>
      </c>
      <c r="D101" s="40" t="s">
        <v>35</v>
      </c>
      <c r="E101" s="85">
        <v>590</v>
      </c>
      <c r="F101" s="64">
        <v>590</v>
      </c>
      <c r="G101" s="23">
        <f t="shared" si="2"/>
        <v>0</v>
      </c>
      <c r="H101" s="24" t="s">
        <v>114</v>
      </c>
      <c r="I101" s="42">
        <f t="shared" si="1"/>
        <v>45085</v>
      </c>
      <c r="J101" s="34">
        <v>912</v>
      </c>
      <c r="K101" s="34" t="s">
        <v>251</v>
      </c>
      <c r="L101" s="13"/>
      <c r="M101" s="43"/>
    </row>
    <row r="102" spans="1:13" hidden="1">
      <c r="A102" s="38">
        <v>44183</v>
      </c>
      <c r="B102" s="39" t="s">
        <v>252</v>
      </c>
      <c r="C102" s="39" t="s">
        <v>253</v>
      </c>
      <c r="D102" s="40" t="s">
        <v>35</v>
      </c>
      <c r="E102" s="85">
        <v>7857.15</v>
      </c>
      <c r="F102" s="64">
        <f>4489.8+3367.35</f>
        <v>7857.15</v>
      </c>
      <c r="G102" s="23">
        <f t="shared" si="2"/>
        <v>0</v>
      </c>
      <c r="H102" s="24" t="s">
        <v>114</v>
      </c>
      <c r="I102" s="42">
        <f t="shared" si="1"/>
        <v>45095</v>
      </c>
      <c r="J102" s="34">
        <v>912</v>
      </c>
      <c r="K102" s="34" t="s">
        <v>248</v>
      </c>
      <c r="L102" s="13" t="s">
        <v>254</v>
      </c>
      <c r="M102" s="43"/>
    </row>
    <row r="103" spans="1:13" hidden="1">
      <c r="A103" s="38">
        <v>44183</v>
      </c>
      <c r="B103" s="39" t="s">
        <v>255</v>
      </c>
      <c r="C103" s="39" t="s">
        <v>256</v>
      </c>
      <c r="D103" s="40" t="s">
        <v>35</v>
      </c>
      <c r="E103" s="85">
        <v>690</v>
      </c>
      <c r="F103" s="64">
        <v>690</v>
      </c>
      <c r="G103" s="23">
        <f t="shared" si="2"/>
        <v>0</v>
      </c>
      <c r="H103" s="24" t="s">
        <v>114</v>
      </c>
      <c r="I103" s="42">
        <f t="shared" si="1"/>
        <v>45095</v>
      </c>
      <c r="J103" s="34">
        <v>912</v>
      </c>
      <c r="K103" s="34" t="s">
        <v>257</v>
      </c>
      <c r="L103" s="13"/>
      <c r="M103" s="43"/>
    </row>
    <row r="104" spans="1:13" hidden="1">
      <c r="A104" s="38">
        <v>44183</v>
      </c>
      <c r="B104" s="39" t="s">
        <v>258</v>
      </c>
      <c r="C104" s="39" t="s">
        <v>259</v>
      </c>
      <c r="D104" s="40" t="s">
        <v>35</v>
      </c>
      <c r="E104" s="85">
        <v>3645.6</v>
      </c>
      <c r="F104" s="64">
        <v>3645.6</v>
      </c>
      <c r="G104" s="23">
        <f t="shared" si="2"/>
        <v>0</v>
      </c>
      <c r="H104" s="24" t="s">
        <v>114</v>
      </c>
      <c r="I104" s="42">
        <f t="shared" ref="I104:I167" si="3">A104+J104</f>
        <v>45095</v>
      </c>
      <c r="J104" s="34">
        <v>912</v>
      </c>
      <c r="K104" s="34" t="s">
        <v>244</v>
      </c>
      <c r="L104" s="13"/>
      <c r="M104" s="43"/>
    </row>
    <row r="105" spans="1:13" hidden="1">
      <c r="A105" s="38">
        <v>44183</v>
      </c>
      <c r="B105" s="39" t="s">
        <v>260</v>
      </c>
      <c r="C105" s="39" t="s">
        <v>261</v>
      </c>
      <c r="D105" s="40" t="s">
        <v>35</v>
      </c>
      <c r="E105" s="85">
        <v>2070</v>
      </c>
      <c r="F105" s="64">
        <v>2070</v>
      </c>
      <c r="G105" s="23">
        <f t="shared" si="2"/>
        <v>0</v>
      </c>
      <c r="H105" s="24" t="s">
        <v>114</v>
      </c>
      <c r="I105" s="42">
        <f t="shared" si="3"/>
        <v>45095</v>
      </c>
      <c r="J105" s="34">
        <v>912</v>
      </c>
      <c r="K105" s="34" t="s">
        <v>251</v>
      </c>
      <c r="L105" s="13"/>
      <c r="M105" s="43"/>
    </row>
    <row r="106" spans="1:13" hidden="1">
      <c r="A106" s="38">
        <v>44190</v>
      </c>
      <c r="B106" s="39" t="s">
        <v>262</v>
      </c>
      <c r="C106" s="39" t="s">
        <v>263</v>
      </c>
      <c r="D106" s="40" t="s">
        <v>35</v>
      </c>
      <c r="E106" s="85">
        <v>4468</v>
      </c>
      <c r="F106" s="64">
        <f>3778+690</f>
        <v>4468</v>
      </c>
      <c r="G106" s="23">
        <f t="shared" si="2"/>
        <v>0</v>
      </c>
      <c r="H106" s="24" t="s">
        <v>114</v>
      </c>
      <c r="I106" s="42">
        <f t="shared" si="3"/>
        <v>45102</v>
      </c>
      <c r="J106" s="34">
        <v>912</v>
      </c>
      <c r="K106" s="34" t="s">
        <v>257</v>
      </c>
      <c r="L106" s="13" t="s">
        <v>264</v>
      </c>
      <c r="M106" s="43"/>
    </row>
    <row r="107" spans="1:13" hidden="1">
      <c r="A107" s="38">
        <v>44190</v>
      </c>
      <c r="B107" s="39" t="s">
        <v>265</v>
      </c>
      <c r="C107" s="39" t="s">
        <v>266</v>
      </c>
      <c r="D107" s="40" t="s">
        <v>35</v>
      </c>
      <c r="E107" s="85">
        <v>5702.8</v>
      </c>
      <c r="F107" s="64">
        <f>5217.8+485</f>
        <v>5702.8</v>
      </c>
      <c r="G107" s="23">
        <f t="shared" si="2"/>
        <v>0</v>
      </c>
      <c r="H107" s="24" t="s">
        <v>114</v>
      </c>
      <c r="I107" s="42">
        <f t="shared" si="3"/>
        <v>45102</v>
      </c>
      <c r="J107" s="34">
        <v>912</v>
      </c>
      <c r="K107" s="34" t="s">
        <v>244</v>
      </c>
      <c r="L107" s="13" t="s">
        <v>245</v>
      </c>
      <c r="M107" s="43"/>
    </row>
    <row r="108" spans="1:13" hidden="1">
      <c r="A108" s="38">
        <v>44204</v>
      </c>
      <c r="B108" s="39" t="s">
        <v>267</v>
      </c>
      <c r="C108" s="39" t="s">
        <v>268</v>
      </c>
      <c r="D108" s="40" t="s">
        <v>35</v>
      </c>
      <c r="E108" s="89">
        <v>2760</v>
      </c>
      <c r="F108" s="64">
        <v>2760</v>
      </c>
      <c r="G108" s="23">
        <f t="shared" si="2"/>
        <v>0</v>
      </c>
      <c r="H108" s="24" t="s">
        <v>114</v>
      </c>
      <c r="I108" s="42">
        <f t="shared" si="3"/>
        <v>45116</v>
      </c>
      <c r="J108" s="34">
        <v>912</v>
      </c>
      <c r="K108" s="34" t="s">
        <v>251</v>
      </c>
      <c r="L108" s="13"/>
      <c r="M108" s="43"/>
    </row>
    <row r="109" spans="1:13" hidden="1">
      <c r="A109" s="38">
        <v>44204</v>
      </c>
      <c r="B109" s="39" t="s">
        <v>269</v>
      </c>
      <c r="C109" s="39" t="s">
        <v>270</v>
      </c>
      <c r="D109" s="40" t="s">
        <v>35</v>
      </c>
      <c r="E109" s="89">
        <v>2398</v>
      </c>
      <c r="F109" s="64">
        <v>2398</v>
      </c>
      <c r="G109" s="23">
        <f t="shared" si="2"/>
        <v>0</v>
      </c>
      <c r="H109" s="24" t="s">
        <v>114</v>
      </c>
      <c r="I109" s="42">
        <f t="shared" si="3"/>
        <v>45116</v>
      </c>
      <c r="J109" s="34">
        <v>912</v>
      </c>
      <c r="K109" s="34" t="s">
        <v>257</v>
      </c>
      <c r="L109" s="13"/>
      <c r="M109" s="43"/>
    </row>
    <row r="110" spans="1:13" hidden="1">
      <c r="A110" s="38">
        <v>44204</v>
      </c>
      <c r="B110" s="39" t="s">
        <v>271</v>
      </c>
      <c r="C110" s="39" t="s">
        <v>272</v>
      </c>
      <c r="D110" s="40" t="s">
        <v>35</v>
      </c>
      <c r="E110" s="89">
        <v>6176</v>
      </c>
      <c r="F110" s="64">
        <v>6176</v>
      </c>
      <c r="G110" s="23">
        <f t="shared" si="2"/>
        <v>0</v>
      </c>
      <c r="H110" s="24" t="s">
        <v>114</v>
      </c>
      <c r="I110" s="42">
        <f t="shared" si="3"/>
        <v>45116</v>
      </c>
      <c r="J110" s="34">
        <v>912</v>
      </c>
      <c r="K110" s="34" t="s">
        <v>273</v>
      </c>
      <c r="L110" s="13"/>
      <c r="M110" s="43"/>
    </row>
    <row r="111" spans="1:13" hidden="1">
      <c r="A111" s="38">
        <v>44204</v>
      </c>
      <c r="B111" s="39" t="s">
        <v>274</v>
      </c>
      <c r="C111" s="39" t="s">
        <v>275</v>
      </c>
      <c r="D111" s="40" t="s">
        <v>35</v>
      </c>
      <c r="E111" s="89">
        <v>2993.2</v>
      </c>
      <c r="F111" s="64">
        <v>2993.2</v>
      </c>
      <c r="G111" s="23">
        <f t="shared" si="2"/>
        <v>0</v>
      </c>
      <c r="H111" s="24" t="s">
        <v>114</v>
      </c>
      <c r="I111" s="42">
        <f t="shared" si="3"/>
        <v>45116</v>
      </c>
      <c r="J111" s="34">
        <v>912</v>
      </c>
      <c r="K111" s="34" t="s">
        <v>276</v>
      </c>
      <c r="L111" s="13"/>
      <c r="M111" s="43"/>
    </row>
    <row r="112" spans="1:13" hidden="1">
      <c r="A112" s="38">
        <v>44204</v>
      </c>
      <c r="B112" s="39" t="s">
        <v>277</v>
      </c>
      <c r="C112" s="39" t="s">
        <v>278</v>
      </c>
      <c r="D112" s="40" t="s">
        <v>35</v>
      </c>
      <c r="E112" s="89">
        <v>2660</v>
      </c>
      <c r="F112" s="64">
        <f>1970+690</f>
        <v>2660</v>
      </c>
      <c r="G112" s="23">
        <f t="shared" si="2"/>
        <v>0</v>
      </c>
      <c r="H112" s="24" t="s">
        <v>114</v>
      </c>
      <c r="I112" s="42">
        <f t="shared" si="3"/>
        <v>45116</v>
      </c>
      <c r="J112" s="34">
        <v>912</v>
      </c>
      <c r="K112" s="34" t="s">
        <v>279</v>
      </c>
      <c r="L112" s="13" t="s">
        <v>280</v>
      </c>
      <c r="M112" s="43"/>
    </row>
    <row r="113" spans="1:13" hidden="1">
      <c r="A113" s="38">
        <v>44204</v>
      </c>
      <c r="B113" s="39" t="s">
        <v>281</v>
      </c>
      <c r="C113" s="39" t="s">
        <v>282</v>
      </c>
      <c r="D113" s="40" t="s">
        <v>35</v>
      </c>
      <c r="E113" s="89">
        <v>2149.8000000000002</v>
      </c>
      <c r="F113" s="64">
        <v>2149.8000000000002</v>
      </c>
      <c r="G113" s="23">
        <f t="shared" si="2"/>
        <v>0</v>
      </c>
      <c r="H113" s="24" t="s">
        <v>114</v>
      </c>
      <c r="I113" s="42">
        <f t="shared" si="3"/>
        <v>45116</v>
      </c>
      <c r="J113" s="34">
        <v>912</v>
      </c>
      <c r="K113" s="34" t="s">
        <v>283</v>
      </c>
      <c r="L113" s="13"/>
      <c r="M113" s="43"/>
    </row>
    <row r="114" spans="1:13" hidden="1">
      <c r="A114" s="38">
        <v>44204</v>
      </c>
      <c r="B114" s="39" t="s">
        <v>284</v>
      </c>
      <c r="C114" s="39" t="s">
        <v>285</v>
      </c>
      <c r="D114" s="40" t="s">
        <v>35</v>
      </c>
      <c r="E114" s="89">
        <v>2993.2</v>
      </c>
      <c r="F114" s="64">
        <v>2993.2</v>
      </c>
      <c r="G114" s="23">
        <f t="shared" si="2"/>
        <v>0</v>
      </c>
      <c r="H114" s="24" t="s">
        <v>114</v>
      </c>
      <c r="I114" s="42">
        <f t="shared" si="3"/>
        <v>45116</v>
      </c>
      <c r="J114" s="34">
        <v>912</v>
      </c>
      <c r="K114" s="34" t="s">
        <v>248</v>
      </c>
      <c r="L114" s="13"/>
      <c r="M114" s="43"/>
    </row>
    <row r="115" spans="1:13" hidden="1">
      <c r="A115" s="38">
        <v>44225</v>
      </c>
      <c r="B115" s="39" t="s">
        <v>286</v>
      </c>
      <c r="C115" s="39" t="s">
        <v>287</v>
      </c>
      <c r="D115" s="40" t="s">
        <v>35</v>
      </c>
      <c r="E115" s="89">
        <v>2954.3</v>
      </c>
      <c r="F115" s="64">
        <v>2954.3</v>
      </c>
      <c r="G115" s="23">
        <f t="shared" si="2"/>
        <v>0</v>
      </c>
      <c r="H115" s="24" t="s">
        <v>114</v>
      </c>
      <c r="I115" s="42">
        <f t="shared" si="3"/>
        <v>45137</v>
      </c>
      <c r="J115" s="34">
        <v>912</v>
      </c>
      <c r="K115" s="34" t="s">
        <v>288</v>
      </c>
      <c r="L115" s="13"/>
      <c r="M115" s="43"/>
    </row>
    <row r="116" spans="1:13" hidden="1">
      <c r="A116" s="38">
        <v>44225</v>
      </c>
      <c r="B116" s="39" t="s">
        <v>289</v>
      </c>
      <c r="C116" s="39" t="s">
        <v>290</v>
      </c>
      <c r="D116" s="40" t="s">
        <v>35</v>
      </c>
      <c r="E116" s="89">
        <v>5842.3</v>
      </c>
      <c r="F116" s="64">
        <v>5842.3</v>
      </c>
      <c r="G116" s="23">
        <f t="shared" si="2"/>
        <v>0</v>
      </c>
      <c r="H116" s="24" t="s">
        <v>114</v>
      </c>
      <c r="I116" s="42">
        <f t="shared" si="3"/>
        <v>45137</v>
      </c>
      <c r="J116" s="34">
        <v>912</v>
      </c>
      <c r="K116" s="34" t="s">
        <v>276</v>
      </c>
      <c r="L116" s="13"/>
      <c r="M116" s="43"/>
    </row>
    <row r="117" spans="1:13" hidden="1">
      <c r="A117" s="38">
        <v>44246</v>
      </c>
      <c r="B117" s="39" t="s">
        <v>291</v>
      </c>
      <c r="C117" s="39" t="s">
        <v>292</v>
      </c>
      <c r="D117" s="40" t="s">
        <v>35</v>
      </c>
      <c r="E117" s="89">
        <v>8574</v>
      </c>
      <c r="F117" s="64">
        <f>690+2398+2398+690+2398</f>
        <v>8574</v>
      </c>
      <c r="G117" s="23">
        <f t="shared" si="2"/>
        <v>0</v>
      </c>
      <c r="H117" s="24" t="s">
        <v>114</v>
      </c>
      <c r="I117" s="42">
        <f t="shared" si="3"/>
        <v>45158</v>
      </c>
      <c r="J117" s="34">
        <v>912</v>
      </c>
      <c r="K117" s="34" t="s">
        <v>293</v>
      </c>
      <c r="L117" s="13"/>
      <c r="M117" s="43"/>
    </row>
    <row r="118" spans="1:13" hidden="1">
      <c r="A118" s="38">
        <v>44246</v>
      </c>
      <c r="B118" s="39" t="s">
        <v>294</v>
      </c>
      <c r="C118" s="39" t="s">
        <v>295</v>
      </c>
      <c r="D118" s="40" t="s">
        <v>35</v>
      </c>
      <c r="E118" s="89">
        <v>5585.6</v>
      </c>
      <c r="F118" s="64">
        <f>1822.8+1940+1822.8</f>
        <v>5585.6</v>
      </c>
      <c r="G118" s="23">
        <f t="shared" si="2"/>
        <v>0</v>
      </c>
      <c r="H118" s="24" t="s">
        <v>114</v>
      </c>
      <c r="I118" s="42">
        <f t="shared" si="3"/>
        <v>45158</v>
      </c>
      <c r="J118" s="34">
        <v>912</v>
      </c>
      <c r="K118" s="13" t="s">
        <v>296</v>
      </c>
      <c r="L118" s="13"/>
      <c r="M118" s="43"/>
    </row>
    <row r="119" spans="1:13" hidden="1">
      <c r="A119" s="38">
        <v>44246</v>
      </c>
      <c r="B119" s="39" t="s">
        <v>297</v>
      </c>
      <c r="C119" s="39" t="s">
        <v>298</v>
      </c>
      <c r="D119" s="40" t="s">
        <v>35</v>
      </c>
      <c r="E119" s="89">
        <v>4489.8</v>
      </c>
      <c r="F119" s="64">
        <f>1496.6+1496.6+1496.6</f>
        <v>4489.7999999999993</v>
      </c>
      <c r="G119" s="23">
        <f t="shared" si="2"/>
        <v>0</v>
      </c>
      <c r="H119" s="24" t="s">
        <v>114</v>
      </c>
      <c r="I119" s="42">
        <f t="shared" si="3"/>
        <v>45158</v>
      </c>
      <c r="J119" s="34">
        <v>912</v>
      </c>
      <c r="K119" s="34" t="s">
        <v>299</v>
      </c>
      <c r="L119" s="13"/>
      <c r="M119" s="43"/>
    </row>
    <row r="120" spans="1:13" hidden="1">
      <c r="A120" s="38">
        <v>44252</v>
      </c>
      <c r="B120" s="39" t="s">
        <v>300</v>
      </c>
      <c r="C120" s="39" t="s">
        <v>301</v>
      </c>
      <c r="D120" s="40" t="s">
        <v>35</v>
      </c>
      <c r="E120" s="89">
        <v>1380</v>
      </c>
      <c r="F120" s="64">
        <v>1380</v>
      </c>
      <c r="G120" s="23">
        <f t="shared" si="2"/>
        <v>0</v>
      </c>
      <c r="H120" s="24" t="s">
        <v>114</v>
      </c>
      <c r="I120" s="42">
        <f t="shared" si="3"/>
        <v>45164</v>
      </c>
      <c r="J120" s="34">
        <v>912</v>
      </c>
      <c r="K120" s="34" t="s">
        <v>302</v>
      </c>
      <c r="L120" s="13"/>
      <c r="M120" s="43"/>
    </row>
    <row r="121" spans="1:13" hidden="1">
      <c r="A121" s="38">
        <v>44252</v>
      </c>
      <c r="B121" s="39" t="s">
        <v>303</v>
      </c>
      <c r="C121" s="39" t="s">
        <v>304</v>
      </c>
      <c r="D121" s="40" t="s">
        <v>35</v>
      </c>
      <c r="E121" s="89">
        <v>13765.2</v>
      </c>
      <c r="F121" s="64">
        <f>1822.8+1074.9+3014.9+3014.9+3014.9+1822.8</f>
        <v>13765.199999999999</v>
      </c>
      <c r="G121" s="23">
        <f t="shared" si="2"/>
        <v>0</v>
      </c>
      <c r="H121" s="24" t="s">
        <v>114</v>
      </c>
      <c r="I121" s="42">
        <f t="shared" si="3"/>
        <v>45164</v>
      </c>
      <c r="J121" s="34">
        <v>912</v>
      </c>
      <c r="K121" s="13" t="s">
        <v>296</v>
      </c>
      <c r="L121" s="13"/>
      <c r="M121" s="43"/>
    </row>
    <row r="122" spans="1:13" hidden="1">
      <c r="A122" s="38">
        <v>44252</v>
      </c>
      <c r="B122" s="39" t="s">
        <v>305</v>
      </c>
      <c r="C122" s="39" t="s">
        <v>306</v>
      </c>
      <c r="D122" s="40" t="s">
        <v>35</v>
      </c>
      <c r="E122" s="89">
        <v>1496.6</v>
      </c>
      <c r="F122" s="64">
        <v>1496.6</v>
      </c>
      <c r="G122" s="23">
        <f t="shared" si="2"/>
        <v>0</v>
      </c>
      <c r="H122" s="24" t="s">
        <v>114</v>
      </c>
      <c r="I122" s="42">
        <f t="shared" si="3"/>
        <v>45164</v>
      </c>
      <c r="J122" s="34">
        <v>912</v>
      </c>
      <c r="K122" s="34" t="s">
        <v>299</v>
      </c>
      <c r="L122" s="13"/>
      <c r="M122" s="43"/>
    </row>
    <row r="123" spans="1:13" hidden="1">
      <c r="A123" s="38">
        <v>44252</v>
      </c>
      <c r="B123" s="39" t="s">
        <v>307</v>
      </c>
      <c r="C123" s="39" t="s">
        <v>308</v>
      </c>
      <c r="D123" s="40" t="s">
        <v>35</v>
      </c>
      <c r="E123" s="89">
        <v>2917</v>
      </c>
      <c r="F123" s="64">
        <f>489+1214+1214</f>
        <v>2917</v>
      </c>
      <c r="G123" s="23">
        <f t="shared" si="2"/>
        <v>0</v>
      </c>
      <c r="H123" s="24" t="s">
        <v>114</v>
      </c>
      <c r="I123" s="42">
        <f t="shared" si="3"/>
        <v>45164</v>
      </c>
      <c r="J123" s="34">
        <v>912</v>
      </c>
      <c r="K123" s="34" t="s">
        <v>309</v>
      </c>
      <c r="L123" s="13"/>
      <c r="M123" s="43"/>
    </row>
    <row r="124" spans="1:13" hidden="1">
      <c r="A124" s="38">
        <v>44252</v>
      </c>
      <c r="B124" s="39" t="s">
        <v>310</v>
      </c>
      <c r="C124" s="39" t="s">
        <v>311</v>
      </c>
      <c r="D124" s="40" t="s">
        <v>35</v>
      </c>
      <c r="E124" s="89">
        <v>4743.2</v>
      </c>
      <c r="F124" s="64">
        <f>592.9+4150.3</f>
        <v>4743.2</v>
      </c>
      <c r="G124" s="23">
        <f t="shared" si="2"/>
        <v>0</v>
      </c>
      <c r="H124" s="24" t="s">
        <v>114</v>
      </c>
      <c r="I124" s="42">
        <f t="shared" si="3"/>
        <v>45164</v>
      </c>
      <c r="J124" s="34">
        <v>912</v>
      </c>
      <c r="K124" s="34" t="s">
        <v>312</v>
      </c>
      <c r="L124" s="13" t="s">
        <v>313</v>
      </c>
      <c r="M124" s="43"/>
    </row>
    <row r="125" spans="1:13" hidden="1">
      <c r="A125" s="38">
        <v>44252</v>
      </c>
      <c r="B125" s="39" t="s">
        <v>314</v>
      </c>
      <c r="C125" s="39" t="s">
        <v>315</v>
      </c>
      <c r="D125" s="40" t="s">
        <v>35</v>
      </c>
      <c r="E125" s="89">
        <v>1280</v>
      </c>
      <c r="F125" s="64">
        <v>1280</v>
      </c>
      <c r="G125" s="23">
        <f t="shared" si="2"/>
        <v>0</v>
      </c>
      <c r="H125" s="24" t="s">
        <v>114</v>
      </c>
      <c r="I125" s="42">
        <f t="shared" si="3"/>
        <v>45164</v>
      </c>
      <c r="J125" s="34">
        <v>912</v>
      </c>
      <c r="K125" s="13" t="s">
        <v>316</v>
      </c>
      <c r="L125" s="13"/>
      <c r="M125" s="43"/>
    </row>
    <row r="126" spans="1:13" hidden="1">
      <c r="A126" s="38">
        <v>44260</v>
      </c>
      <c r="B126" s="39" t="s">
        <v>317</v>
      </c>
      <c r="C126" s="39" t="s">
        <v>318</v>
      </c>
      <c r="D126" s="40" t="s">
        <v>35</v>
      </c>
      <c r="E126" s="89">
        <v>4796</v>
      </c>
      <c r="F126" s="64">
        <f>2398+2398</f>
        <v>4796</v>
      </c>
      <c r="G126" s="23">
        <f t="shared" si="2"/>
        <v>0</v>
      </c>
      <c r="H126" s="24" t="s">
        <v>114</v>
      </c>
      <c r="I126" s="42">
        <f t="shared" si="3"/>
        <v>45172</v>
      </c>
      <c r="J126" s="34">
        <v>912</v>
      </c>
      <c r="K126" s="34" t="s">
        <v>293</v>
      </c>
      <c r="L126" s="13"/>
      <c r="M126" s="43"/>
    </row>
    <row r="127" spans="1:13" hidden="1">
      <c r="A127" s="38">
        <v>44260</v>
      </c>
      <c r="B127" s="39" t="s">
        <v>319</v>
      </c>
      <c r="C127" s="39" t="s">
        <v>320</v>
      </c>
      <c r="D127" s="40" t="s">
        <v>35</v>
      </c>
      <c r="E127" s="89">
        <v>1380</v>
      </c>
      <c r="F127" s="64">
        <v>1380</v>
      </c>
      <c r="G127" s="23">
        <f t="shared" si="2"/>
        <v>0</v>
      </c>
      <c r="H127" s="24" t="s">
        <v>114</v>
      </c>
      <c r="I127" s="42">
        <f t="shared" si="3"/>
        <v>45172</v>
      </c>
      <c r="J127" s="34">
        <v>912</v>
      </c>
      <c r="K127" s="13" t="s">
        <v>321</v>
      </c>
      <c r="L127" s="13"/>
      <c r="M127" s="43"/>
    </row>
    <row r="128" spans="1:13" hidden="1">
      <c r="A128" s="38">
        <v>44260</v>
      </c>
      <c r="B128" s="39" t="s">
        <v>322</v>
      </c>
      <c r="C128" s="39" t="s">
        <v>323</v>
      </c>
      <c r="D128" s="40" t="s">
        <v>35</v>
      </c>
      <c r="E128" s="89">
        <v>3180</v>
      </c>
      <c r="F128" s="64">
        <f>795+2385</f>
        <v>3180</v>
      </c>
      <c r="G128" s="23">
        <f t="shared" si="2"/>
        <v>0</v>
      </c>
      <c r="H128" s="24" t="s">
        <v>114</v>
      </c>
      <c r="I128" s="42">
        <f t="shared" si="3"/>
        <v>45172</v>
      </c>
      <c r="J128" s="34">
        <v>912</v>
      </c>
      <c r="K128" s="34" t="s">
        <v>324</v>
      </c>
      <c r="L128" s="13" t="s">
        <v>325</v>
      </c>
      <c r="M128" s="43"/>
    </row>
    <row r="129" spans="1:13" hidden="1">
      <c r="A129" s="38">
        <v>44260</v>
      </c>
      <c r="B129" s="39" t="s">
        <v>326</v>
      </c>
      <c r="C129" s="39" t="s">
        <v>327</v>
      </c>
      <c r="D129" s="40" t="s">
        <v>35</v>
      </c>
      <c r="E129" s="89">
        <v>7857.15</v>
      </c>
      <c r="F129" s="64">
        <f>1870.75+1496.6+1496.6+1496.6+1496.6</f>
        <v>7857.15</v>
      </c>
      <c r="G129" s="23">
        <f t="shared" si="2"/>
        <v>0</v>
      </c>
      <c r="H129" s="24" t="s">
        <v>114</v>
      </c>
      <c r="I129" s="42">
        <f t="shared" si="3"/>
        <v>45172</v>
      </c>
      <c r="J129" s="34">
        <v>912</v>
      </c>
      <c r="K129" s="34" t="s">
        <v>299</v>
      </c>
      <c r="L129" s="13"/>
      <c r="M129" s="43"/>
    </row>
    <row r="130" spans="1:13" hidden="1">
      <c r="A130" s="38">
        <v>44260</v>
      </c>
      <c r="B130" s="39" t="s">
        <v>328</v>
      </c>
      <c r="C130" s="39" t="s">
        <v>329</v>
      </c>
      <c r="D130" s="40" t="s">
        <v>35</v>
      </c>
      <c r="E130" s="89">
        <v>489</v>
      </c>
      <c r="F130" s="64">
        <v>489</v>
      </c>
      <c r="G130" s="23">
        <f t="shared" si="2"/>
        <v>0</v>
      </c>
      <c r="H130" s="24" t="s">
        <v>114</v>
      </c>
      <c r="I130" s="42">
        <f t="shared" si="3"/>
        <v>45172</v>
      </c>
      <c r="J130" s="34">
        <v>912</v>
      </c>
      <c r="K130" s="34" t="s">
        <v>309</v>
      </c>
      <c r="L130" s="13"/>
      <c r="M130" s="43"/>
    </row>
    <row r="131" spans="1:13" hidden="1">
      <c r="A131" s="38">
        <v>44267</v>
      </c>
      <c r="B131" s="39" t="s">
        <v>330</v>
      </c>
      <c r="C131" s="39" t="s">
        <v>331</v>
      </c>
      <c r="D131" s="40" t="s">
        <v>35</v>
      </c>
      <c r="E131" s="89">
        <v>3778</v>
      </c>
      <c r="F131" s="64">
        <f>2398+690+690</f>
        <v>3778</v>
      </c>
      <c r="G131" s="23">
        <f t="shared" si="2"/>
        <v>0</v>
      </c>
      <c r="H131" s="24" t="s">
        <v>114</v>
      </c>
      <c r="I131" s="42">
        <f t="shared" si="3"/>
        <v>45179</v>
      </c>
      <c r="J131" s="34">
        <v>912</v>
      </c>
      <c r="K131" s="34" t="s">
        <v>332</v>
      </c>
      <c r="L131" s="13"/>
      <c r="M131" s="43"/>
    </row>
    <row r="132" spans="1:13" hidden="1">
      <c r="A132" s="38">
        <v>44274</v>
      </c>
      <c r="B132" s="39" t="s">
        <v>333</v>
      </c>
      <c r="C132" s="39" t="s">
        <v>334</v>
      </c>
      <c r="D132" s="40" t="s">
        <v>35</v>
      </c>
      <c r="E132" s="89">
        <v>1947.5</v>
      </c>
      <c r="F132" s="64">
        <f>1214+244.5+489</f>
        <v>1947.5</v>
      </c>
      <c r="G132" s="23">
        <f t="shared" si="2"/>
        <v>0</v>
      </c>
      <c r="H132" s="24" t="s">
        <v>114</v>
      </c>
      <c r="I132" s="42">
        <f t="shared" si="3"/>
        <v>45186</v>
      </c>
      <c r="J132" s="34">
        <v>912</v>
      </c>
      <c r="K132" s="34" t="s">
        <v>335</v>
      </c>
      <c r="L132" s="13" t="s">
        <v>336</v>
      </c>
      <c r="M132" s="43"/>
    </row>
    <row r="133" spans="1:13" hidden="1">
      <c r="A133" s="38">
        <v>44274</v>
      </c>
      <c r="B133" s="39" t="s">
        <v>337</v>
      </c>
      <c r="C133" s="39" t="s">
        <v>338</v>
      </c>
      <c r="D133" s="40" t="s">
        <v>35</v>
      </c>
      <c r="E133" s="89">
        <v>2398</v>
      </c>
      <c r="F133" s="64">
        <v>2398</v>
      </c>
      <c r="G133" s="23">
        <f t="shared" si="2"/>
        <v>0</v>
      </c>
      <c r="H133" s="24" t="s">
        <v>114</v>
      </c>
      <c r="I133" s="42">
        <f t="shared" si="3"/>
        <v>45186</v>
      </c>
      <c r="J133" s="34">
        <v>912</v>
      </c>
      <c r="K133" s="34" t="s">
        <v>332</v>
      </c>
      <c r="L133" s="13"/>
      <c r="M133" s="43"/>
    </row>
    <row r="134" spans="1:13" hidden="1">
      <c r="A134" s="38">
        <v>44274</v>
      </c>
      <c r="B134" s="39" t="s">
        <v>339</v>
      </c>
      <c r="C134" s="39" t="s">
        <v>340</v>
      </c>
      <c r="D134" s="40" t="s">
        <v>35</v>
      </c>
      <c r="E134" s="89">
        <v>2993.2</v>
      </c>
      <c r="F134" s="64">
        <f>1496.6+1496.6</f>
        <v>2993.2</v>
      </c>
      <c r="G134" s="23">
        <f t="shared" ref="G134:G197" si="4">E134-F134</f>
        <v>0</v>
      </c>
      <c r="H134" s="24" t="s">
        <v>114</v>
      </c>
      <c r="I134" s="42">
        <f t="shared" si="3"/>
        <v>45186</v>
      </c>
      <c r="J134" s="34">
        <v>912</v>
      </c>
      <c r="K134" s="34" t="s">
        <v>341</v>
      </c>
      <c r="L134" s="13"/>
      <c r="M134" s="43"/>
    </row>
    <row r="135" spans="1:13" hidden="1">
      <c r="A135" s="38">
        <v>44274</v>
      </c>
      <c r="B135" s="39" t="s">
        <v>342</v>
      </c>
      <c r="C135" s="39" t="s">
        <v>343</v>
      </c>
      <c r="D135" s="40" t="s">
        <v>35</v>
      </c>
      <c r="E135" s="89">
        <v>1380</v>
      </c>
      <c r="F135" s="64">
        <v>1380</v>
      </c>
      <c r="G135" s="23">
        <f t="shared" si="4"/>
        <v>0</v>
      </c>
      <c r="H135" s="24" t="s">
        <v>114</v>
      </c>
      <c r="I135" s="42">
        <f t="shared" si="3"/>
        <v>45186</v>
      </c>
      <c r="J135" s="34">
        <v>912</v>
      </c>
      <c r="K135" s="34" t="s">
        <v>344</v>
      </c>
      <c r="L135" s="13"/>
      <c r="M135" s="43"/>
    </row>
    <row r="136" spans="1:13" hidden="1">
      <c r="A136" s="38">
        <v>44284</v>
      </c>
      <c r="B136" s="39" t="s">
        <v>345</v>
      </c>
      <c r="C136" s="39" t="s">
        <v>346</v>
      </c>
      <c r="D136" s="40" t="s">
        <v>35</v>
      </c>
      <c r="E136" s="89">
        <v>3878</v>
      </c>
      <c r="F136" s="64">
        <f>725+725+1214+1214</f>
        <v>3878</v>
      </c>
      <c r="G136" s="23">
        <f t="shared" si="4"/>
        <v>0</v>
      </c>
      <c r="H136" s="24" t="s">
        <v>114</v>
      </c>
      <c r="I136" s="42">
        <f t="shared" si="3"/>
        <v>45196</v>
      </c>
      <c r="J136" s="34">
        <v>912</v>
      </c>
      <c r="K136" s="34" t="s">
        <v>335</v>
      </c>
      <c r="L136" s="13"/>
      <c r="M136" s="43"/>
    </row>
    <row r="137" spans="1:13" hidden="1">
      <c r="A137" s="38">
        <v>44284</v>
      </c>
      <c r="B137" s="39" t="s">
        <v>347</v>
      </c>
      <c r="C137" s="39" t="s">
        <v>348</v>
      </c>
      <c r="D137" s="40" t="s">
        <v>35</v>
      </c>
      <c r="E137" s="89">
        <v>5986.4</v>
      </c>
      <c r="F137" s="64">
        <f>1496.6+1496.6+1496.6+1496.6</f>
        <v>5986.4</v>
      </c>
      <c r="G137" s="23">
        <f t="shared" si="4"/>
        <v>0</v>
      </c>
      <c r="H137" s="24" t="s">
        <v>114</v>
      </c>
      <c r="I137" s="42">
        <f t="shared" si="3"/>
        <v>45196</v>
      </c>
      <c r="J137" s="34">
        <v>912</v>
      </c>
      <c r="K137" s="34" t="s">
        <v>341</v>
      </c>
      <c r="L137" s="13"/>
      <c r="M137" s="43"/>
    </row>
    <row r="138" spans="1:13" hidden="1">
      <c r="A138" s="38">
        <v>44284</v>
      </c>
      <c r="B138" s="39" t="s">
        <v>349</v>
      </c>
      <c r="C138" s="39" t="s">
        <v>350</v>
      </c>
      <c r="D138" s="40" t="s">
        <v>35</v>
      </c>
      <c r="E138" s="89">
        <v>1180</v>
      </c>
      <c r="F138" s="64">
        <f>590+590</f>
        <v>1180</v>
      </c>
      <c r="G138" s="23">
        <f t="shared" si="4"/>
        <v>0</v>
      </c>
      <c r="H138" s="24" t="s">
        <v>114</v>
      </c>
      <c r="I138" s="42">
        <f t="shared" si="3"/>
        <v>45196</v>
      </c>
      <c r="J138" s="34">
        <v>912</v>
      </c>
      <c r="K138" s="34" t="s">
        <v>351</v>
      </c>
      <c r="L138" s="13"/>
      <c r="M138" s="43"/>
    </row>
    <row r="139" spans="1:13" hidden="1">
      <c r="A139" s="38">
        <v>44295</v>
      </c>
      <c r="B139" s="39" t="s">
        <v>352</v>
      </c>
      <c r="C139" s="39" t="s">
        <v>353</v>
      </c>
      <c r="D139" s="40" t="s">
        <v>35</v>
      </c>
      <c r="E139" s="89">
        <v>11560.75</v>
      </c>
      <c r="F139" s="64">
        <f>9090.6+889.35+1580.8</f>
        <v>11560.75</v>
      </c>
      <c r="G139" s="23">
        <f t="shared" si="4"/>
        <v>0</v>
      </c>
      <c r="H139" s="24" t="s">
        <v>114</v>
      </c>
      <c r="I139" s="42">
        <f t="shared" si="3"/>
        <v>45207</v>
      </c>
      <c r="J139" s="34">
        <v>912</v>
      </c>
      <c r="K139" s="34" t="s">
        <v>354</v>
      </c>
      <c r="L139" s="13" t="s">
        <v>355</v>
      </c>
      <c r="M139" s="43"/>
    </row>
    <row r="140" spans="1:13" hidden="1">
      <c r="A140" s="38">
        <v>44295</v>
      </c>
      <c r="B140" s="39" t="s">
        <v>356</v>
      </c>
      <c r="C140" s="39" t="s">
        <v>357</v>
      </c>
      <c r="D140" s="40" t="s">
        <v>35</v>
      </c>
      <c r="E140" s="89">
        <v>1740.3</v>
      </c>
      <c r="F140" s="64">
        <v>1740.3</v>
      </c>
      <c r="G140" s="23">
        <f t="shared" si="4"/>
        <v>0</v>
      </c>
      <c r="H140" s="24" t="s">
        <v>114</v>
      </c>
      <c r="I140" s="42">
        <f t="shared" si="3"/>
        <v>45207</v>
      </c>
      <c r="J140" s="34">
        <v>912</v>
      </c>
      <c r="K140" s="34" t="s">
        <v>335</v>
      </c>
      <c r="L140" s="13"/>
      <c r="M140" s="43"/>
    </row>
    <row r="141" spans="1:13" hidden="1">
      <c r="A141" s="38">
        <v>44295</v>
      </c>
      <c r="B141" s="39" t="s">
        <v>358</v>
      </c>
      <c r="C141" s="39" t="s">
        <v>359</v>
      </c>
      <c r="D141" s="40" t="s">
        <v>35</v>
      </c>
      <c r="E141" s="89">
        <v>1590</v>
      </c>
      <c r="F141" s="64">
        <v>1590</v>
      </c>
      <c r="G141" s="23">
        <f t="shared" si="4"/>
        <v>0</v>
      </c>
      <c r="H141" s="24" t="s">
        <v>114</v>
      </c>
      <c r="I141" s="42">
        <f t="shared" si="3"/>
        <v>45207</v>
      </c>
      <c r="J141" s="34">
        <v>912</v>
      </c>
      <c r="K141" s="34" t="s">
        <v>360</v>
      </c>
      <c r="L141" s="13"/>
      <c r="M141" s="43"/>
    </row>
    <row r="142" spans="1:13" hidden="1">
      <c r="A142" s="38">
        <v>44295</v>
      </c>
      <c r="B142" s="39" t="s">
        <v>361</v>
      </c>
      <c r="C142" s="39" t="s">
        <v>362</v>
      </c>
      <c r="D142" s="40" t="s">
        <v>35</v>
      </c>
      <c r="E142" s="89">
        <v>1822.8</v>
      </c>
      <c r="F142" s="64">
        <v>1822.8</v>
      </c>
      <c r="G142" s="23">
        <f t="shared" si="4"/>
        <v>0</v>
      </c>
      <c r="H142" s="24" t="s">
        <v>114</v>
      </c>
      <c r="I142" s="42">
        <f t="shared" si="3"/>
        <v>45207</v>
      </c>
      <c r="J142" s="34">
        <v>912</v>
      </c>
      <c r="K142" s="34" t="s">
        <v>363</v>
      </c>
      <c r="L142" s="13"/>
      <c r="M142" s="43"/>
    </row>
    <row r="143" spans="1:13" hidden="1">
      <c r="A143" s="38">
        <v>44295</v>
      </c>
      <c r="B143" s="39" t="s">
        <v>364</v>
      </c>
      <c r="C143" s="39" t="s">
        <v>365</v>
      </c>
      <c r="D143" s="40" t="s">
        <v>35</v>
      </c>
      <c r="E143" s="89">
        <v>3050</v>
      </c>
      <c r="F143" s="64">
        <f>690+590+590+590+590</f>
        <v>3050</v>
      </c>
      <c r="G143" s="23">
        <f t="shared" si="4"/>
        <v>0</v>
      </c>
      <c r="H143" s="24" t="s">
        <v>114</v>
      </c>
      <c r="I143" s="42">
        <f t="shared" si="3"/>
        <v>45207</v>
      </c>
      <c r="J143" s="34">
        <v>912</v>
      </c>
      <c r="K143" s="34" t="s">
        <v>351</v>
      </c>
      <c r="L143" s="13"/>
      <c r="M143" s="43"/>
    </row>
    <row r="144" spans="1:13" hidden="1">
      <c r="A144" s="38">
        <v>44295</v>
      </c>
      <c r="B144" s="39" t="s">
        <v>366</v>
      </c>
      <c r="C144" s="39" t="s">
        <v>367</v>
      </c>
      <c r="D144" s="40" t="s">
        <v>35</v>
      </c>
      <c r="E144" s="89">
        <v>5986.4</v>
      </c>
      <c r="F144" s="64">
        <v>5986.4</v>
      </c>
      <c r="G144" s="87">
        <f t="shared" si="4"/>
        <v>0</v>
      </c>
      <c r="H144" s="24" t="s">
        <v>114</v>
      </c>
      <c r="I144" s="42">
        <f t="shared" si="3"/>
        <v>45207</v>
      </c>
      <c r="J144" s="34">
        <v>912</v>
      </c>
      <c r="K144" s="34" t="s">
        <v>368</v>
      </c>
      <c r="L144" s="13"/>
      <c r="M144" s="43"/>
    </row>
    <row r="145" spans="1:14" ht="22.5" hidden="1" customHeight="1">
      <c r="A145" s="38">
        <v>44295</v>
      </c>
      <c r="B145" s="39" t="s">
        <v>369</v>
      </c>
      <c r="C145" s="39" t="s">
        <v>370</v>
      </c>
      <c r="D145" s="40" t="s">
        <v>35</v>
      </c>
      <c r="E145" s="89">
        <v>6176</v>
      </c>
      <c r="F145" s="64">
        <f>5486+690</f>
        <v>6176</v>
      </c>
      <c r="G145" s="87">
        <f t="shared" si="4"/>
        <v>0</v>
      </c>
      <c r="H145" s="24" t="s">
        <v>114</v>
      </c>
      <c r="I145" s="42">
        <f t="shared" si="3"/>
        <v>45207</v>
      </c>
      <c r="J145" s="34">
        <v>912</v>
      </c>
      <c r="K145" s="34" t="s">
        <v>371</v>
      </c>
      <c r="L145" s="90" t="s">
        <v>372</v>
      </c>
      <c r="M145" s="91" t="s">
        <v>373</v>
      </c>
      <c r="N145" s="92" t="s">
        <v>374</v>
      </c>
    </row>
    <row r="146" spans="1:14" hidden="1">
      <c r="A146" s="38">
        <v>44309</v>
      </c>
      <c r="B146" s="39" t="s">
        <v>375</v>
      </c>
      <c r="C146" s="39" t="s">
        <v>376</v>
      </c>
      <c r="D146" s="40" t="s">
        <v>35</v>
      </c>
      <c r="E146" s="89">
        <v>5720</v>
      </c>
      <c r="F146" s="64">
        <v>5720</v>
      </c>
      <c r="G146" s="87">
        <f t="shared" si="4"/>
        <v>0</v>
      </c>
      <c r="H146" s="24" t="s">
        <v>114</v>
      </c>
      <c r="I146" s="42">
        <f t="shared" si="3"/>
        <v>45221</v>
      </c>
      <c r="J146" s="34">
        <v>912</v>
      </c>
      <c r="K146" s="34" t="s">
        <v>377</v>
      </c>
      <c r="L146" s="13"/>
      <c r="M146" s="43"/>
    </row>
    <row r="147" spans="1:14" hidden="1">
      <c r="A147" s="38">
        <v>44309</v>
      </c>
      <c r="B147" s="39" t="s">
        <v>378</v>
      </c>
      <c r="C147" s="39" t="s">
        <v>379</v>
      </c>
      <c r="D147" s="40" t="s">
        <v>35</v>
      </c>
      <c r="E147" s="89">
        <v>4837.7</v>
      </c>
      <c r="F147" s="64">
        <v>4837.7</v>
      </c>
      <c r="G147" s="87">
        <f t="shared" si="4"/>
        <v>0</v>
      </c>
      <c r="H147" s="24" t="s">
        <v>114</v>
      </c>
      <c r="I147" s="42">
        <f t="shared" si="3"/>
        <v>45221</v>
      </c>
      <c r="J147" s="34">
        <v>912</v>
      </c>
      <c r="K147" s="34" t="s">
        <v>380</v>
      </c>
      <c r="L147" s="13"/>
      <c r="M147" s="43"/>
    </row>
    <row r="148" spans="1:14" hidden="1">
      <c r="A148" s="38">
        <v>44309</v>
      </c>
      <c r="B148" s="39" t="s">
        <v>381</v>
      </c>
      <c r="C148" s="39" t="s">
        <v>382</v>
      </c>
      <c r="D148" s="40" t="s">
        <v>35</v>
      </c>
      <c r="E148" s="89">
        <v>5520</v>
      </c>
      <c r="F148" s="64">
        <v>5520</v>
      </c>
      <c r="G148" s="87">
        <f t="shared" si="4"/>
        <v>0</v>
      </c>
      <c r="H148" s="24" t="s">
        <v>114</v>
      </c>
      <c r="I148" s="42">
        <f t="shared" si="3"/>
        <v>45221</v>
      </c>
      <c r="J148" s="34">
        <v>912</v>
      </c>
      <c r="K148" s="34" t="s">
        <v>383</v>
      </c>
      <c r="L148" s="13"/>
      <c r="M148" s="43"/>
    </row>
    <row r="149" spans="1:14" hidden="1">
      <c r="A149" s="38">
        <v>44309</v>
      </c>
      <c r="B149" s="39" t="s">
        <v>384</v>
      </c>
      <c r="C149" s="39" t="s">
        <v>385</v>
      </c>
      <c r="D149" s="40" t="s">
        <v>35</v>
      </c>
      <c r="E149" s="89">
        <v>795</v>
      </c>
      <c r="F149" s="64">
        <v>795</v>
      </c>
      <c r="G149" s="87">
        <f t="shared" si="4"/>
        <v>0</v>
      </c>
      <c r="H149" s="24" t="s">
        <v>114</v>
      </c>
      <c r="I149" s="42">
        <f t="shared" si="3"/>
        <v>45221</v>
      </c>
      <c r="J149" s="34">
        <v>912</v>
      </c>
      <c r="K149" s="34" t="s">
        <v>386</v>
      </c>
      <c r="L149" s="13"/>
      <c r="M149" s="43"/>
    </row>
    <row r="150" spans="1:14" hidden="1">
      <c r="A150" s="38">
        <v>44323</v>
      </c>
      <c r="B150" s="39" t="s">
        <v>387</v>
      </c>
      <c r="C150" s="39" t="s">
        <v>388</v>
      </c>
      <c r="D150" s="40" t="s">
        <v>35</v>
      </c>
      <c r="E150" s="89">
        <v>6518.55</v>
      </c>
      <c r="F150" s="71">
        <v>6518.55</v>
      </c>
      <c r="G150" s="23">
        <f t="shared" si="4"/>
        <v>0</v>
      </c>
      <c r="H150" s="24" t="s">
        <v>114</v>
      </c>
      <c r="I150" s="42">
        <f t="shared" si="3"/>
        <v>45235</v>
      </c>
      <c r="J150" s="34">
        <v>912</v>
      </c>
      <c r="K150" s="34"/>
      <c r="L150" s="34" t="s">
        <v>389</v>
      </c>
      <c r="M150" s="43"/>
    </row>
    <row r="151" spans="1:14" hidden="1">
      <c r="A151" s="38">
        <v>44330</v>
      </c>
      <c r="B151" s="39" t="s">
        <v>390</v>
      </c>
      <c r="C151" s="39" t="s">
        <v>391</v>
      </c>
      <c r="D151" s="40" t="s">
        <v>35</v>
      </c>
      <c r="E151" s="89">
        <v>6518.55</v>
      </c>
      <c r="F151" s="71">
        <v>6518.55</v>
      </c>
      <c r="G151" s="23">
        <f t="shared" si="4"/>
        <v>0</v>
      </c>
      <c r="H151" s="24" t="s">
        <v>114</v>
      </c>
      <c r="I151" s="42">
        <f t="shared" si="3"/>
        <v>45242</v>
      </c>
      <c r="J151" s="34">
        <v>912</v>
      </c>
      <c r="K151" s="34"/>
      <c r="L151" s="34" t="s">
        <v>389</v>
      </c>
      <c r="M151" s="43"/>
    </row>
    <row r="152" spans="1:14" hidden="1">
      <c r="A152" s="38">
        <v>44330</v>
      </c>
      <c r="B152" s="39" t="s">
        <v>392</v>
      </c>
      <c r="C152" s="39" t="s">
        <v>393</v>
      </c>
      <c r="D152" s="40" t="s">
        <v>35</v>
      </c>
      <c r="E152" s="89">
        <v>590</v>
      </c>
      <c r="F152" s="64">
        <v>590</v>
      </c>
      <c r="G152" s="23">
        <f t="shared" si="4"/>
        <v>0</v>
      </c>
      <c r="H152" s="24" t="s">
        <v>114</v>
      </c>
      <c r="I152" s="42">
        <f t="shared" si="3"/>
        <v>45242</v>
      </c>
      <c r="J152" s="34">
        <v>912</v>
      </c>
      <c r="K152" s="34"/>
      <c r="L152" s="34" t="s">
        <v>394</v>
      </c>
      <c r="M152" s="43"/>
    </row>
    <row r="153" spans="1:14" hidden="1">
      <c r="A153" s="38">
        <v>44330</v>
      </c>
      <c r="B153" s="39" t="s">
        <v>395</v>
      </c>
      <c r="C153" s="39" t="s">
        <v>396</v>
      </c>
      <c r="D153" s="40" t="s">
        <v>35</v>
      </c>
      <c r="E153" s="89">
        <v>1778.7</v>
      </c>
      <c r="F153" s="71">
        <v>1778.7</v>
      </c>
      <c r="G153" s="23">
        <f t="shared" si="4"/>
        <v>0</v>
      </c>
      <c r="H153" s="24" t="s">
        <v>114</v>
      </c>
      <c r="I153" s="42">
        <f t="shared" si="3"/>
        <v>45242</v>
      </c>
      <c r="J153" s="34">
        <v>912</v>
      </c>
      <c r="K153" s="34"/>
      <c r="L153" s="13" t="s">
        <v>397</v>
      </c>
      <c r="M153" s="43"/>
    </row>
    <row r="154" spans="1:14" hidden="1">
      <c r="A154" s="38">
        <v>44337</v>
      </c>
      <c r="B154" s="39" t="s">
        <v>398</v>
      </c>
      <c r="C154" s="39" t="s">
        <v>399</v>
      </c>
      <c r="D154" s="40" t="s">
        <v>35</v>
      </c>
      <c r="E154" s="89">
        <v>7706.9</v>
      </c>
      <c r="F154" s="71">
        <v>7706.9</v>
      </c>
      <c r="G154" s="23">
        <f t="shared" si="4"/>
        <v>0</v>
      </c>
      <c r="H154" s="24" t="s">
        <v>114</v>
      </c>
      <c r="I154" s="42">
        <f t="shared" si="3"/>
        <v>45249</v>
      </c>
      <c r="J154" s="34">
        <v>912</v>
      </c>
      <c r="K154" s="34"/>
      <c r="L154" s="13" t="s">
        <v>397</v>
      </c>
      <c r="M154" s="43"/>
    </row>
    <row r="155" spans="1:14" hidden="1">
      <c r="A155" s="38">
        <v>44337</v>
      </c>
      <c r="B155" s="39" t="s">
        <v>400</v>
      </c>
      <c r="C155" s="39" t="s">
        <v>401</v>
      </c>
      <c r="D155" s="40" t="s">
        <v>35</v>
      </c>
      <c r="E155" s="89">
        <v>4796</v>
      </c>
      <c r="F155" s="71">
        <v>4796</v>
      </c>
      <c r="G155" s="23">
        <f t="shared" si="4"/>
        <v>0</v>
      </c>
      <c r="H155" s="24" t="s">
        <v>114</v>
      </c>
      <c r="I155" s="42">
        <f t="shared" si="3"/>
        <v>45249</v>
      </c>
      <c r="J155" s="34">
        <v>912</v>
      </c>
      <c r="K155" s="34"/>
      <c r="L155" s="93" t="s">
        <v>402</v>
      </c>
      <c r="M155" s="43"/>
    </row>
    <row r="156" spans="1:14" hidden="1">
      <c r="A156" s="38">
        <v>44351</v>
      </c>
      <c r="B156" s="39" t="s">
        <v>403</v>
      </c>
      <c r="C156" s="39" t="s">
        <v>404</v>
      </c>
      <c r="D156" s="40" t="s">
        <v>35</v>
      </c>
      <c r="E156" s="89">
        <v>690</v>
      </c>
      <c r="F156" s="64">
        <v>690</v>
      </c>
      <c r="G156" s="23">
        <f t="shared" si="4"/>
        <v>0</v>
      </c>
      <c r="H156" s="24" t="s">
        <v>114</v>
      </c>
      <c r="I156" s="42">
        <f t="shared" si="3"/>
        <v>45263</v>
      </c>
      <c r="J156" s="34">
        <v>912</v>
      </c>
      <c r="K156" s="34"/>
      <c r="L156" s="13" t="s">
        <v>405</v>
      </c>
      <c r="M156" s="43"/>
    </row>
    <row r="157" spans="1:14" hidden="1">
      <c r="A157" s="38">
        <v>44358</v>
      </c>
      <c r="B157" s="39" t="s">
        <v>406</v>
      </c>
      <c r="C157" s="39" t="s">
        <v>407</v>
      </c>
      <c r="D157" s="40" t="s">
        <v>35</v>
      </c>
      <c r="E157" s="89">
        <v>3778</v>
      </c>
      <c r="F157" s="64">
        <v>3778</v>
      </c>
      <c r="G157" s="23">
        <f t="shared" si="4"/>
        <v>0</v>
      </c>
      <c r="H157" s="24" t="s">
        <v>114</v>
      </c>
      <c r="I157" s="42">
        <f t="shared" si="3"/>
        <v>45270</v>
      </c>
      <c r="J157" s="34">
        <v>912</v>
      </c>
      <c r="K157" s="34"/>
      <c r="L157" s="13" t="s">
        <v>405</v>
      </c>
      <c r="M157" s="43"/>
    </row>
    <row r="158" spans="1:14" hidden="1">
      <c r="A158" s="38">
        <v>44358</v>
      </c>
      <c r="B158" s="39" t="s">
        <v>408</v>
      </c>
      <c r="C158" s="39" t="s">
        <v>409</v>
      </c>
      <c r="D158" s="40" t="s">
        <v>35</v>
      </c>
      <c r="E158" s="89">
        <v>4863.95</v>
      </c>
      <c r="F158" s="64">
        <v>4863.95</v>
      </c>
      <c r="G158" s="23">
        <f t="shared" si="4"/>
        <v>0</v>
      </c>
      <c r="H158" s="24" t="s">
        <v>114</v>
      </c>
      <c r="I158" s="42">
        <f t="shared" si="3"/>
        <v>45270</v>
      </c>
      <c r="J158" s="34">
        <v>912</v>
      </c>
      <c r="K158" s="34"/>
      <c r="L158" s="13" t="s">
        <v>410</v>
      </c>
      <c r="M158" s="43"/>
    </row>
    <row r="159" spans="1:14" hidden="1">
      <c r="A159" s="38">
        <v>44358</v>
      </c>
      <c r="B159" s="39" t="s">
        <v>411</v>
      </c>
      <c r="C159" s="39" t="s">
        <v>412</v>
      </c>
      <c r="D159" s="40" t="s">
        <v>35</v>
      </c>
      <c r="E159" s="89">
        <v>6224.65</v>
      </c>
      <c r="F159" s="64">
        <v>6224.65</v>
      </c>
      <c r="G159" s="23">
        <f t="shared" si="4"/>
        <v>0</v>
      </c>
      <c r="H159" s="24" t="s">
        <v>114</v>
      </c>
      <c r="I159" s="42">
        <f t="shared" si="3"/>
        <v>45270</v>
      </c>
      <c r="J159" s="34">
        <v>912</v>
      </c>
      <c r="K159" s="34"/>
      <c r="L159" s="13" t="s">
        <v>413</v>
      </c>
      <c r="M159" s="43"/>
    </row>
    <row r="160" spans="1:14" hidden="1">
      <c r="A160" s="38">
        <v>44358</v>
      </c>
      <c r="B160" s="39" t="s">
        <v>414</v>
      </c>
      <c r="C160" s="39" t="s">
        <v>415</v>
      </c>
      <c r="D160" s="40" t="s">
        <v>35</v>
      </c>
      <c r="E160" s="89">
        <v>3923.8</v>
      </c>
      <c r="F160" s="64">
        <v>3923.8</v>
      </c>
      <c r="G160" s="23">
        <f t="shared" si="4"/>
        <v>0</v>
      </c>
      <c r="H160" s="24" t="s">
        <v>114</v>
      </c>
      <c r="I160" s="42">
        <f t="shared" si="3"/>
        <v>45270</v>
      </c>
      <c r="J160" s="34">
        <v>912</v>
      </c>
      <c r="K160" s="34"/>
      <c r="L160" s="13" t="s">
        <v>416</v>
      </c>
      <c r="M160" s="43"/>
    </row>
    <row r="161" spans="1:13" hidden="1">
      <c r="A161" s="38">
        <v>44365</v>
      </c>
      <c r="B161" s="39" t="s">
        <v>417</v>
      </c>
      <c r="C161" s="39" t="s">
        <v>418</v>
      </c>
      <c r="D161" s="40" t="s">
        <v>35</v>
      </c>
      <c r="E161" s="89">
        <v>795</v>
      </c>
      <c r="F161" s="64">
        <v>795</v>
      </c>
      <c r="G161" s="23">
        <f t="shared" si="4"/>
        <v>0</v>
      </c>
      <c r="H161" s="24" t="s">
        <v>114</v>
      </c>
      <c r="I161" s="42">
        <f t="shared" si="3"/>
        <v>45277</v>
      </c>
      <c r="J161" s="34">
        <v>912</v>
      </c>
      <c r="K161" s="34"/>
      <c r="L161" s="13" t="s">
        <v>419</v>
      </c>
      <c r="M161" s="43"/>
    </row>
    <row r="162" spans="1:13" hidden="1">
      <c r="A162" s="38">
        <v>44372</v>
      </c>
      <c r="B162" s="39" t="s">
        <v>420</v>
      </c>
      <c r="C162" s="39" t="s">
        <v>421</v>
      </c>
      <c r="D162" s="40" t="s">
        <v>35</v>
      </c>
      <c r="E162" s="89">
        <v>4655.6000000000004</v>
      </c>
      <c r="F162" s="64">
        <v>4655.6000000000004</v>
      </c>
      <c r="G162" s="23">
        <f t="shared" si="4"/>
        <v>0</v>
      </c>
      <c r="H162" s="24" t="s">
        <v>114</v>
      </c>
      <c r="I162" s="42">
        <f t="shared" si="3"/>
        <v>45284</v>
      </c>
      <c r="J162" s="34">
        <v>912</v>
      </c>
      <c r="K162" s="34"/>
      <c r="L162" s="13" t="s">
        <v>422</v>
      </c>
      <c r="M162" s="43"/>
    </row>
    <row r="163" spans="1:13" hidden="1">
      <c r="A163" s="38">
        <v>44372</v>
      </c>
      <c r="B163" s="39" t="s">
        <v>423</v>
      </c>
      <c r="C163" s="39" t="s">
        <v>424</v>
      </c>
      <c r="D163" s="40" t="s">
        <v>35</v>
      </c>
      <c r="E163" s="89">
        <v>690</v>
      </c>
      <c r="F163" s="64">
        <v>690</v>
      </c>
      <c r="G163" s="23">
        <f t="shared" si="4"/>
        <v>0</v>
      </c>
      <c r="H163" s="24" t="s">
        <v>114</v>
      </c>
      <c r="I163" s="42">
        <f t="shared" si="3"/>
        <v>45284</v>
      </c>
      <c r="J163" s="34">
        <v>912</v>
      </c>
      <c r="K163" s="34"/>
      <c r="L163" s="13" t="s">
        <v>425</v>
      </c>
      <c r="M163" s="43"/>
    </row>
    <row r="164" spans="1:13" hidden="1">
      <c r="A164" s="38">
        <v>44379</v>
      </c>
      <c r="B164" s="39" t="s">
        <v>426</v>
      </c>
      <c r="C164" s="39" t="s">
        <v>427</v>
      </c>
      <c r="D164" s="40" t="s">
        <v>35</v>
      </c>
      <c r="E164" s="89">
        <v>10078.5</v>
      </c>
      <c r="F164" s="64">
        <v>10078.5</v>
      </c>
      <c r="G164" s="23">
        <f t="shared" si="4"/>
        <v>0</v>
      </c>
      <c r="H164" s="24" t="s">
        <v>114</v>
      </c>
      <c r="I164" s="42">
        <f t="shared" si="3"/>
        <v>45291</v>
      </c>
      <c r="J164" s="34">
        <v>912</v>
      </c>
      <c r="K164" s="34"/>
      <c r="L164" s="13" t="s">
        <v>413</v>
      </c>
      <c r="M164" s="43"/>
    </row>
    <row r="165" spans="1:13" hidden="1">
      <c r="A165" s="38">
        <v>44379</v>
      </c>
      <c r="B165" s="39" t="s">
        <v>428</v>
      </c>
      <c r="C165" s="39" t="s">
        <v>429</v>
      </c>
      <c r="D165" s="40" t="s">
        <v>35</v>
      </c>
      <c r="E165" s="89">
        <v>2993.2</v>
      </c>
      <c r="F165" s="64">
        <v>2993.2</v>
      </c>
      <c r="G165" s="23">
        <f t="shared" si="4"/>
        <v>0</v>
      </c>
      <c r="H165" s="24" t="s">
        <v>114</v>
      </c>
      <c r="I165" s="42">
        <f t="shared" si="3"/>
        <v>45291</v>
      </c>
      <c r="J165" s="34">
        <v>912</v>
      </c>
      <c r="K165" s="34"/>
      <c r="L165" s="13" t="s">
        <v>410</v>
      </c>
      <c r="M165" s="43"/>
    </row>
    <row r="166" spans="1:13" hidden="1">
      <c r="A166" s="38">
        <v>44379</v>
      </c>
      <c r="B166" s="39" t="s">
        <v>430</v>
      </c>
      <c r="C166" s="39" t="s">
        <v>431</v>
      </c>
      <c r="D166" s="40" t="s">
        <v>35</v>
      </c>
      <c r="E166" s="89">
        <v>2360</v>
      </c>
      <c r="F166" s="64">
        <v>2360</v>
      </c>
      <c r="G166" s="23">
        <f t="shared" si="4"/>
        <v>0</v>
      </c>
      <c r="H166" s="24" t="s">
        <v>114</v>
      </c>
      <c r="I166" s="42">
        <f t="shared" si="3"/>
        <v>45291</v>
      </c>
      <c r="J166" s="34">
        <v>912</v>
      </c>
      <c r="K166" s="34"/>
      <c r="L166" s="13" t="s">
        <v>425</v>
      </c>
      <c r="M166" s="43"/>
    </row>
    <row r="167" spans="1:13" hidden="1">
      <c r="A167" s="38">
        <v>44379</v>
      </c>
      <c r="B167" s="39" t="s">
        <v>432</v>
      </c>
      <c r="C167" s="39" t="s">
        <v>433</v>
      </c>
      <c r="D167" s="40" t="s">
        <v>35</v>
      </c>
      <c r="E167" s="89">
        <v>17490</v>
      </c>
      <c r="F167" s="64">
        <v>17490</v>
      </c>
      <c r="G167" s="23">
        <f t="shared" si="4"/>
        <v>0</v>
      </c>
      <c r="H167" s="24" t="s">
        <v>114</v>
      </c>
      <c r="I167" s="42">
        <f t="shared" si="3"/>
        <v>45291</v>
      </c>
      <c r="J167" s="34">
        <v>912</v>
      </c>
      <c r="K167" s="34"/>
      <c r="L167" s="13" t="s">
        <v>419</v>
      </c>
      <c r="M167" s="43"/>
    </row>
    <row r="168" spans="1:13" hidden="1">
      <c r="A168" s="38">
        <v>44396</v>
      </c>
      <c r="B168" s="39" t="s">
        <v>434</v>
      </c>
      <c r="C168" s="39" t="s">
        <v>435</v>
      </c>
      <c r="D168" s="40" t="s">
        <v>35</v>
      </c>
      <c r="E168" s="89">
        <v>4489.8</v>
      </c>
      <c r="F168" s="64">
        <v>4489.8</v>
      </c>
      <c r="G168" s="87">
        <f t="shared" si="4"/>
        <v>0</v>
      </c>
      <c r="H168" s="24" t="s">
        <v>114</v>
      </c>
      <c r="I168" s="42">
        <f t="shared" ref="I168:I231" si="5">A168+J168</f>
        <v>45308</v>
      </c>
      <c r="J168" s="34">
        <v>912</v>
      </c>
      <c r="K168" s="34"/>
      <c r="L168" s="13" t="s">
        <v>436</v>
      </c>
      <c r="M168" s="43"/>
    </row>
    <row r="169" spans="1:13" hidden="1">
      <c r="A169" s="38">
        <v>44428</v>
      </c>
      <c r="B169" s="39" t="s">
        <v>437</v>
      </c>
      <c r="C169" s="39" t="s">
        <v>438</v>
      </c>
      <c r="D169" s="40" t="s">
        <v>35</v>
      </c>
      <c r="E169" s="89">
        <v>4489.8</v>
      </c>
      <c r="F169" s="94">
        <f>2993.2+1496.6</f>
        <v>4489.7999999999993</v>
      </c>
      <c r="G169" s="87">
        <f t="shared" si="4"/>
        <v>0</v>
      </c>
      <c r="H169" s="24" t="s">
        <v>114</v>
      </c>
      <c r="I169" s="42">
        <f t="shared" si="5"/>
        <v>45340</v>
      </c>
      <c r="J169" s="34">
        <v>912</v>
      </c>
      <c r="K169" s="34" t="s">
        <v>439</v>
      </c>
      <c r="L169" s="13" t="s">
        <v>436</v>
      </c>
      <c r="M169" s="43"/>
    </row>
    <row r="170" spans="1:13" hidden="1">
      <c r="A170" s="38">
        <v>44435</v>
      </c>
      <c r="B170" s="39" t="s">
        <v>440</v>
      </c>
      <c r="C170" s="39" t="s">
        <v>441</v>
      </c>
      <c r="D170" s="40" t="s">
        <v>35</v>
      </c>
      <c r="E170" s="89">
        <v>1803.9</v>
      </c>
      <c r="F170" s="94">
        <v>1803.9</v>
      </c>
      <c r="G170" s="87">
        <f t="shared" si="4"/>
        <v>0</v>
      </c>
      <c r="H170" s="24" t="s">
        <v>114</v>
      </c>
      <c r="I170" s="42">
        <f t="shared" si="5"/>
        <v>45347</v>
      </c>
      <c r="J170" s="34">
        <v>912</v>
      </c>
      <c r="K170" s="34"/>
      <c r="L170" s="13" t="s">
        <v>442</v>
      </c>
      <c r="M170" s="43"/>
    </row>
    <row r="171" spans="1:13" hidden="1">
      <c r="A171" s="38">
        <v>44435</v>
      </c>
      <c r="B171" s="39" t="s">
        <v>443</v>
      </c>
      <c r="C171" s="39" t="s">
        <v>444</v>
      </c>
      <c r="D171" s="40" t="s">
        <v>35</v>
      </c>
      <c r="E171" s="89">
        <v>2070</v>
      </c>
      <c r="F171" s="94">
        <v>2070</v>
      </c>
      <c r="G171" s="87">
        <f t="shared" si="4"/>
        <v>0</v>
      </c>
      <c r="H171" s="24" t="s">
        <v>114</v>
      </c>
      <c r="I171" s="42">
        <f t="shared" si="5"/>
        <v>45347</v>
      </c>
      <c r="J171" s="34">
        <v>912</v>
      </c>
      <c r="K171" s="34"/>
      <c r="L171" s="13" t="s">
        <v>445</v>
      </c>
      <c r="M171" s="43"/>
    </row>
    <row r="172" spans="1:13" hidden="1">
      <c r="A172" s="38">
        <v>44442</v>
      </c>
      <c r="B172" s="39" t="s">
        <v>446</v>
      </c>
      <c r="C172" s="39" t="s">
        <v>447</v>
      </c>
      <c r="D172" s="40" t="s">
        <v>35</v>
      </c>
      <c r="E172" s="89">
        <v>2668.05</v>
      </c>
      <c r="F172" s="94">
        <v>2668.05</v>
      </c>
      <c r="G172" s="23">
        <f t="shared" si="4"/>
        <v>0</v>
      </c>
      <c r="H172" s="24" t="s">
        <v>114</v>
      </c>
      <c r="I172" s="42">
        <f t="shared" si="5"/>
        <v>45354</v>
      </c>
      <c r="J172" s="34">
        <v>912</v>
      </c>
      <c r="K172" s="34"/>
      <c r="L172" s="95" t="s">
        <v>448</v>
      </c>
      <c r="M172" s="43"/>
    </row>
    <row r="173" spans="1:13" hidden="1">
      <c r="A173" s="38">
        <v>44442</v>
      </c>
      <c r="B173" s="39" t="s">
        <v>449</v>
      </c>
      <c r="C173" s="39" t="s">
        <v>450</v>
      </c>
      <c r="D173" s="40" t="s">
        <v>35</v>
      </c>
      <c r="E173" s="89">
        <v>6360</v>
      </c>
      <c r="F173" s="94">
        <v>6360</v>
      </c>
      <c r="G173" s="23">
        <f t="shared" si="4"/>
        <v>0</v>
      </c>
      <c r="H173" s="24" t="s">
        <v>114</v>
      </c>
      <c r="I173" s="42">
        <f t="shared" si="5"/>
        <v>45354</v>
      </c>
      <c r="J173" s="34">
        <v>912</v>
      </c>
      <c r="K173" s="34"/>
      <c r="L173" s="13" t="s">
        <v>451</v>
      </c>
      <c r="M173" s="43"/>
    </row>
    <row r="174" spans="1:13" hidden="1">
      <c r="A174" s="38">
        <v>44442</v>
      </c>
      <c r="B174" s="39" t="s">
        <v>452</v>
      </c>
      <c r="C174" s="39" t="s">
        <v>453</v>
      </c>
      <c r="D174" s="40" t="s">
        <v>35</v>
      </c>
      <c r="E174" s="89">
        <v>1939</v>
      </c>
      <c r="F174" s="94">
        <f>969.5+969.5</f>
        <v>1939</v>
      </c>
      <c r="G174" s="23">
        <f t="shared" si="4"/>
        <v>0</v>
      </c>
      <c r="H174" s="24" t="s">
        <v>114</v>
      </c>
      <c r="I174" s="42">
        <f t="shared" si="5"/>
        <v>45354</v>
      </c>
      <c r="J174" s="34">
        <v>912</v>
      </c>
      <c r="K174" s="34" t="s">
        <v>454</v>
      </c>
      <c r="L174" s="96" t="s">
        <v>455</v>
      </c>
      <c r="M174" s="43"/>
    </row>
    <row r="175" spans="1:13" hidden="1">
      <c r="A175" s="38">
        <v>44442</v>
      </c>
      <c r="B175" s="39" t="s">
        <v>452</v>
      </c>
      <c r="C175" s="39" t="s">
        <v>453</v>
      </c>
      <c r="D175" s="40" t="s">
        <v>35</v>
      </c>
      <c r="E175" s="89">
        <v>2327.8000000000002</v>
      </c>
      <c r="F175" s="94">
        <v>2327.8000000000002</v>
      </c>
      <c r="G175" s="87">
        <f t="shared" si="4"/>
        <v>0</v>
      </c>
      <c r="H175" s="24" t="s">
        <v>114</v>
      </c>
      <c r="I175" s="42">
        <f t="shared" si="5"/>
        <v>45354</v>
      </c>
      <c r="J175" s="34">
        <v>912</v>
      </c>
      <c r="K175" s="34"/>
      <c r="L175" s="13" t="s">
        <v>456</v>
      </c>
      <c r="M175" s="43"/>
    </row>
    <row r="176" spans="1:13" hidden="1">
      <c r="A176" s="38">
        <v>44442</v>
      </c>
      <c r="B176" s="39" t="s">
        <v>452</v>
      </c>
      <c r="C176" s="39" t="s">
        <v>453</v>
      </c>
      <c r="D176" s="40" t="s">
        <v>35</v>
      </c>
      <c r="E176" s="89">
        <v>4489.8</v>
      </c>
      <c r="F176" s="94">
        <v>4489.8</v>
      </c>
      <c r="G176" s="23">
        <f t="shared" si="4"/>
        <v>0</v>
      </c>
      <c r="H176" s="24" t="s">
        <v>114</v>
      </c>
      <c r="I176" s="42">
        <f t="shared" si="5"/>
        <v>45354</v>
      </c>
      <c r="J176" s="34">
        <v>912</v>
      </c>
      <c r="K176" s="34"/>
      <c r="L176" s="13" t="s">
        <v>457</v>
      </c>
      <c r="M176" s="43"/>
    </row>
    <row r="177" spans="1:13" hidden="1">
      <c r="A177" s="38">
        <v>44449</v>
      </c>
      <c r="B177" s="39" t="s">
        <v>458</v>
      </c>
      <c r="C177" s="39" t="s">
        <v>459</v>
      </c>
      <c r="D177" s="40" t="s">
        <v>35</v>
      </c>
      <c r="E177" s="89">
        <v>10476.200000000001</v>
      </c>
      <c r="F177" s="94">
        <v>10476.200000000001</v>
      </c>
      <c r="G177" s="23">
        <f t="shared" si="4"/>
        <v>0</v>
      </c>
      <c r="H177" s="24" t="s">
        <v>114</v>
      </c>
      <c r="I177" s="42">
        <f t="shared" si="5"/>
        <v>45361</v>
      </c>
      <c r="J177" s="34">
        <v>912</v>
      </c>
      <c r="K177" s="34"/>
      <c r="L177" s="13" t="s">
        <v>457</v>
      </c>
      <c r="M177" s="43"/>
    </row>
    <row r="178" spans="1:13" hidden="1">
      <c r="A178" s="38">
        <v>44449</v>
      </c>
      <c r="B178" s="39" t="s">
        <v>458</v>
      </c>
      <c r="C178" s="39" t="s">
        <v>459</v>
      </c>
      <c r="D178" s="40" t="s">
        <v>35</v>
      </c>
      <c r="E178" s="89">
        <v>1280</v>
      </c>
      <c r="F178" s="94">
        <v>1280</v>
      </c>
      <c r="G178" s="23">
        <f t="shared" si="4"/>
        <v>0</v>
      </c>
      <c r="H178" s="24" t="s">
        <v>114</v>
      </c>
      <c r="I178" s="42">
        <f t="shared" si="5"/>
        <v>45361</v>
      </c>
      <c r="J178" s="34">
        <v>912</v>
      </c>
      <c r="K178" s="34"/>
      <c r="L178" s="34" t="s">
        <v>455</v>
      </c>
      <c r="M178" s="43"/>
    </row>
    <row r="179" spans="1:13" hidden="1">
      <c r="A179" s="38">
        <v>44449</v>
      </c>
      <c r="B179" s="39" t="s">
        <v>458</v>
      </c>
      <c r="C179" s="39" t="s">
        <v>459</v>
      </c>
      <c r="D179" s="40" t="s">
        <v>35</v>
      </c>
      <c r="E179" s="89">
        <v>2183.5</v>
      </c>
      <c r="F179" s="94">
        <v>2183.5</v>
      </c>
      <c r="G179" s="23">
        <f t="shared" si="4"/>
        <v>0</v>
      </c>
      <c r="H179" s="24" t="s">
        <v>114</v>
      </c>
      <c r="I179" s="42">
        <f t="shared" si="5"/>
        <v>45361</v>
      </c>
      <c r="J179" s="34">
        <v>912</v>
      </c>
      <c r="K179" s="34"/>
      <c r="L179" s="34" t="s">
        <v>455</v>
      </c>
      <c r="M179" s="43"/>
    </row>
    <row r="180" spans="1:13" hidden="1">
      <c r="A180" s="38">
        <v>44456</v>
      </c>
      <c r="B180" s="39" t="s">
        <v>460</v>
      </c>
      <c r="C180" s="39" t="s">
        <v>461</v>
      </c>
      <c r="D180" s="40" t="s">
        <v>35</v>
      </c>
      <c r="E180" s="89">
        <v>2398</v>
      </c>
      <c r="F180" s="94">
        <v>2398</v>
      </c>
      <c r="G180" s="23">
        <f t="shared" si="4"/>
        <v>0</v>
      </c>
      <c r="H180" s="24" t="s">
        <v>114</v>
      </c>
      <c r="I180" s="42">
        <f t="shared" si="5"/>
        <v>45368</v>
      </c>
      <c r="J180" s="34">
        <v>912</v>
      </c>
      <c r="K180" s="34"/>
      <c r="L180" s="90" t="s">
        <v>372</v>
      </c>
      <c r="M180" s="43"/>
    </row>
    <row r="181" spans="1:13" hidden="1">
      <c r="A181" s="38">
        <v>44456</v>
      </c>
      <c r="B181" s="39" t="s">
        <v>462</v>
      </c>
      <c r="C181" s="39" t="s">
        <v>463</v>
      </c>
      <c r="D181" s="40" t="s">
        <v>35</v>
      </c>
      <c r="E181" s="89">
        <v>5973.4</v>
      </c>
      <c r="F181" s="94">
        <f>1822.8+4150.6</f>
        <v>5973.4000000000005</v>
      </c>
      <c r="G181" s="87">
        <f t="shared" si="4"/>
        <v>0</v>
      </c>
      <c r="H181" s="24" t="s">
        <v>114</v>
      </c>
      <c r="I181" s="42">
        <f t="shared" si="5"/>
        <v>45368</v>
      </c>
      <c r="J181" s="34">
        <v>912</v>
      </c>
      <c r="K181" s="34" t="s">
        <v>380</v>
      </c>
      <c r="L181" s="13" t="s">
        <v>456</v>
      </c>
      <c r="M181" s="43"/>
    </row>
    <row r="182" spans="1:13" hidden="1">
      <c r="A182" s="38">
        <v>44456</v>
      </c>
      <c r="B182" s="39" t="s">
        <v>462</v>
      </c>
      <c r="C182" s="39" t="s">
        <v>463</v>
      </c>
      <c r="D182" s="40" t="s">
        <v>35</v>
      </c>
      <c r="E182" s="89">
        <v>5411.7</v>
      </c>
      <c r="F182" s="94">
        <f>3607.8+1803.9</f>
        <v>5411.7000000000007</v>
      </c>
      <c r="G182" s="23">
        <f t="shared" si="4"/>
        <v>0</v>
      </c>
      <c r="H182" s="24" t="s">
        <v>114</v>
      </c>
      <c r="I182" s="42">
        <f t="shared" si="5"/>
        <v>45368</v>
      </c>
      <c r="J182" s="34">
        <v>912</v>
      </c>
      <c r="K182" s="34" t="s">
        <v>464</v>
      </c>
      <c r="L182" s="95" t="s">
        <v>465</v>
      </c>
      <c r="M182" s="43"/>
    </row>
    <row r="183" spans="1:13" hidden="1">
      <c r="A183" s="38">
        <v>44463</v>
      </c>
      <c r="B183" s="39" t="s">
        <v>466</v>
      </c>
      <c r="C183" s="39" t="s">
        <v>467</v>
      </c>
      <c r="D183" s="40" t="s">
        <v>35</v>
      </c>
      <c r="E183" s="89">
        <v>8694.7999999999993</v>
      </c>
      <c r="F183" s="94">
        <v>8694.7999999999993</v>
      </c>
      <c r="G183" s="23">
        <f t="shared" si="4"/>
        <v>0</v>
      </c>
      <c r="H183" s="24" t="s">
        <v>114</v>
      </c>
      <c r="I183" s="42">
        <f t="shared" si="5"/>
        <v>45375</v>
      </c>
      <c r="J183" s="34">
        <v>912</v>
      </c>
      <c r="K183" s="34"/>
      <c r="L183" s="13" t="s">
        <v>468</v>
      </c>
      <c r="M183" s="43"/>
    </row>
    <row r="184" spans="1:13" hidden="1">
      <c r="A184" s="38">
        <v>44473</v>
      </c>
      <c r="B184" s="39" t="s">
        <v>469</v>
      </c>
      <c r="C184" s="39" t="s">
        <v>470</v>
      </c>
      <c r="D184" s="40" t="s">
        <v>35</v>
      </c>
      <c r="E184" s="89">
        <v>2668.05</v>
      </c>
      <c r="F184" s="94">
        <v>2668.05</v>
      </c>
      <c r="G184" s="23">
        <f t="shared" si="4"/>
        <v>0</v>
      </c>
      <c r="H184" s="24" t="s">
        <v>114</v>
      </c>
      <c r="I184" s="42">
        <f t="shared" si="5"/>
        <v>45385</v>
      </c>
      <c r="J184" s="34">
        <v>912</v>
      </c>
      <c r="K184" s="34"/>
      <c r="L184" s="13" t="s">
        <v>468</v>
      </c>
      <c r="M184" s="43"/>
    </row>
    <row r="185" spans="1:13" hidden="1">
      <c r="A185" s="38">
        <v>44473</v>
      </c>
      <c r="B185" s="39" t="s">
        <v>469</v>
      </c>
      <c r="C185" s="39" t="s">
        <v>470</v>
      </c>
      <c r="D185" s="40" t="s">
        <v>35</v>
      </c>
      <c r="E185" s="89">
        <v>3088</v>
      </c>
      <c r="F185" s="94">
        <v>3088</v>
      </c>
      <c r="G185" s="23">
        <f t="shared" si="4"/>
        <v>0</v>
      </c>
      <c r="H185" s="24" t="s">
        <v>114</v>
      </c>
      <c r="I185" s="42">
        <f t="shared" si="5"/>
        <v>45385</v>
      </c>
      <c r="J185" s="34">
        <v>912</v>
      </c>
      <c r="K185" s="34" t="s">
        <v>471</v>
      </c>
      <c r="L185" s="95" t="s">
        <v>471</v>
      </c>
      <c r="M185" s="43"/>
    </row>
    <row r="186" spans="1:13" s="56" customFormat="1" hidden="1">
      <c r="A186" s="67">
        <v>44477</v>
      </c>
      <c r="B186" s="68" t="s">
        <v>472</v>
      </c>
      <c r="C186" s="68" t="s">
        <v>473</v>
      </c>
      <c r="D186" s="69" t="s">
        <v>35</v>
      </c>
      <c r="E186" s="97">
        <v>6719</v>
      </c>
      <c r="F186" s="98">
        <v>6719</v>
      </c>
      <c r="G186" s="87">
        <f t="shared" si="4"/>
        <v>0</v>
      </c>
      <c r="H186" s="24" t="s">
        <v>114</v>
      </c>
      <c r="I186" s="51">
        <f t="shared" si="5"/>
        <v>45389</v>
      </c>
      <c r="J186" s="55">
        <v>912</v>
      </c>
      <c r="K186" s="55"/>
      <c r="L186" s="95" t="s">
        <v>448</v>
      </c>
      <c r="M186" s="88"/>
    </row>
    <row r="187" spans="1:13" s="56" customFormat="1" hidden="1">
      <c r="A187" s="67">
        <v>44477</v>
      </c>
      <c r="B187" s="68" t="s">
        <v>472</v>
      </c>
      <c r="C187" s="68" t="s">
        <v>473</v>
      </c>
      <c r="D187" s="69" t="s">
        <v>35</v>
      </c>
      <c r="E187" s="97">
        <v>1939</v>
      </c>
      <c r="F187" s="98">
        <v>1939</v>
      </c>
      <c r="G187" s="87">
        <f t="shared" si="4"/>
        <v>0</v>
      </c>
      <c r="H187" s="24" t="s">
        <v>114</v>
      </c>
      <c r="I187" s="51">
        <f t="shared" si="5"/>
        <v>45389</v>
      </c>
      <c r="J187" s="55">
        <v>912</v>
      </c>
      <c r="K187" s="55"/>
      <c r="L187" s="53" t="s">
        <v>474</v>
      </c>
      <c r="M187" s="88"/>
    </row>
    <row r="188" spans="1:13" hidden="1">
      <c r="A188" s="38">
        <v>44491</v>
      </c>
      <c r="B188" s="39" t="s">
        <v>475</v>
      </c>
      <c r="C188" s="39" t="s">
        <v>476</v>
      </c>
      <c r="D188" s="40" t="s">
        <v>35</v>
      </c>
      <c r="E188" s="89">
        <v>1380</v>
      </c>
      <c r="F188" s="64">
        <v>1380</v>
      </c>
      <c r="G188" s="23">
        <f t="shared" si="4"/>
        <v>0</v>
      </c>
      <c r="H188" s="24" t="s">
        <v>114</v>
      </c>
      <c r="I188" s="42">
        <f t="shared" si="5"/>
        <v>45403</v>
      </c>
      <c r="J188" s="34">
        <v>912</v>
      </c>
      <c r="K188" s="34" t="s">
        <v>477</v>
      </c>
      <c r="L188" s="95" t="s">
        <v>477</v>
      </c>
      <c r="M188" s="43"/>
    </row>
    <row r="189" spans="1:13" s="56" customFormat="1" hidden="1">
      <c r="A189" s="67">
        <v>44498</v>
      </c>
      <c r="B189" s="68" t="s">
        <v>478</v>
      </c>
      <c r="C189" s="68" t="s">
        <v>479</v>
      </c>
      <c r="D189" s="69" t="s">
        <v>35</v>
      </c>
      <c r="E189" s="97">
        <v>8092.1</v>
      </c>
      <c r="F189" s="71">
        <v>8092.1</v>
      </c>
      <c r="G189" s="87">
        <f t="shared" si="4"/>
        <v>0</v>
      </c>
      <c r="H189" s="24" t="s">
        <v>114</v>
      </c>
      <c r="I189" s="51">
        <f t="shared" si="5"/>
        <v>45410</v>
      </c>
      <c r="J189" s="55">
        <v>912</v>
      </c>
      <c r="K189" s="55"/>
      <c r="L189" s="53" t="s">
        <v>474</v>
      </c>
      <c r="M189" s="88"/>
    </row>
    <row r="190" spans="1:13" hidden="1">
      <c r="A190" s="38">
        <v>44505</v>
      </c>
      <c r="B190" s="39" t="s">
        <v>480</v>
      </c>
      <c r="C190" s="39" t="s">
        <v>481</v>
      </c>
      <c r="D190" s="40" t="s">
        <v>35</v>
      </c>
      <c r="E190" s="89">
        <v>10476.200000000001</v>
      </c>
      <c r="F190" s="94">
        <v>10476.200000000001</v>
      </c>
      <c r="G190" s="23">
        <f t="shared" si="4"/>
        <v>0</v>
      </c>
      <c r="H190" s="24" t="s">
        <v>114</v>
      </c>
      <c r="I190" s="42">
        <f t="shared" si="5"/>
        <v>45417</v>
      </c>
      <c r="J190" s="34">
        <v>912</v>
      </c>
      <c r="K190" s="34"/>
      <c r="L190" s="34" t="s">
        <v>482</v>
      </c>
      <c r="M190" s="43"/>
    </row>
    <row r="191" spans="1:13" hidden="1">
      <c r="A191" s="38">
        <v>44505</v>
      </c>
      <c r="B191" s="39" t="s">
        <v>483</v>
      </c>
      <c r="C191" s="39" t="s">
        <v>484</v>
      </c>
      <c r="D191" s="40" t="s">
        <v>35</v>
      </c>
      <c r="E191" s="89">
        <v>4655.6000000000004</v>
      </c>
      <c r="F191" s="94">
        <v>4655.6000000000004</v>
      </c>
      <c r="G191" s="23">
        <f t="shared" si="4"/>
        <v>0</v>
      </c>
      <c r="H191" s="24" t="s">
        <v>114</v>
      </c>
      <c r="I191" s="42">
        <f t="shared" si="5"/>
        <v>45417</v>
      </c>
      <c r="J191" s="34">
        <v>912</v>
      </c>
      <c r="K191" s="34"/>
      <c r="L191" s="34" t="s">
        <v>485</v>
      </c>
      <c r="M191" s="43"/>
    </row>
    <row r="192" spans="1:13" hidden="1">
      <c r="A192" s="38">
        <v>44505</v>
      </c>
      <c r="B192" s="39" t="s">
        <v>483</v>
      </c>
      <c r="C192" s="39" t="s">
        <v>484</v>
      </c>
      <c r="D192" s="40" t="s">
        <v>35</v>
      </c>
      <c r="E192" s="89">
        <v>7114</v>
      </c>
      <c r="F192" s="94">
        <v>7114</v>
      </c>
      <c r="G192" s="23">
        <f t="shared" si="4"/>
        <v>0</v>
      </c>
      <c r="H192" s="24" t="s">
        <v>114</v>
      </c>
      <c r="I192" s="42">
        <f t="shared" si="5"/>
        <v>45417</v>
      </c>
      <c r="J192" s="34">
        <v>912</v>
      </c>
      <c r="K192" s="34"/>
      <c r="L192" s="34" t="s">
        <v>486</v>
      </c>
      <c r="M192" s="43"/>
    </row>
    <row r="193" spans="1:13" hidden="1">
      <c r="A193" s="38">
        <v>44505</v>
      </c>
      <c r="B193" s="39" t="s">
        <v>483</v>
      </c>
      <c r="C193" s="39" t="s">
        <v>484</v>
      </c>
      <c r="D193" s="40" t="s">
        <v>35</v>
      </c>
      <c r="E193" s="89">
        <v>3088</v>
      </c>
      <c r="F193" s="94">
        <v>3088</v>
      </c>
      <c r="G193" s="23">
        <f t="shared" si="4"/>
        <v>0</v>
      </c>
      <c r="H193" s="24" t="s">
        <v>114</v>
      </c>
      <c r="I193" s="42">
        <f t="shared" si="5"/>
        <v>45417</v>
      </c>
      <c r="J193" s="34">
        <v>912</v>
      </c>
      <c r="K193" s="34"/>
      <c r="L193" s="34" t="s">
        <v>487</v>
      </c>
      <c r="M193" s="43"/>
    </row>
    <row r="194" spans="1:13" hidden="1">
      <c r="A194" s="38">
        <v>44512</v>
      </c>
      <c r="B194" s="39" t="s">
        <v>488</v>
      </c>
      <c r="C194" s="39" t="s">
        <v>489</v>
      </c>
      <c r="D194" s="40" t="s">
        <v>35</v>
      </c>
      <c r="E194" s="89">
        <v>3088</v>
      </c>
      <c r="F194" s="94">
        <v>3088</v>
      </c>
      <c r="G194" s="23">
        <f t="shared" si="4"/>
        <v>0</v>
      </c>
      <c r="H194" s="24" t="s">
        <v>114</v>
      </c>
      <c r="I194" s="42">
        <f t="shared" si="5"/>
        <v>45424</v>
      </c>
      <c r="J194" s="34">
        <v>912</v>
      </c>
      <c r="K194" s="34"/>
      <c r="L194" s="34" t="s">
        <v>487</v>
      </c>
      <c r="M194" s="43"/>
    </row>
    <row r="195" spans="1:13" hidden="1">
      <c r="A195" s="38">
        <v>44519</v>
      </c>
      <c r="B195" s="39" t="s">
        <v>490</v>
      </c>
      <c r="C195" s="39" t="s">
        <v>491</v>
      </c>
      <c r="D195" s="40" t="s">
        <v>35</v>
      </c>
      <c r="E195" s="89">
        <v>2993.2</v>
      </c>
      <c r="F195" s="94">
        <v>2993.2</v>
      </c>
      <c r="G195" s="23">
        <f t="shared" si="4"/>
        <v>0</v>
      </c>
      <c r="H195" s="24" t="s">
        <v>114</v>
      </c>
      <c r="I195" s="42">
        <f t="shared" si="5"/>
        <v>45431</v>
      </c>
      <c r="J195" s="34">
        <v>912</v>
      </c>
      <c r="K195" s="34"/>
      <c r="L195" s="34" t="s">
        <v>482</v>
      </c>
      <c r="M195" s="43"/>
    </row>
    <row r="196" spans="1:13" hidden="1">
      <c r="A196" s="38">
        <v>44526</v>
      </c>
      <c r="B196" s="39" t="s">
        <v>492</v>
      </c>
      <c r="C196" s="39" t="s">
        <v>493</v>
      </c>
      <c r="D196" s="40" t="s">
        <v>35</v>
      </c>
      <c r="E196" s="89">
        <v>8201.25</v>
      </c>
      <c r="F196" s="94">
        <v>8201.25</v>
      </c>
      <c r="G196" s="23">
        <f t="shared" si="4"/>
        <v>0</v>
      </c>
      <c r="H196" s="24" t="s">
        <v>114</v>
      </c>
      <c r="I196" s="42">
        <f t="shared" si="5"/>
        <v>45438</v>
      </c>
      <c r="J196" s="34">
        <v>912</v>
      </c>
      <c r="K196" s="34"/>
      <c r="L196" s="34" t="s">
        <v>486</v>
      </c>
      <c r="M196" s="43"/>
    </row>
    <row r="197" spans="1:13" hidden="1">
      <c r="A197" s="38">
        <v>44526</v>
      </c>
      <c r="B197" s="39" t="s">
        <v>492</v>
      </c>
      <c r="C197" s="39" t="s">
        <v>493</v>
      </c>
      <c r="D197" s="40" t="s">
        <v>35</v>
      </c>
      <c r="E197" s="89">
        <v>2993.2</v>
      </c>
      <c r="F197" s="94">
        <v>2993.2</v>
      </c>
      <c r="G197" s="23">
        <f t="shared" si="4"/>
        <v>0</v>
      </c>
      <c r="H197" s="24" t="s">
        <v>114</v>
      </c>
      <c r="I197" s="42">
        <f t="shared" si="5"/>
        <v>45438</v>
      </c>
      <c r="J197" s="34">
        <v>912</v>
      </c>
      <c r="K197" s="34"/>
      <c r="L197" s="34" t="s">
        <v>482</v>
      </c>
      <c r="M197" s="43"/>
    </row>
    <row r="198" spans="1:13" hidden="1">
      <c r="A198" s="38">
        <v>44533</v>
      </c>
      <c r="B198" s="39" t="s">
        <v>494</v>
      </c>
      <c r="C198" s="39" t="s">
        <v>495</v>
      </c>
      <c r="D198" s="40" t="s">
        <v>35</v>
      </c>
      <c r="E198" s="89">
        <v>592.9</v>
      </c>
      <c r="F198" s="94">
        <v>592.9</v>
      </c>
      <c r="G198" s="23">
        <f t="shared" ref="G198:G261" si="6">E198-F198</f>
        <v>0</v>
      </c>
      <c r="H198" s="24" t="s">
        <v>114</v>
      </c>
      <c r="I198" s="42">
        <f t="shared" si="5"/>
        <v>45445</v>
      </c>
      <c r="J198" s="34">
        <v>912</v>
      </c>
      <c r="K198" s="34"/>
      <c r="L198" s="13" t="s">
        <v>496</v>
      </c>
      <c r="M198" s="43"/>
    </row>
    <row r="199" spans="1:13" hidden="1">
      <c r="A199" s="38">
        <v>44544</v>
      </c>
      <c r="B199" s="39" t="s">
        <v>497</v>
      </c>
      <c r="C199" s="39" t="s">
        <v>498</v>
      </c>
      <c r="D199" s="40" t="s">
        <v>35</v>
      </c>
      <c r="E199" s="89">
        <v>1496.6</v>
      </c>
      <c r="F199" s="94">
        <v>1496.6</v>
      </c>
      <c r="G199" s="23">
        <f t="shared" si="6"/>
        <v>0</v>
      </c>
      <c r="H199" s="24" t="s">
        <v>114</v>
      </c>
      <c r="I199" s="42">
        <f t="shared" si="5"/>
        <v>45456</v>
      </c>
      <c r="J199" s="34">
        <v>912</v>
      </c>
      <c r="K199" s="34"/>
      <c r="L199" s="13" t="s">
        <v>499</v>
      </c>
      <c r="M199" s="43"/>
    </row>
    <row r="200" spans="1:13" hidden="1">
      <c r="A200" s="38">
        <v>44547</v>
      </c>
      <c r="B200" s="39" t="s">
        <v>500</v>
      </c>
      <c r="C200" s="39" t="s">
        <v>501</v>
      </c>
      <c r="D200" s="40" t="s">
        <v>35</v>
      </c>
      <c r="E200" s="89">
        <v>1458.5</v>
      </c>
      <c r="F200" s="94">
        <v>1458.5</v>
      </c>
      <c r="G200" s="23">
        <f t="shared" si="6"/>
        <v>0</v>
      </c>
      <c r="H200" s="24" t="s">
        <v>114</v>
      </c>
      <c r="I200" s="42">
        <f t="shared" si="5"/>
        <v>45459</v>
      </c>
      <c r="J200" s="34">
        <v>912</v>
      </c>
      <c r="K200" s="34"/>
      <c r="L200" s="13" t="s">
        <v>502</v>
      </c>
      <c r="M200" s="43"/>
    </row>
    <row r="201" spans="1:13" hidden="1">
      <c r="A201" s="38">
        <v>44547</v>
      </c>
      <c r="B201" s="39" t="s">
        <v>500</v>
      </c>
      <c r="C201" s="39" t="s">
        <v>501</v>
      </c>
      <c r="D201" s="40" t="s">
        <v>35</v>
      </c>
      <c r="E201" s="89">
        <v>1496.6</v>
      </c>
      <c r="F201" s="94">
        <v>1496.6</v>
      </c>
      <c r="G201" s="23">
        <f t="shared" si="6"/>
        <v>0</v>
      </c>
      <c r="H201" s="24" t="s">
        <v>114</v>
      </c>
      <c r="I201" s="42">
        <f t="shared" si="5"/>
        <v>45459</v>
      </c>
      <c r="J201" s="34">
        <v>912</v>
      </c>
      <c r="K201" s="34"/>
      <c r="L201" s="13" t="s">
        <v>499</v>
      </c>
      <c r="M201" s="43"/>
    </row>
    <row r="202" spans="1:13" hidden="1">
      <c r="A202" s="38">
        <v>44554</v>
      </c>
      <c r="B202" s="39" t="s">
        <v>503</v>
      </c>
      <c r="C202" s="39" t="s">
        <v>504</v>
      </c>
      <c r="D202" s="40" t="s">
        <v>35</v>
      </c>
      <c r="E202" s="89">
        <v>6310</v>
      </c>
      <c r="F202" s="94">
        <v>6310</v>
      </c>
      <c r="G202" s="23">
        <f t="shared" si="6"/>
        <v>0</v>
      </c>
      <c r="H202" s="24" t="s">
        <v>114</v>
      </c>
      <c r="I202" s="42">
        <f t="shared" si="5"/>
        <v>45466</v>
      </c>
      <c r="J202" s="34">
        <v>912</v>
      </c>
      <c r="K202" s="34"/>
      <c r="L202" s="34" t="s">
        <v>505</v>
      </c>
      <c r="M202" s="43"/>
    </row>
    <row r="203" spans="1:13" hidden="1">
      <c r="A203" s="38">
        <v>44554</v>
      </c>
      <c r="B203" s="39" t="s">
        <v>506</v>
      </c>
      <c r="C203" s="39" t="s">
        <v>507</v>
      </c>
      <c r="D203" s="40" t="s">
        <v>35</v>
      </c>
      <c r="E203" s="89">
        <v>4489.8</v>
      </c>
      <c r="F203" s="94">
        <v>4489.8</v>
      </c>
      <c r="G203" s="23">
        <f t="shared" si="6"/>
        <v>0</v>
      </c>
      <c r="H203" s="24" t="s">
        <v>114</v>
      </c>
      <c r="I203" s="42">
        <f t="shared" si="5"/>
        <v>45466</v>
      </c>
      <c r="J203" s="34">
        <v>912</v>
      </c>
      <c r="K203" s="34"/>
      <c r="L203" s="13" t="s">
        <v>499</v>
      </c>
      <c r="M203" s="43"/>
    </row>
    <row r="204" spans="1:13" hidden="1">
      <c r="A204" s="38">
        <v>44560</v>
      </c>
      <c r="B204" s="39" t="s">
        <v>508</v>
      </c>
      <c r="C204" s="39" t="s">
        <v>509</v>
      </c>
      <c r="D204" s="40" t="s">
        <v>35</v>
      </c>
      <c r="E204" s="89">
        <v>6832.3</v>
      </c>
      <c r="F204" s="94">
        <v>6832.3</v>
      </c>
      <c r="G204" s="23">
        <f t="shared" si="6"/>
        <v>0</v>
      </c>
      <c r="H204" s="24" t="s">
        <v>114</v>
      </c>
      <c r="I204" s="42">
        <f t="shared" si="5"/>
        <v>45472</v>
      </c>
      <c r="J204" s="34">
        <v>912</v>
      </c>
      <c r="K204" s="34"/>
      <c r="L204" s="13" t="s">
        <v>502</v>
      </c>
      <c r="M204" s="43"/>
    </row>
    <row r="205" spans="1:13" hidden="1">
      <c r="A205" s="38">
        <v>44560</v>
      </c>
      <c r="B205" s="39" t="s">
        <v>508</v>
      </c>
      <c r="C205" s="39" t="s">
        <v>509</v>
      </c>
      <c r="D205" s="40" t="s">
        <v>35</v>
      </c>
      <c r="E205" s="89">
        <v>18437.8</v>
      </c>
      <c r="F205" s="94">
        <v>18437.8</v>
      </c>
      <c r="G205" s="23">
        <f t="shared" si="6"/>
        <v>0</v>
      </c>
      <c r="H205" s="24" t="s">
        <v>114</v>
      </c>
      <c r="I205" s="42">
        <f t="shared" si="5"/>
        <v>45472</v>
      </c>
      <c r="J205" s="34">
        <v>912</v>
      </c>
      <c r="K205" s="34"/>
      <c r="L205" s="34" t="s">
        <v>510</v>
      </c>
      <c r="M205" s="43"/>
    </row>
    <row r="206" spans="1:13" hidden="1">
      <c r="A206" s="38">
        <v>44560</v>
      </c>
      <c r="B206" s="39" t="s">
        <v>508</v>
      </c>
      <c r="C206" s="39" t="s">
        <v>509</v>
      </c>
      <c r="D206" s="40" t="s">
        <v>35</v>
      </c>
      <c r="E206" s="89">
        <v>1380</v>
      </c>
      <c r="F206" s="94">
        <v>1380</v>
      </c>
      <c r="G206" s="23">
        <f t="shared" si="6"/>
        <v>0</v>
      </c>
      <c r="H206" s="24" t="s">
        <v>114</v>
      </c>
      <c r="I206" s="42">
        <f t="shared" si="5"/>
        <v>45472</v>
      </c>
      <c r="J206" s="34">
        <v>912</v>
      </c>
      <c r="K206" s="34"/>
      <c r="L206" s="13" t="s">
        <v>511</v>
      </c>
      <c r="M206" s="43"/>
    </row>
    <row r="207" spans="1:13" hidden="1">
      <c r="A207" s="38">
        <v>44589</v>
      </c>
      <c r="B207" s="39" t="s">
        <v>512</v>
      </c>
      <c r="C207" s="39" t="s">
        <v>513</v>
      </c>
      <c r="D207" s="99" t="s">
        <v>35</v>
      </c>
      <c r="E207" s="100">
        <v>5166.05</v>
      </c>
      <c r="F207" s="64">
        <v>5166.05</v>
      </c>
      <c r="G207" s="23">
        <f t="shared" si="6"/>
        <v>0</v>
      </c>
      <c r="H207" s="24" t="s">
        <v>114</v>
      </c>
      <c r="I207" s="42">
        <f t="shared" si="5"/>
        <v>45501</v>
      </c>
      <c r="J207" s="34">
        <v>912</v>
      </c>
      <c r="K207" s="34"/>
      <c r="L207" s="13" t="s">
        <v>499</v>
      </c>
      <c r="M207" s="43"/>
    </row>
    <row r="208" spans="1:13" hidden="1">
      <c r="A208" s="38">
        <v>44589</v>
      </c>
      <c r="B208" s="39" t="s">
        <v>514</v>
      </c>
      <c r="C208" s="39" t="s">
        <v>515</v>
      </c>
      <c r="D208" s="99" t="s">
        <v>35</v>
      </c>
      <c r="E208" s="100">
        <v>969.5</v>
      </c>
      <c r="F208" s="64">
        <v>969.5</v>
      </c>
      <c r="G208" s="23">
        <f t="shared" si="6"/>
        <v>0</v>
      </c>
      <c r="H208" s="24" t="s">
        <v>114</v>
      </c>
      <c r="I208" s="42">
        <f t="shared" si="5"/>
        <v>45501</v>
      </c>
      <c r="J208" s="34">
        <v>912</v>
      </c>
      <c r="K208" s="34"/>
      <c r="L208" s="13" t="s">
        <v>502</v>
      </c>
      <c r="M208" s="43"/>
    </row>
    <row r="209" spans="1:13" hidden="1">
      <c r="A209" s="38">
        <v>44596</v>
      </c>
      <c r="B209" s="39" t="s">
        <v>516</v>
      </c>
      <c r="C209" s="39" t="s">
        <v>517</v>
      </c>
      <c r="D209" s="99" t="s">
        <v>35</v>
      </c>
      <c r="E209" s="100">
        <v>3679.3</v>
      </c>
      <c r="F209" s="64">
        <v>3679.3</v>
      </c>
      <c r="G209" s="23">
        <f t="shared" si="6"/>
        <v>0</v>
      </c>
      <c r="H209" s="24" t="s">
        <v>114</v>
      </c>
      <c r="I209" s="42">
        <f t="shared" si="5"/>
        <v>45508</v>
      </c>
      <c r="J209" s="34">
        <v>912</v>
      </c>
      <c r="K209" s="34"/>
      <c r="L209" s="13" t="s">
        <v>502</v>
      </c>
      <c r="M209" s="43"/>
    </row>
    <row r="210" spans="1:13" hidden="1">
      <c r="A210" s="38">
        <v>44596</v>
      </c>
      <c r="B210" s="39" t="s">
        <v>518</v>
      </c>
      <c r="C210" s="39" t="s">
        <v>519</v>
      </c>
      <c r="D210" s="99" t="s">
        <v>35</v>
      </c>
      <c r="E210" s="100">
        <v>5138.2</v>
      </c>
      <c r="F210" s="64">
        <v>5138.2</v>
      </c>
      <c r="G210" s="23">
        <f t="shared" si="6"/>
        <v>0</v>
      </c>
      <c r="H210" s="24" t="s">
        <v>114</v>
      </c>
      <c r="I210" s="42">
        <f t="shared" si="5"/>
        <v>45508</v>
      </c>
      <c r="J210" s="34">
        <v>912</v>
      </c>
      <c r="K210" s="34"/>
      <c r="L210" s="13" t="s">
        <v>496</v>
      </c>
      <c r="M210" s="43"/>
    </row>
    <row r="211" spans="1:13" hidden="1">
      <c r="A211" s="38">
        <v>44596</v>
      </c>
      <c r="B211" s="39" t="s">
        <v>520</v>
      </c>
      <c r="C211" s="39" t="s">
        <v>521</v>
      </c>
      <c r="D211" s="99" t="s">
        <v>35</v>
      </c>
      <c r="E211" s="100">
        <v>2460</v>
      </c>
      <c r="F211" s="64">
        <v>2460</v>
      </c>
      <c r="G211" s="23">
        <f t="shared" si="6"/>
        <v>0</v>
      </c>
      <c r="H211" s="24" t="s">
        <v>114</v>
      </c>
      <c r="I211" s="42">
        <f t="shared" si="5"/>
        <v>45508</v>
      </c>
      <c r="J211" s="34">
        <v>912</v>
      </c>
      <c r="K211" s="34"/>
      <c r="L211" s="34" t="s">
        <v>522</v>
      </c>
      <c r="M211" s="43"/>
    </row>
    <row r="212" spans="1:13" hidden="1">
      <c r="A212" s="38">
        <v>44596</v>
      </c>
      <c r="B212" s="39" t="s">
        <v>523</v>
      </c>
      <c r="C212" s="39" t="s">
        <v>524</v>
      </c>
      <c r="D212" s="99" t="s">
        <v>35</v>
      </c>
      <c r="E212" s="100">
        <v>3669.45</v>
      </c>
      <c r="F212" s="64">
        <v>3669.45</v>
      </c>
      <c r="G212" s="23">
        <f t="shared" si="6"/>
        <v>0</v>
      </c>
      <c r="H212" s="24" t="s">
        <v>114</v>
      </c>
      <c r="I212" s="42">
        <f t="shared" si="5"/>
        <v>45508</v>
      </c>
      <c r="J212" s="34">
        <v>912</v>
      </c>
      <c r="K212" s="34"/>
      <c r="L212" s="13" t="s">
        <v>499</v>
      </c>
      <c r="M212" s="43"/>
    </row>
    <row r="213" spans="1:13" hidden="1">
      <c r="A213" s="38">
        <v>44596</v>
      </c>
      <c r="B213" s="39" t="s">
        <v>525</v>
      </c>
      <c r="C213" s="39" t="s">
        <v>526</v>
      </c>
      <c r="D213" s="99" t="s">
        <v>35</v>
      </c>
      <c r="E213" s="100">
        <v>8220.4</v>
      </c>
      <c r="F213" s="64">
        <v>8220.4</v>
      </c>
      <c r="G213" s="23">
        <f t="shared" si="6"/>
        <v>0</v>
      </c>
      <c r="H213" s="24" t="s">
        <v>114</v>
      </c>
      <c r="I213" s="42">
        <f t="shared" si="5"/>
        <v>45508</v>
      </c>
      <c r="J213" s="34">
        <v>912</v>
      </c>
      <c r="K213" s="34"/>
      <c r="L213" s="34" t="s">
        <v>510</v>
      </c>
      <c r="M213" s="43"/>
    </row>
    <row r="214" spans="1:13" hidden="1">
      <c r="A214" s="38">
        <v>44603</v>
      </c>
      <c r="B214" s="39" t="s">
        <v>527</v>
      </c>
      <c r="C214" s="39" t="s">
        <v>528</v>
      </c>
      <c r="D214" s="99" t="s">
        <v>35</v>
      </c>
      <c r="E214" s="100">
        <v>11002.5</v>
      </c>
      <c r="F214" s="64">
        <v>11002.5</v>
      </c>
      <c r="G214" s="23">
        <f t="shared" si="6"/>
        <v>0</v>
      </c>
      <c r="H214" s="24" t="s">
        <v>114</v>
      </c>
      <c r="I214" s="42">
        <f t="shared" si="5"/>
        <v>45515</v>
      </c>
      <c r="J214" s="34">
        <v>912</v>
      </c>
      <c r="K214" s="34"/>
      <c r="L214" s="13" t="s">
        <v>529</v>
      </c>
      <c r="M214" s="43"/>
    </row>
    <row r="215" spans="1:13" hidden="1">
      <c r="A215" s="38">
        <v>44610</v>
      </c>
      <c r="B215" s="39" t="s">
        <v>530</v>
      </c>
      <c r="C215" s="39" t="s">
        <v>531</v>
      </c>
      <c r="D215" s="99" t="s">
        <v>35</v>
      </c>
      <c r="E215" s="100">
        <v>2908.5</v>
      </c>
      <c r="F215" s="64">
        <v>2908.5</v>
      </c>
      <c r="G215" s="23">
        <f t="shared" si="6"/>
        <v>0</v>
      </c>
      <c r="H215" s="24" t="s">
        <v>114</v>
      </c>
      <c r="I215" s="42">
        <f t="shared" si="5"/>
        <v>45522</v>
      </c>
      <c r="J215" s="34">
        <v>912</v>
      </c>
      <c r="K215" s="34"/>
      <c r="L215" s="13" t="s">
        <v>502</v>
      </c>
      <c r="M215" s="43"/>
    </row>
    <row r="216" spans="1:13" hidden="1">
      <c r="A216" s="38">
        <v>44617</v>
      </c>
      <c r="B216" s="39" t="s">
        <v>532</v>
      </c>
      <c r="C216" s="39" t="s">
        <v>533</v>
      </c>
      <c r="D216" s="99" t="s">
        <v>35</v>
      </c>
      <c r="E216" s="100">
        <v>4489.8</v>
      </c>
      <c r="F216" s="64">
        <v>4489.8</v>
      </c>
      <c r="G216" s="23">
        <f t="shared" si="6"/>
        <v>0</v>
      </c>
      <c r="H216" s="24" t="s">
        <v>114</v>
      </c>
      <c r="I216" s="42">
        <f t="shared" si="5"/>
        <v>45529</v>
      </c>
      <c r="J216" s="34">
        <v>912</v>
      </c>
      <c r="K216" s="34"/>
      <c r="L216" s="13" t="s">
        <v>499</v>
      </c>
      <c r="M216" s="43"/>
    </row>
    <row r="217" spans="1:13" hidden="1">
      <c r="A217" s="38">
        <v>44620</v>
      </c>
      <c r="B217" s="39" t="s">
        <v>534</v>
      </c>
      <c r="C217" s="39" t="s">
        <v>535</v>
      </c>
      <c r="D217" s="99" t="s">
        <v>35</v>
      </c>
      <c r="E217" s="100">
        <v>5205.5</v>
      </c>
      <c r="F217" s="64">
        <v>5205.5</v>
      </c>
      <c r="G217" s="23">
        <f t="shared" si="6"/>
        <v>0</v>
      </c>
      <c r="H217" s="24" t="s">
        <v>114</v>
      </c>
      <c r="I217" s="42">
        <f t="shared" si="5"/>
        <v>45532</v>
      </c>
      <c r="J217" s="34">
        <v>912</v>
      </c>
      <c r="K217" s="34"/>
      <c r="L217" s="34" t="s">
        <v>510</v>
      </c>
      <c r="M217" s="43"/>
    </row>
    <row r="218" spans="1:13" hidden="1">
      <c r="A218" s="38">
        <v>44620</v>
      </c>
      <c r="B218" s="39" t="s">
        <v>534</v>
      </c>
      <c r="C218" s="39" t="s">
        <v>535</v>
      </c>
      <c r="D218" s="99" t="s">
        <v>35</v>
      </c>
      <c r="E218" s="100">
        <v>1939</v>
      </c>
      <c r="F218" s="64">
        <v>1939</v>
      </c>
      <c r="G218" s="23">
        <f t="shared" si="6"/>
        <v>0</v>
      </c>
      <c r="H218" s="24" t="s">
        <v>114</v>
      </c>
      <c r="I218" s="42">
        <f t="shared" si="5"/>
        <v>45532</v>
      </c>
      <c r="J218" s="34">
        <v>912</v>
      </c>
      <c r="K218" s="34"/>
      <c r="L218" s="13" t="s">
        <v>502</v>
      </c>
      <c r="M218" s="43"/>
    </row>
    <row r="219" spans="1:13" hidden="1">
      <c r="A219" s="38">
        <v>44624</v>
      </c>
      <c r="B219" s="39" t="s">
        <v>536</v>
      </c>
      <c r="C219" s="39" t="s">
        <v>537</v>
      </c>
      <c r="D219" s="99" t="s">
        <v>35</v>
      </c>
      <c r="E219" s="100">
        <v>4518.3999999999996</v>
      </c>
      <c r="F219" s="64">
        <v>4518.3999999999996</v>
      </c>
      <c r="G219" s="23">
        <f t="shared" si="6"/>
        <v>0</v>
      </c>
      <c r="H219" s="24" t="s">
        <v>114</v>
      </c>
      <c r="I219" s="42">
        <f t="shared" si="5"/>
        <v>45536</v>
      </c>
      <c r="J219" s="34">
        <v>912</v>
      </c>
      <c r="K219" s="34"/>
      <c r="L219" s="34" t="s">
        <v>510</v>
      </c>
      <c r="M219" s="43"/>
    </row>
    <row r="220" spans="1:13" hidden="1">
      <c r="A220" s="38">
        <v>44631</v>
      </c>
      <c r="B220" s="39" t="s">
        <v>538</v>
      </c>
      <c r="C220" s="39" t="s">
        <v>539</v>
      </c>
      <c r="D220" s="99" t="s">
        <v>35</v>
      </c>
      <c r="E220" s="100">
        <v>1778.7</v>
      </c>
      <c r="F220" s="64">
        <v>1778.7</v>
      </c>
      <c r="G220" s="23">
        <f t="shared" si="6"/>
        <v>0</v>
      </c>
      <c r="H220" s="24" t="s">
        <v>114</v>
      </c>
      <c r="I220" s="42">
        <f t="shared" si="5"/>
        <v>45543</v>
      </c>
      <c r="J220" s="34">
        <v>912</v>
      </c>
      <c r="K220" s="34"/>
      <c r="L220" s="13" t="s">
        <v>496</v>
      </c>
      <c r="M220" s="43"/>
    </row>
    <row r="221" spans="1:13" hidden="1">
      <c r="A221" s="38">
        <v>44631</v>
      </c>
      <c r="B221" s="39" t="s">
        <v>540</v>
      </c>
      <c r="C221" s="39" t="s">
        <v>541</v>
      </c>
      <c r="D221" s="99" t="s">
        <v>35</v>
      </c>
      <c r="E221" s="100">
        <v>4345.7</v>
      </c>
      <c r="F221" s="64">
        <v>4345.7</v>
      </c>
      <c r="G221" s="23">
        <f t="shared" si="6"/>
        <v>0</v>
      </c>
      <c r="H221" s="24" t="s">
        <v>114</v>
      </c>
      <c r="I221" s="42">
        <f t="shared" si="5"/>
        <v>45543</v>
      </c>
      <c r="J221" s="34">
        <v>912</v>
      </c>
      <c r="K221" s="34"/>
      <c r="L221" s="13" t="s">
        <v>499</v>
      </c>
      <c r="M221" s="43"/>
    </row>
    <row r="222" spans="1:13" hidden="1">
      <c r="A222" s="38">
        <v>44631</v>
      </c>
      <c r="B222" s="39" t="s">
        <v>542</v>
      </c>
      <c r="C222" s="39" t="s">
        <v>543</v>
      </c>
      <c r="D222" s="99" t="s">
        <v>35</v>
      </c>
      <c r="E222" s="100">
        <v>5166.05</v>
      </c>
      <c r="F222" s="64">
        <v>5166.05</v>
      </c>
      <c r="G222" s="23">
        <f t="shared" si="6"/>
        <v>0</v>
      </c>
      <c r="H222" s="24" t="s">
        <v>114</v>
      </c>
      <c r="I222" s="42">
        <f t="shared" si="5"/>
        <v>45543</v>
      </c>
      <c r="J222" s="34">
        <v>912</v>
      </c>
      <c r="K222" s="34"/>
      <c r="L222" s="13" t="s">
        <v>499</v>
      </c>
      <c r="M222" s="43"/>
    </row>
    <row r="223" spans="1:13" hidden="1">
      <c r="A223" s="38">
        <v>44638</v>
      </c>
      <c r="B223" s="39" t="s">
        <v>544</v>
      </c>
      <c r="C223" s="39" t="s">
        <v>545</v>
      </c>
      <c r="D223" s="99" t="s">
        <v>35</v>
      </c>
      <c r="E223" s="100">
        <v>4655.6000000000004</v>
      </c>
      <c r="F223" s="64">
        <v>4655.6000000000004</v>
      </c>
      <c r="G223" s="23">
        <f t="shared" si="6"/>
        <v>0</v>
      </c>
      <c r="H223" s="24" t="s">
        <v>114</v>
      </c>
      <c r="I223" s="42">
        <f t="shared" si="5"/>
        <v>45550</v>
      </c>
      <c r="J223" s="34">
        <v>912</v>
      </c>
      <c r="K223" s="34"/>
      <c r="L223" s="13" t="s">
        <v>546</v>
      </c>
      <c r="M223" s="43"/>
    </row>
    <row r="224" spans="1:13" hidden="1">
      <c r="A224" s="38">
        <v>44645</v>
      </c>
      <c r="B224" s="39" t="s">
        <v>547</v>
      </c>
      <c r="C224" s="39" t="s">
        <v>548</v>
      </c>
      <c r="D224" s="99" t="s">
        <v>35</v>
      </c>
      <c r="E224" s="100">
        <v>2327.8000000000002</v>
      </c>
      <c r="F224" s="64">
        <v>2327.8000000000002</v>
      </c>
      <c r="G224" s="23">
        <f t="shared" si="6"/>
        <v>0</v>
      </c>
      <c r="H224" s="24" t="s">
        <v>114</v>
      </c>
      <c r="I224" s="42">
        <f t="shared" si="5"/>
        <v>45557</v>
      </c>
      <c r="J224" s="34">
        <v>912</v>
      </c>
      <c r="K224" s="34"/>
      <c r="L224" s="13" t="s">
        <v>546</v>
      </c>
      <c r="M224" s="43"/>
    </row>
    <row r="225" spans="1:13" hidden="1">
      <c r="A225" s="38">
        <v>44659</v>
      </c>
      <c r="B225" s="39" t="s">
        <v>549</v>
      </c>
      <c r="C225" s="39" t="s">
        <v>550</v>
      </c>
      <c r="D225" s="99" t="s">
        <v>35</v>
      </c>
      <c r="E225" s="100">
        <v>6126.1</v>
      </c>
      <c r="F225" s="64">
        <v>6126.1</v>
      </c>
      <c r="G225" s="23">
        <f t="shared" si="6"/>
        <v>0</v>
      </c>
      <c r="H225" s="24" t="s">
        <v>114</v>
      </c>
      <c r="I225" s="42">
        <f t="shared" si="5"/>
        <v>45571</v>
      </c>
      <c r="J225" s="34">
        <v>912</v>
      </c>
      <c r="K225" s="34"/>
      <c r="L225" s="13" t="s">
        <v>551</v>
      </c>
      <c r="M225" s="43"/>
    </row>
    <row r="226" spans="1:13" hidden="1">
      <c r="A226" s="38">
        <v>44659</v>
      </c>
      <c r="B226" s="39" t="s">
        <v>552</v>
      </c>
      <c r="C226" s="39" t="s">
        <v>553</v>
      </c>
      <c r="D226" s="99" t="s">
        <v>35</v>
      </c>
      <c r="E226" s="100">
        <v>6478.4</v>
      </c>
      <c r="F226" s="64">
        <v>6478.4</v>
      </c>
      <c r="G226" s="23">
        <f t="shared" si="6"/>
        <v>0</v>
      </c>
      <c r="H226" s="24" t="s">
        <v>114</v>
      </c>
      <c r="I226" s="42">
        <f t="shared" si="5"/>
        <v>45571</v>
      </c>
      <c r="J226" s="34">
        <v>912</v>
      </c>
      <c r="K226" s="34"/>
      <c r="L226" s="13" t="s">
        <v>546</v>
      </c>
      <c r="M226" s="43"/>
    </row>
    <row r="227" spans="1:13" hidden="1">
      <c r="A227" s="38">
        <v>44659</v>
      </c>
      <c r="B227" s="39" t="s">
        <v>554</v>
      </c>
      <c r="C227" s="39" t="s">
        <v>555</v>
      </c>
      <c r="D227" s="99" t="s">
        <v>35</v>
      </c>
      <c r="E227" s="100">
        <v>1580.8</v>
      </c>
      <c r="F227" s="64">
        <v>1580.8</v>
      </c>
      <c r="G227" s="23">
        <f t="shared" si="6"/>
        <v>0</v>
      </c>
      <c r="H227" s="24" t="s">
        <v>114</v>
      </c>
      <c r="I227" s="42">
        <f t="shared" si="5"/>
        <v>45571</v>
      </c>
      <c r="J227" s="34">
        <v>912</v>
      </c>
      <c r="K227" s="34"/>
      <c r="L227" s="13" t="s">
        <v>551</v>
      </c>
      <c r="M227" s="43"/>
    </row>
    <row r="228" spans="1:13" hidden="1">
      <c r="A228" s="38">
        <v>44680</v>
      </c>
      <c r="B228" s="39" t="s">
        <v>556</v>
      </c>
      <c r="C228" s="39" t="s">
        <v>557</v>
      </c>
      <c r="D228" s="99" t="s">
        <v>35</v>
      </c>
      <c r="E228" s="100">
        <v>1778.7</v>
      </c>
      <c r="F228" s="64">
        <v>1778.7</v>
      </c>
      <c r="G228" s="23">
        <f t="shared" si="6"/>
        <v>0</v>
      </c>
      <c r="H228" s="24" t="s">
        <v>114</v>
      </c>
      <c r="I228" s="42">
        <f t="shared" si="5"/>
        <v>45592</v>
      </c>
      <c r="J228" s="34">
        <v>912</v>
      </c>
      <c r="K228" s="34"/>
      <c r="L228" s="13" t="s">
        <v>551</v>
      </c>
      <c r="M228" s="43"/>
    </row>
    <row r="229" spans="1:13" hidden="1">
      <c r="A229" s="38">
        <v>44680</v>
      </c>
      <c r="B229" s="39" t="s">
        <v>558</v>
      </c>
      <c r="C229" s="39" t="s">
        <v>559</v>
      </c>
      <c r="D229" s="99" t="s">
        <v>35</v>
      </c>
      <c r="E229" s="100">
        <v>4385</v>
      </c>
      <c r="F229" s="64">
        <v>4385</v>
      </c>
      <c r="G229" s="23">
        <f t="shared" si="6"/>
        <v>0</v>
      </c>
      <c r="H229" s="24" t="s">
        <v>114</v>
      </c>
      <c r="I229" s="42">
        <f t="shared" si="5"/>
        <v>45592</v>
      </c>
      <c r="J229" s="34">
        <v>912</v>
      </c>
      <c r="K229" s="34"/>
      <c r="L229" s="13" t="s">
        <v>546</v>
      </c>
      <c r="M229" s="43"/>
    </row>
    <row r="230" spans="1:13" hidden="1">
      <c r="A230" s="38">
        <v>44680</v>
      </c>
      <c r="B230" s="39" t="s">
        <v>560</v>
      </c>
      <c r="C230" s="39" t="s">
        <v>561</v>
      </c>
      <c r="D230" s="99" t="s">
        <v>35</v>
      </c>
      <c r="E230" s="100">
        <v>4770</v>
      </c>
      <c r="F230" s="64">
        <v>4770</v>
      </c>
      <c r="G230" s="23">
        <f t="shared" si="6"/>
        <v>0</v>
      </c>
      <c r="H230" s="24" t="s">
        <v>114</v>
      </c>
      <c r="I230" s="42">
        <f t="shared" si="5"/>
        <v>45592</v>
      </c>
      <c r="J230" s="34">
        <v>912</v>
      </c>
      <c r="K230" s="34"/>
      <c r="L230" s="13" t="s">
        <v>562</v>
      </c>
      <c r="M230" s="43"/>
    </row>
    <row r="231" spans="1:13" hidden="1">
      <c r="A231" s="38">
        <v>44680</v>
      </c>
      <c r="B231" s="39" t="s">
        <v>563</v>
      </c>
      <c r="C231" s="39" t="s">
        <v>564</v>
      </c>
      <c r="D231" s="99" t="s">
        <v>35</v>
      </c>
      <c r="E231" s="100">
        <v>6216.45</v>
      </c>
      <c r="F231" s="64">
        <v>6216.45</v>
      </c>
      <c r="G231" s="23">
        <f t="shared" si="6"/>
        <v>0</v>
      </c>
      <c r="H231" s="24" t="s">
        <v>114</v>
      </c>
      <c r="I231" s="42">
        <f t="shared" si="5"/>
        <v>45592</v>
      </c>
      <c r="J231" s="34">
        <v>912</v>
      </c>
      <c r="K231" s="34"/>
      <c r="L231" s="13" t="s">
        <v>565</v>
      </c>
      <c r="M231" s="43"/>
    </row>
    <row r="232" spans="1:13" hidden="1">
      <c r="A232" s="38">
        <v>44680</v>
      </c>
      <c r="B232" s="39" t="s">
        <v>566</v>
      </c>
      <c r="C232" s="39" t="s">
        <v>567</v>
      </c>
      <c r="D232" s="99" t="s">
        <v>35</v>
      </c>
      <c r="E232" s="100">
        <v>3411.2</v>
      </c>
      <c r="F232" s="64">
        <v>3411.2</v>
      </c>
      <c r="G232" s="23">
        <f t="shared" si="6"/>
        <v>0</v>
      </c>
      <c r="H232" s="24" t="s">
        <v>114</v>
      </c>
      <c r="I232" s="42">
        <f t="shared" ref="I232:I295" si="7">A232+J232</f>
        <v>45592</v>
      </c>
      <c r="J232" s="34">
        <v>912</v>
      </c>
      <c r="K232" s="34"/>
      <c r="L232" s="13" t="s">
        <v>546</v>
      </c>
      <c r="M232" s="43"/>
    </row>
    <row r="233" spans="1:13" hidden="1">
      <c r="A233" s="38">
        <v>44687</v>
      </c>
      <c r="B233" s="39" t="s">
        <v>568</v>
      </c>
      <c r="C233" s="39" t="s">
        <v>569</v>
      </c>
      <c r="D233" s="99" t="s">
        <v>35</v>
      </c>
      <c r="E233" s="100">
        <v>3557.4</v>
      </c>
      <c r="F233" s="64">
        <v>3557.4</v>
      </c>
      <c r="G233" s="23">
        <f t="shared" si="6"/>
        <v>0</v>
      </c>
      <c r="H233" s="24" t="s">
        <v>114</v>
      </c>
      <c r="I233" s="42">
        <f t="shared" si="7"/>
        <v>45599</v>
      </c>
      <c r="J233" s="34">
        <v>912</v>
      </c>
      <c r="K233" s="34"/>
      <c r="L233" s="13" t="s">
        <v>551</v>
      </c>
      <c r="M233" s="43"/>
    </row>
    <row r="234" spans="1:13" hidden="1">
      <c r="A234" s="38">
        <v>44687</v>
      </c>
      <c r="B234" s="39" t="s">
        <v>570</v>
      </c>
      <c r="C234" s="39" t="s">
        <v>571</v>
      </c>
      <c r="D234" s="99" t="s">
        <v>35</v>
      </c>
      <c r="E234" s="100">
        <v>13181.2</v>
      </c>
      <c r="F234" s="64">
        <v>13181.2</v>
      </c>
      <c r="G234" s="23">
        <f t="shared" si="6"/>
        <v>0</v>
      </c>
      <c r="H234" s="24" t="s">
        <v>114</v>
      </c>
      <c r="I234" s="42">
        <f t="shared" si="7"/>
        <v>45599</v>
      </c>
      <c r="J234" s="34">
        <v>912</v>
      </c>
      <c r="K234" s="34"/>
      <c r="L234" s="13" t="s">
        <v>565</v>
      </c>
      <c r="M234" s="43"/>
    </row>
    <row r="235" spans="1:13" hidden="1">
      <c r="A235" s="38">
        <v>44694</v>
      </c>
      <c r="B235" s="39" t="s">
        <v>572</v>
      </c>
      <c r="C235" s="39" t="s">
        <v>573</v>
      </c>
      <c r="D235" s="99" t="s">
        <v>35</v>
      </c>
      <c r="E235" s="100">
        <v>4150.6000000000004</v>
      </c>
      <c r="F235" s="64">
        <v>4150.6000000000004</v>
      </c>
      <c r="G235" s="23">
        <f t="shared" si="6"/>
        <v>0</v>
      </c>
      <c r="H235" s="24" t="s">
        <v>114</v>
      </c>
      <c r="I235" s="42">
        <f t="shared" si="7"/>
        <v>45606</v>
      </c>
      <c r="J235" s="34">
        <v>912</v>
      </c>
      <c r="K235" s="34"/>
      <c r="L235" s="13" t="s">
        <v>546</v>
      </c>
      <c r="M235" s="43"/>
    </row>
    <row r="236" spans="1:13" hidden="1">
      <c r="A236" s="38">
        <v>44701</v>
      </c>
      <c r="B236" s="39" t="s">
        <v>574</v>
      </c>
      <c r="C236" s="39" t="s">
        <v>575</v>
      </c>
      <c r="D236" s="99" t="s">
        <v>35</v>
      </c>
      <c r="E236" s="100">
        <v>2993.2</v>
      </c>
      <c r="F236" s="64">
        <v>2993.2</v>
      </c>
      <c r="G236" s="23">
        <f t="shared" si="6"/>
        <v>0</v>
      </c>
      <c r="H236" s="24" t="s">
        <v>114</v>
      </c>
      <c r="I236" s="42">
        <f t="shared" si="7"/>
        <v>45613</v>
      </c>
      <c r="J236" s="34">
        <v>912</v>
      </c>
      <c r="K236" s="34"/>
      <c r="L236" s="13" t="s">
        <v>565</v>
      </c>
      <c r="M236" s="43"/>
    </row>
    <row r="237" spans="1:13" hidden="1">
      <c r="A237" s="38">
        <v>44708</v>
      </c>
      <c r="B237" s="39" t="s">
        <v>576</v>
      </c>
      <c r="C237" s="39" t="s">
        <v>577</v>
      </c>
      <c r="D237" s="99" t="s">
        <v>35</v>
      </c>
      <c r="E237" s="100">
        <v>1496.6</v>
      </c>
      <c r="F237" s="64">
        <v>1496.6</v>
      </c>
      <c r="G237" s="23">
        <f t="shared" si="6"/>
        <v>0</v>
      </c>
      <c r="H237" s="24" t="s">
        <v>114</v>
      </c>
      <c r="I237" s="42">
        <f t="shared" si="7"/>
        <v>45620</v>
      </c>
      <c r="J237" s="34">
        <v>912</v>
      </c>
      <c r="K237" s="34"/>
      <c r="L237" s="13" t="s">
        <v>565</v>
      </c>
      <c r="M237" s="43"/>
    </row>
    <row r="238" spans="1:13" hidden="1">
      <c r="A238" s="38">
        <v>44715</v>
      </c>
      <c r="B238" s="39" t="s">
        <v>578</v>
      </c>
      <c r="C238" s="39" t="s">
        <v>579</v>
      </c>
      <c r="D238" s="40" t="s">
        <v>35</v>
      </c>
      <c r="E238" s="100">
        <v>6900</v>
      </c>
      <c r="F238" s="64">
        <v>6900</v>
      </c>
      <c r="G238" s="23">
        <f t="shared" si="6"/>
        <v>0</v>
      </c>
      <c r="H238" s="24" t="s">
        <v>114</v>
      </c>
      <c r="I238" s="42">
        <f t="shared" si="7"/>
        <v>45627</v>
      </c>
      <c r="J238" s="34">
        <v>912</v>
      </c>
      <c r="K238" s="34"/>
      <c r="L238" s="13" t="s">
        <v>580</v>
      </c>
      <c r="M238" s="43"/>
    </row>
    <row r="239" spans="1:13" hidden="1">
      <c r="A239" s="38">
        <v>44715</v>
      </c>
      <c r="B239" s="39" t="s">
        <v>581</v>
      </c>
      <c r="C239" s="39" t="s">
        <v>582</v>
      </c>
      <c r="D239" s="40" t="s">
        <v>35</v>
      </c>
      <c r="E239" s="100">
        <v>6360</v>
      </c>
      <c r="F239" s="64">
        <v>6360</v>
      </c>
      <c r="G239" s="23">
        <f t="shared" si="6"/>
        <v>0</v>
      </c>
      <c r="H239" s="24" t="s">
        <v>114</v>
      </c>
      <c r="I239" s="42">
        <f t="shared" si="7"/>
        <v>45627</v>
      </c>
      <c r="J239" s="34">
        <v>912</v>
      </c>
      <c r="K239" s="34"/>
      <c r="L239" s="13" t="s">
        <v>562</v>
      </c>
      <c r="M239" s="43"/>
    </row>
    <row r="240" spans="1:13" hidden="1">
      <c r="A240" s="38">
        <v>44722</v>
      </c>
      <c r="B240" s="39" t="s">
        <v>583</v>
      </c>
      <c r="C240" s="39" t="s">
        <v>584</v>
      </c>
      <c r="D240" s="40" t="s">
        <v>35</v>
      </c>
      <c r="E240" s="100">
        <v>1337.8</v>
      </c>
      <c r="F240" s="64">
        <v>1337.8</v>
      </c>
      <c r="G240" s="23">
        <f t="shared" si="6"/>
        <v>0</v>
      </c>
      <c r="H240" s="24" t="s">
        <v>114</v>
      </c>
      <c r="I240" s="42">
        <f t="shared" si="7"/>
        <v>45634</v>
      </c>
      <c r="J240" s="34">
        <v>912</v>
      </c>
      <c r="K240" s="34"/>
      <c r="L240" s="13" t="s">
        <v>546</v>
      </c>
      <c r="M240" s="43"/>
    </row>
    <row r="241" spans="1:13" hidden="1">
      <c r="A241" s="38">
        <v>44722</v>
      </c>
      <c r="B241" s="39" t="s">
        <v>583</v>
      </c>
      <c r="C241" s="39" t="s">
        <v>584</v>
      </c>
      <c r="D241" s="40" t="s">
        <v>35</v>
      </c>
      <c r="E241" s="100">
        <v>2070</v>
      </c>
      <c r="F241" s="64">
        <f>2070-690+690</f>
        <v>2070</v>
      </c>
      <c r="G241" s="23">
        <f t="shared" si="6"/>
        <v>0</v>
      </c>
      <c r="H241" s="24" t="s">
        <v>114</v>
      </c>
      <c r="I241" s="42">
        <f t="shared" si="7"/>
        <v>45634</v>
      </c>
      <c r="J241" s="34">
        <v>912</v>
      </c>
      <c r="K241" s="34" t="s">
        <v>585</v>
      </c>
      <c r="L241" s="13" t="s">
        <v>580</v>
      </c>
      <c r="M241" s="43"/>
    </row>
    <row r="242" spans="1:13" hidden="1">
      <c r="A242" s="38">
        <v>44722</v>
      </c>
      <c r="B242" s="39" t="s">
        <v>583</v>
      </c>
      <c r="C242" s="39" t="s">
        <v>586</v>
      </c>
      <c r="D242" s="40" t="s">
        <v>35</v>
      </c>
      <c r="E242" s="100">
        <v>4489.8</v>
      </c>
      <c r="F242" s="64">
        <v>4489.8</v>
      </c>
      <c r="G242" s="23">
        <f t="shared" si="6"/>
        <v>0</v>
      </c>
      <c r="H242" s="24" t="s">
        <v>114</v>
      </c>
      <c r="I242" s="42">
        <f t="shared" si="7"/>
        <v>45634</v>
      </c>
      <c r="J242" s="34">
        <v>912</v>
      </c>
      <c r="K242" s="34"/>
      <c r="L242" s="13" t="s">
        <v>565</v>
      </c>
      <c r="M242" s="43"/>
    </row>
    <row r="243" spans="1:13" hidden="1">
      <c r="A243" s="38">
        <v>44736</v>
      </c>
      <c r="B243" s="39" t="s">
        <v>587</v>
      </c>
      <c r="C243" s="39" t="s">
        <v>586</v>
      </c>
      <c r="D243" s="40" t="s">
        <v>35</v>
      </c>
      <c r="E243" s="100">
        <v>4489.8</v>
      </c>
      <c r="F243" s="64">
        <v>4489.8</v>
      </c>
      <c r="G243" s="23">
        <f t="shared" si="6"/>
        <v>0</v>
      </c>
      <c r="H243" s="24" t="s">
        <v>114</v>
      </c>
      <c r="I243" s="42">
        <f t="shared" si="7"/>
        <v>45648</v>
      </c>
      <c r="J243" s="34">
        <v>912</v>
      </c>
      <c r="K243" s="34"/>
      <c r="L243" s="13" t="s">
        <v>565</v>
      </c>
      <c r="M243" s="43"/>
    </row>
    <row r="244" spans="1:13" hidden="1">
      <c r="A244" s="38">
        <v>44746</v>
      </c>
      <c r="B244" s="39" t="s">
        <v>588</v>
      </c>
      <c r="C244" s="39" t="s">
        <v>589</v>
      </c>
      <c r="D244" s="40" t="s">
        <v>35</v>
      </c>
      <c r="E244" s="100">
        <v>2460</v>
      </c>
      <c r="F244" s="64">
        <v>2460</v>
      </c>
      <c r="G244" s="23">
        <f t="shared" si="6"/>
        <v>0</v>
      </c>
      <c r="H244" s="24" t="s">
        <v>114</v>
      </c>
      <c r="I244" s="42">
        <f t="shared" si="7"/>
        <v>45658</v>
      </c>
      <c r="J244" s="34">
        <v>912</v>
      </c>
      <c r="K244" s="34"/>
      <c r="L244" s="13" t="s">
        <v>590</v>
      </c>
      <c r="M244" s="43"/>
    </row>
    <row r="245" spans="1:13" hidden="1">
      <c r="A245" s="38">
        <v>44746</v>
      </c>
      <c r="B245" s="39" t="s">
        <v>591</v>
      </c>
      <c r="C245" s="39" t="s">
        <v>592</v>
      </c>
      <c r="D245" s="40" t="s">
        <v>35</v>
      </c>
      <c r="E245" s="100">
        <v>3161.6</v>
      </c>
      <c r="F245" s="64">
        <v>3161.6</v>
      </c>
      <c r="G245" s="23">
        <f t="shared" si="6"/>
        <v>0</v>
      </c>
      <c r="H245" s="101" t="s">
        <v>114</v>
      </c>
      <c r="I245" s="42">
        <f t="shared" si="7"/>
        <v>45658</v>
      </c>
      <c r="J245" s="34">
        <v>912</v>
      </c>
      <c r="K245" s="34"/>
      <c r="L245" s="13" t="s">
        <v>593</v>
      </c>
      <c r="M245" s="43"/>
    </row>
    <row r="246" spans="1:13" hidden="1">
      <c r="A246" s="38">
        <v>44746</v>
      </c>
      <c r="B246" s="39" t="s">
        <v>594</v>
      </c>
      <c r="C246" s="39" t="s">
        <v>595</v>
      </c>
      <c r="D246" s="40" t="s">
        <v>35</v>
      </c>
      <c r="E246" s="100">
        <v>4345.7</v>
      </c>
      <c r="F246" s="64">
        <v>4345.7</v>
      </c>
      <c r="G246" s="23">
        <f t="shared" si="6"/>
        <v>0</v>
      </c>
      <c r="H246" s="24" t="s">
        <v>114</v>
      </c>
      <c r="I246" s="42">
        <f t="shared" si="7"/>
        <v>45658</v>
      </c>
      <c r="J246" s="34">
        <v>912</v>
      </c>
      <c r="K246" s="34"/>
      <c r="L246" s="13" t="s">
        <v>596</v>
      </c>
      <c r="M246" s="43"/>
    </row>
    <row r="247" spans="1:13" hidden="1">
      <c r="A247" s="38">
        <v>44746</v>
      </c>
      <c r="B247" s="39" t="s">
        <v>597</v>
      </c>
      <c r="C247" s="39" t="s">
        <v>598</v>
      </c>
      <c r="D247" s="40" t="s">
        <v>35</v>
      </c>
      <c r="E247" s="100">
        <v>1822.8</v>
      </c>
      <c r="F247" s="64">
        <v>1822.8</v>
      </c>
      <c r="G247" s="23">
        <f t="shared" si="6"/>
        <v>0</v>
      </c>
      <c r="H247" s="24" t="s">
        <v>114</v>
      </c>
      <c r="I247" s="42">
        <f t="shared" si="7"/>
        <v>45658</v>
      </c>
      <c r="J247" s="34">
        <v>912</v>
      </c>
      <c r="K247" s="34"/>
      <c r="L247" s="13" t="s">
        <v>599</v>
      </c>
      <c r="M247" s="43"/>
    </row>
    <row r="248" spans="1:13" hidden="1">
      <c r="A248" s="38">
        <v>44750</v>
      </c>
      <c r="B248" s="39" t="s">
        <v>600</v>
      </c>
      <c r="C248" s="39" t="s">
        <v>601</v>
      </c>
      <c r="D248" s="40" t="s">
        <v>35</v>
      </c>
      <c r="E248" s="100">
        <v>2964.5</v>
      </c>
      <c r="F248" s="64">
        <v>2964.5</v>
      </c>
      <c r="G248" s="23">
        <f t="shared" si="6"/>
        <v>0</v>
      </c>
      <c r="H248" s="24" t="s">
        <v>114</v>
      </c>
      <c r="I248" s="42">
        <f t="shared" si="7"/>
        <v>45662</v>
      </c>
      <c r="J248" s="34">
        <v>912</v>
      </c>
      <c r="K248" s="34"/>
      <c r="L248" s="13" t="s">
        <v>602</v>
      </c>
      <c r="M248" s="43"/>
    </row>
    <row r="249" spans="1:13" hidden="1">
      <c r="A249" s="38">
        <v>44757</v>
      </c>
      <c r="B249" s="39" t="s">
        <v>603</v>
      </c>
      <c r="C249" s="39" t="s">
        <v>604</v>
      </c>
      <c r="D249" s="40" t="s">
        <v>35</v>
      </c>
      <c r="E249" s="100">
        <v>15769.6</v>
      </c>
      <c r="F249" s="64">
        <v>15769.6</v>
      </c>
      <c r="G249" s="23">
        <f t="shared" si="6"/>
        <v>0</v>
      </c>
      <c r="H249" s="24" t="s">
        <v>114</v>
      </c>
      <c r="I249" s="42">
        <f t="shared" si="7"/>
        <v>45669</v>
      </c>
      <c r="J249" s="34">
        <v>912</v>
      </c>
      <c r="K249" s="34"/>
      <c r="L249" s="13" t="s">
        <v>599</v>
      </c>
      <c r="M249" s="43"/>
    </row>
    <row r="250" spans="1:13">
      <c r="A250" s="38">
        <v>44757</v>
      </c>
      <c r="B250" s="39" t="s">
        <v>605</v>
      </c>
      <c r="C250" s="39" t="s">
        <v>606</v>
      </c>
      <c r="D250" s="40" t="s">
        <v>35</v>
      </c>
      <c r="E250" s="100">
        <v>4770</v>
      </c>
      <c r="F250" s="64"/>
      <c r="G250" s="23">
        <f t="shared" si="6"/>
        <v>4770</v>
      </c>
      <c r="H250" s="24" t="s">
        <v>114</v>
      </c>
      <c r="I250" s="42">
        <f t="shared" si="7"/>
        <v>45669</v>
      </c>
      <c r="J250" s="34">
        <v>912</v>
      </c>
      <c r="K250" s="34"/>
      <c r="L250" s="13" t="s">
        <v>1075</v>
      </c>
      <c r="M250" s="43"/>
    </row>
    <row r="251" spans="1:13" hidden="1">
      <c r="A251" s="38">
        <v>44757</v>
      </c>
      <c r="B251" s="39" t="s">
        <v>607</v>
      </c>
      <c r="C251" s="39" t="s">
        <v>608</v>
      </c>
      <c r="D251" s="40" t="s">
        <v>35</v>
      </c>
      <c r="E251" s="100">
        <v>12432.9</v>
      </c>
      <c r="F251" s="64">
        <v>12432.9</v>
      </c>
      <c r="G251" s="23">
        <f t="shared" si="6"/>
        <v>0</v>
      </c>
      <c r="H251" s="24" t="s">
        <v>114</v>
      </c>
      <c r="I251" s="42">
        <f t="shared" si="7"/>
        <v>45669</v>
      </c>
      <c r="J251" s="34">
        <v>912</v>
      </c>
      <c r="K251" s="34"/>
      <c r="L251" s="13" t="s">
        <v>596</v>
      </c>
      <c r="M251" s="43"/>
    </row>
    <row r="252" spans="1:13" hidden="1">
      <c r="A252" s="38">
        <v>44757</v>
      </c>
      <c r="B252" s="39" t="s">
        <v>609</v>
      </c>
      <c r="C252" s="39" t="s">
        <v>610</v>
      </c>
      <c r="D252" s="40" t="s">
        <v>35</v>
      </c>
      <c r="E252" s="100">
        <v>5731.1</v>
      </c>
      <c r="F252" s="64">
        <v>5731.1</v>
      </c>
      <c r="G252" s="23">
        <f t="shared" si="6"/>
        <v>0</v>
      </c>
      <c r="H252" s="24" t="s">
        <v>114</v>
      </c>
      <c r="I252" s="42">
        <f t="shared" si="7"/>
        <v>45669</v>
      </c>
      <c r="J252" s="34">
        <v>912</v>
      </c>
      <c r="K252" s="34"/>
      <c r="L252" s="13" t="s">
        <v>602</v>
      </c>
      <c r="M252" s="43"/>
    </row>
    <row r="253" spans="1:13" hidden="1">
      <c r="A253" s="38">
        <v>44772</v>
      </c>
      <c r="B253" s="39" t="s">
        <v>611</v>
      </c>
      <c r="C253" s="39" t="s">
        <v>612</v>
      </c>
      <c r="D253" s="40" t="s">
        <v>35</v>
      </c>
      <c r="E253" s="100">
        <v>2857.8</v>
      </c>
      <c r="F253" s="64">
        <v>2857.8</v>
      </c>
      <c r="G253" s="23">
        <f t="shared" si="6"/>
        <v>0</v>
      </c>
      <c r="H253" s="24" t="s">
        <v>114</v>
      </c>
      <c r="I253" s="42">
        <f t="shared" si="7"/>
        <v>45684</v>
      </c>
      <c r="J253" s="34">
        <v>912</v>
      </c>
      <c r="K253" s="34"/>
      <c r="L253" s="13" t="s">
        <v>599</v>
      </c>
      <c r="M253" s="43"/>
    </row>
    <row r="254" spans="1:13" hidden="1">
      <c r="A254" s="38">
        <v>44772</v>
      </c>
      <c r="B254" s="39" t="s">
        <v>611</v>
      </c>
      <c r="C254" s="39" t="s">
        <v>612</v>
      </c>
      <c r="D254" s="40" t="s">
        <v>35</v>
      </c>
      <c r="E254" s="100">
        <v>1350</v>
      </c>
      <c r="F254" s="64">
        <v>1350</v>
      </c>
      <c r="G254" s="23">
        <f t="shared" si="6"/>
        <v>0</v>
      </c>
      <c r="H254" s="101" t="s">
        <v>114</v>
      </c>
      <c r="I254" s="42">
        <f t="shared" si="7"/>
        <v>45684</v>
      </c>
      <c r="J254" s="34">
        <v>912</v>
      </c>
      <c r="K254" s="34"/>
      <c r="L254" s="13" t="s">
        <v>593</v>
      </c>
      <c r="M254" s="43"/>
    </row>
    <row r="255" spans="1:13">
      <c r="A255" s="38">
        <v>44778</v>
      </c>
      <c r="B255" s="39" t="s">
        <v>613</v>
      </c>
      <c r="C255" s="39" t="s">
        <v>614</v>
      </c>
      <c r="D255" s="40" t="s">
        <v>35</v>
      </c>
      <c r="E255" s="100">
        <v>5731.1</v>
      </c>
      <c r="F255" s="64"/>
      <c r="G255" s="23">
        <f>E255-F255</f>
        <v>5731.1</v>
      </c>
      <c r="H255" s="24" t="s">
        <v>114</v>
      </c>
      <c r="I255" s="42">
        <f t="shared" si="7"/>
        <v>45690</v>
      </c>
      <c r="J255" s="34">
        <v>912</v>
      </c>
      <c r="K255" s="34"/>
      <c r="L255" s="13" t="s">
        <v>1093</v>
      </c>
      <c r="M255" s="43"/>
    </row>
    <row r="256" spans="1:13">
      <c r="A256" s="38">
        <v>44778</v>
      </c>
      <c r="B256" s="39" t="s">
        <v>615</v>
      </c>
      <c r="C256" s="39" t="s">
        <v>616</v>
      </c>
      <c r="D256" s="40" t="s">
        <v>35</v>
      </c>
      <c r="E256" s="100">
        <v>13264.6</v>
      </c>
      <c r="F256" s="64"/>
      <c r="G256" s="23">
        <f t="shared" si="6"/>
        <v>13264.6</v>
      </c>
      <c r="H256" s="24" t="s">
        <v>114</v>
      </c>
      <c r="I256" s="42">
        <f t="shared" si="7"/>
        <v>45690</v>
      </c>
      <c r="J256" s="34">
        <v>912</v>
      </c>
      <c r="K256" s="34"/>
      <c r="L256" s="13" t="s">
        <v>1097</v>
      </c>
      <c r="M256" s="43"/>
    </row>
    <row r="257" spans="1:13">
      <c r="A257" s="38">
        <v>44778</v>
      </c>
      <c r="B257" s="39" t="s">
        <v>617</v>
      </c>
      <c r="C257" s="39" t="s">
        <v>618</v>
      </c>
      <c r="D257" s="40" t="s">
        <v>35</v>
      </c>
      <c r="E257" s="100">
        <v>8835.5</v>
      </c>
      <c r="F257" s="64"/>
      <c r="G257" s="23">
        <f t="shared" si="6"/>
        <v>8835.5</v>
      </c>
      <c r="H257" s="24" t="s">
        <v>114</v>
      </c>
      <c r="I257" s="42">
        <f t="shared" si="7"/>
        <v>45690</v>
      </c>
      <c r="J257" s="34">
        <v>912</v>
      </c>
      <c r="K257" s="34"/>
      <c r="L257" s="13" t="s">
        <v>1096</v>
      </c>
      <c r="M257" s="43"/>
    </row>
    <row r="258" spans="1:13">
      <c r="A258" s="38">
        <v>44788</v>
      </c>
      <c r="B258" s="39" t="s">
        <v>619</v>
      </c>
      <c r="C258" s="39" t="s">
        <v>620</v>
      </c>
      <c r="D258" s="40" t="s">
        <v>35</v>
      </c>
      <c r="E258" s="100">
        <v>4280.8</v>
      </c>
      <c r="F258" s="64"/>
      <c r="G258" s="23">
        <f t="shared" si="6"/>
        <v>4280.8</v>
      </c>
      <c r="H258" s="24" t="s">
        <v>114</v>
      </c>
      <c r="I258" s="42">
        <f t="shared" si="7"/>
        <v>45700</v>
      </c>
      <c r="J258" s="34">
        <v>912</v>
      </c>
      <c r="K258" s="34"/>
      <c r="L258" s="13" t="s">
        <v>1094</v>
      </c>
      <c r="M258" s="43"/>
    </row>
    <row r="259" spans="1:13">
      <c r="A259" s="38">
        <v>44788</v>
      </c>
      <c r="B259" s="39" t="s">
        <v>619</v>
      </c>
      <c r="C259" s="39" t="s">
        <v>620</v>
      </c>
      <c r="D259" s="40" t="s">
        <v>35</v>
      </c>
      <c r="E259" s="100">
        <v>4489.8</v>
      </c>
      <c r="F259" s="64"/>
      <c r="G259" s="23">
        <f t="shared" si="6"/>
        <v>4489.8</v>
      </c>
      <c r="H259" s="24" t="s">
        <v>114</v>
      </c>
      <c r="I259" s="42">
        <f t="shared" si="7"/>
        <v>45700</v>
      </c>
      <c r="J259" s="34">
        <v>912</v>
      </c>
      <c r="K259" s="34"/>
      <c r="L259" s="13" t="s">
        <v>1096</v>
      </c>
      <c r="M259" s="43"/>
    </row>
    <row r="260" spans="1:13">
      <c r="A260" s="38">
        <v>44788</v>
      </c>
      <c r="B260" s="39" t="s">
        <v>619</v>
      </c>
      <c r="C260" s="39" t="s">
        <v>620</v>
      </c>
      <c r="D260" s="40" t="s">
        <v>35</v>
      </c>
      <c r="E260" s="100">
        <v>2766.6</v>
      </c>
      <c r="F260" s="64"/>
      <c r="G260" s="23">
        <f t="shared" si="6"/>
        <v>2766.6</v>
      </c>
      <c r="H260" s="24" t="s">
        <v>114</v>
      </c>
      <c r="I260" s="42">
        <f t="shared" si="7"/>
        <v>45700</v>
      </c>
      <c r="J260" s="34">
        <v>912</v>
      </c>
      <c r="K260" s="34"/>
      <c r="L260" s="13" t="s">
        <v>1093</v>
      </c>
      <c r="M260" s="43"/>
    </row>
    <row r="261" spans="1:13">
      <c r="A261" s="38">
        <v>44788</v>
      </c>
      <c r="B261" s="39" t="s">
        <v>619</v>
      </c>
      <c r="C261" s="39" t="s">
        <v>620</v>
      </c>
      <c r="D261" s="40" t="s">
        <v>35</v>
      </c>
      <c r="E261" s="100">
        <v>1035</v>
      </c>
      <c r="F261" s="64"/>
      <c r="G261" s="23">
        <f t="shared" si="6"/>
        <v>1035</v>
      </c>
      <c r="H261" s="24" t="s">
        <v>114</v>
      </c>
      <c r="I261" s="42">
        <f t="shared" si="7"/>
        <v>45700</v>
      </c>
      <c r="J261" s="34">
        <v>912</v>
      </c>
      <c r="K261" s="34"/>
      <c r="L261" s="13" t="s">
        <v>1097</v>
      </c>
      <c r="M261" s="43"/>
    </row>
    <row r="262" spans="1:13">
      <c r="A262" s="38">
        <v>44799</v>
      </c>
      <c r="B262" s="39" t="s">
        <v>621</v>
      </c>
      <c r="C262" s="39" t="s">
        <v>622</v>
      </c>
      <c r="D262" s="40" t="s">
        <v>35</v>
      </c>
      <c r="E262" s="100">
        <v>10778.3</v>
      </c>
      <c r="F262" s="64"/>
      <c r="G262" s="23">
        <f t="shared" ref="G262:G325" si="8">E262-F262</f>
        <v>10778.3</v>
      </c>
      <c r="H262" s="24" t="s">
        <v>114</v>
      </c>
      <c r="I262" s="42">
        <f t="shared" si="7"/>
        <v>45711</v>
      </c>
      <c r="J262" s="34">
        <v>912</v>
      </c>
      <c r="K262" s="34"/>
      <c r="L262" s="13" t="s">
        <v>1096</v>
      </c>
      <c r="M262" s="43"/>
    </row>
    <row r="263" spans="1:13">
      <c r="A263" s="38">
        <v>44799</v>
      </c>
      <c r="B263" s="39" t="s">
        <v>623</v>
      </c>
      <c r="C263" s="39" t="s">
        <v>624</v>
      </c>
      <c r="D263" s="40" t="s">
        <v>35</v>
      </c>
      <c r="E263" s="100">
        <v>1012.5</v>
      </c>
      <c r="F263" s="64"/>
      <c r="G263" s="23">
        <f t="shared" si="8"/>
        <v>1012.5</v>
      </c>
      <c r="H263" s="24" t="s">
        <v>114</v>
      </c>
      <c r="I263" s="42">
        <f t="shared" si="7"/>
        <v>45711</v>
      </c>
      <c r="J263" s="34">
        <v>912</v>
      </c>
      <c r="K263" s="34"/>
      <c r="L263" s="13" t="s">
        <v>1094</v>
      </c>
      <c r="M263" s="43"/>
    </row>
    <row r="264" spans="1:13">
      <c r="A264" s="38">
        <v>44799</v>
      </c>
      <c r="B264" s="39" t="s">
        <v>625</v>
      </c>
      <c r="C264" s="39" t="s">
        <v>626</v>
      </c>
      <c r="D264" s="40" t="s">
        <v>35</v>
      </c>
      <c r="E264" s="100">
        <v>2766.6</v>
      </c>
      <c r="F264" s="64"/>
      <c r="G264" s="23">
        <f t="shared" si="8"/>
        <v>2766.6</v>
      </c>
      <c r="H264" s="24" t="s">
        <v>114</v>
      </c>
      <c r="I264" s="42">
        <f t="shared" si="7"/>
        <v>45711</v>
      </c>
      <c r="J264" s="34">
        <v>912</v>
      </c>
      <c r="K264" s="34"/>
      <c r="L264" s="13" t="s">
        <v>1093</v>
      </c>
      <c r="M264" s="43"/>
    </row>
    <row r="265" spans="1:13">
      <c r="A265" s="38">
        <v>44806</v>
      </c>
      <c r="B265" s="39" t="s">
        <v>627</v>
      </c>
      <c r="C265" s="39" t="s">
        <v>628</v>
      </c>
      <c r="D265" s="40" t="s">
        <v>35</v>
      </c>
      <c r="E265" s="100">
        <v>1590</v>
      </c>
      <c r="F265" s="64"/>
      <c r="G265" s="23">
        <f t="shared" si="8"/>
        <v>1590</v>
      </c>
      <c r="H265" s="24" t="s">
        <v>114</v>
      </c>
      <c r="I265" s="42">
        <f t="shared" si="7"/>
        <v>45718</v>
      </c>
      <c r="J265" s="34">
        <v>912</v>
      </c>
      <c r="K265" s="13" t="s">
        <v>1092</v>
      </c>
      <c r="L265" s="43" t="s">
        <v>1095</v>
      </c>
      <c r="M265" s="43"/>
    </row>
    <row r="266" spans="1:13">
      <c r="A266" s="38">
        <v>44806</v>
      </c>
      <c r="B266" s="39" t="s">
        <v>629</v>
      </c>
      <c r="C266" s="39" t="s">
        <v>630</v>
      </c>
      <c r="D266" s="40" t="s">
        <v>35</v>
      </c>
      <c r="E266" s="100">
        <v>1350</v>
      </c>
      <c r="F266" s="64"/>
      <c r="G266" s="23">
        <f t="shared" si="8"/>
        <v>1350</v>
      </c>
      <c r="H266" s="24" t="s">
        <v>114</v>
      </c>
      <c r="I266" s="42">
        <f t="shared" si="7"/>
        <v>45718</v>
      </c>
      <c r="J266" s="34">
        <v>912</v>
      </c>
      <c r="K266" s="34"/>
      <c r="L266" s="13" t="s">
        <v>1094</v>
      </c>
      <c r="M266" s="43"/>
    </row>
    <row r="267" spans="1:13">
      <c r="A267" s="38">
        <v>44806</v>
      </c>
      <c r="B267" s="39" t="s">
        <v>631</v>
      </c>
      <c r="C267" s="39" t="s">
        <v>632</v>
      </c>
      <c r="D267" s="40" t="s">
        <v>35</v>
      </c>
      <c r="E267" s="100">
        <v>592.9</v>
      </c>
      <c r="F267" s="64"/>
      <c r="G267" s="23">
        <f t="shared" si="8"/>
        <v>592.9</v>
      </c>
      <c r="H267" s="24" t="s">
        <v>114</v>
      </c>
      <c r="I267" s="42">
        <f t="shared" si="7"/>
        <v>45718</v>
      </c>
      <c r="J267" s="34">
        <v>912</v>
      </c>
      <c r="K267" s="34"/>
      <c r="L267" s="13" t="s">
        <v>1093</v>
      </c>
      <c r="M267" s="43"/>
    </row>
    <row r="268" spans="1:13">
      <c r="A268" s="38">
        <v>44806</v>
      </c>
      <c r="B268" s="39" t="s">
        <v>631</v>
      </c>
      <c r="C268" s="39" t="s">
        <v>632</v>
      </c>
      <c r="D268" s="40" t="s">
        <v>35</v>
      </c>
      <c r="E268" s="100">
        <v>2993.2</v>
      </c>
      <c r="F268" s="64"/>
      <c r="G268" s="23">
        <f t="shared" si="8"/>
        <v>2993.2</v>
      </c>
      <c r="H268" s="24" t="s">
        <v>114</v>
      </c>
      <c r="I268" s="42">
        <f t="shared" si="7"/>
        <v>45718</v>
      </c>
      <c r="J268" s="34">
        <v>912</v>
      </c>
      <c r="K268" s="34"/>
      <c r="L268" s="13" t="s">
        <v>1096</v>
      </c>
      <c r="M268" s="43"/>
    </row>
    <row r="269" spans="1:13">
      <c r="A269" s="38">
        <v>44806</v>
      </c>
      <c r="B269" s="39" t="s">
        <v>633</v>
      </c>
      <c r="C269" s="39" t="s">
        <v>634</v>
      </c>
      <c r="D269" s="40" t="s">
        <v>35</v>
      </c>
      <c r="E269" s="100">
        <v>2372.8000000000002</v>
      </c>
      <c r="F269" s="64"/>
      <c r="G269" s="23">
        <f t="shared" si="8"/>
        <v>2372.8000000000002</v>
      </c>
      <c r="H269" s="24" t="s">
        <v>114</v>
      </c>
      <c r="I269" s="42">
        <f t="shared" si="7"/>
        <v>45718</v>
      </c>
      <c r="J269" s="34">
        <v>912</v>
      </c>
      <c r="K269" s="34"/>
      <c r="L269" s="13" t="s">
        <v>1097</v>
      </c>
      <c r="M269" s="43"/>
    </row>
    <row r="270" spans="1:13">
      <c r="A270" s="38">
        <v>44813</v>
      </c>
      <c r="B270" s="39" t="s">
        <v>635</v>
      </c>
      <c r="C270" s="39" t="s">
        <v>636</v>
      </c>
      <c r="D270" s="40" t="s">
        <v>35</v>
      </c>
      <c r="E270" s="100">
        <v>2371.6</v>
      </c>
      <c r="F270" s="64"/>
      <c r="G270" s="23">
        <f t="shared" si="8"/>
        <v>2371.6</v>
      </c>
      <c r="H270" s="24" t="s">
        <v>114</v>
      </c>
      <c r="I270" s="42">
        <f t="shared" si="7"/>
        <v>45725</v>
      </c>
      <c r="J270" s="34">
        <v>912</v>
      </c>
      <c r="K270" s="34"/>
      <c r="L270" s="13" t="s">
        <v>1093</v>
      </c>
      <c r="M270" s="43"/>
    </row>
    <row r="271" spans="1:13">
      <c r="A271" s="38">
        <v>44813</v>
      </c>
      <c r="B271" s="39" t="s">
        <v>635</v>
      </c>
      <c r="C271" s="39" t="s">
        <v>636</v>
      </c>
      <c r="D271" s="40" t="s">
        <v>35</v>
      </c>
      <c r="E271" s="100">
        <v>485</v>
      </c>
      <c r="F271" s="64"/>
      <c r="G271" s="23">
        <f t="shared" si="8"/>
        <v>485</v>
      </c>
      <c r="H271" s="24" t="s">
        <v>114</v>
      </c>
      <c r="I271" s="42">
        <f t="shared" si="7"/>
        <v>45725</v>
      </c>
      <c r="J271" s="34">
        <v>912</v>
      </c>
      <c r="K271" s="34"/>
      <c r="L271" s="13" t="s">
        <v>1097</v>
      </c>
      <c r="M271" s="43"/>
    </row>
    <row r="272" spans="1:13">
      <c r="A272" s="38">
        <v>44813</v>
      </c>
      <c r="B272" s="39" t="s">
        <v>637</v>
      </c>
      <c r="C272" s="39" t="s">
        <v>638</v>
      </c>
      <c r="D272" s="40" t="s">
        <v>35</v>
      </c>
      <c r="E272" s="100">
        <v>675</v>
      </c>
      <c r="F272" s="64"/>
      <c r="G272" s="23">
        <f t="shared" si="8"/>
        <v>675</v>
      </c>
      <c r="H272" s="24" t="s">
        <v>114</v>
      </c>
      <c r="I272" s="42">
        <f t="shared" si="7"/>
        <v>45725</v>
      </c>
      <c r="J272" s="34">
        <v>912</v>
      </c>
      <c r="K272" s="34"/>
      <c r="L272" s="13" t="s">
        <v>1094</v>
      </c>
      <c r="M272" s="43"/>
    </row>
    <row r="273" spans="1:13">
      <c r="A273" s="38">
        <v>44827</v>
      </c>
      <c r="B273" s="39" t="s">
        <v>639</v>
      </c>
      <c r="C273" s="39" t="s">
        <v>640</v>
      </c>
      <c r="D273" s="40" t="s">
        <v>35</v>
      </c>
      <c r="E273" s="100">
        <v>2782.5</v>
      </c>
      <c r="F273" s="64"/>
      <c r="G273" s="23">
        <f t="shared" si="8"/>
        <v>2782.5</v>
      </c>
      <c r="H273" s="24" t="s">
        <v>114</v>
      </c>
      <c r="I273" s="42">
        <f t="shared" si="7"/>
        <v>45739</v>
      </c>
      <c r="J273" s="34">
        <v>912</v>
      </c>
      <c r="K273" s="13"/>
      <c r="L273" s="43" t="s">
        <v>1098</v>
      </c>
      <c r="M273" s="43"/>
    </row>
    <row r="274" spans="1:13">
      <c r="A274" s="38">
        <v>44827</v>
      </c>
      <c r="B274" s="39" t="s">
        <v>641</v>
      </c>
      <c r="C274" s="39" t="s">
        <v>642</v>
      </c>
      <c r="D274" s="40" t="s">
        <v>35</v>
      </c>
      <c r="E274" s="100">
        <v>1496.6</v>
      </c>
      <c r="F274" s="64"/>
      <c r="G274" s="23">
        <f t="shared" si="8"/>
        <v>1496.6</v>
      </c>
      <c r="H274" s="24" t="s">
        <v>114</v>
      </c>
      <c r="I274" s="42">
        <f t="shared" si="7"/>
        <v>45739</v>
      </c>
      <c r="J274" s="34">
        <v>912</v>
      </c>
      <c r="K274" s="34"/>
      <c r="L274" s="13" t="s">
        <v>1074</v>
      </c>
      <c r="M274" s="43"/>
    </row>
    <row r="275" spans="1:13">
      <c r="A275" s="38">
        <v>44827</v>
      </c>
      <c r="B275" s="39" t="s">
        <v>643</v>
      </c>
      <c r="C275" s="39" t="s">
        <v>644</v>
      </c>
      <c r="D275" s="40" t="s">
        <v>35</v>
      </c>
      <c r="E275" s="100">
        <v>4837.7</v>
      </c>
      <c r="F275" s="64"/>
      <c r="G275" s="23">
        <f t="shared" si="8"/>
        <v>4837.7</v>
      </c>
      <c r="H275" s="24" t="s">
        <v>114</v>
      </c>
      <c r="I275" s="42">
        <f t="shared" si="7"/>
        <v>45739</v>
      </c>
      <c r="J275" s="34">
        <v>912</v>
      </c>
      <c r="K275" s="34"/>
      <c r="L275" s="13" t="s">
        <v>1097</v>
      </c>
      <c r="M275" s="43"/>
    </row>
    <row r="276" spans="1:13">
      <c r="A276" s="38">
        <v>44834</v>
      </c>
      <c r="B276" s="39" t="s">
        <v>645</v>
      </c>
      <c r="C276" s="39" t="s">
        <v>646</v>
      </c>
      <c r="D276" s="40" t="s">
        <v>35</v>
      </c>
      <c r="E276" s="100">
        <v>4742.3999999999996</v>
      </c>
      <c r="F276" s="64"/>
      <c r="G276" s="23">
        <f t="shared" si="8"/>
        <v>4742.3999999999996</v>
      </c>
      <c r="H276" s="24" t="s">
        <v>114</v>
      </c>
      <c r="I276" s="42">
        <f t="shared" si="7"/>
        <v>45746</v>
      </c>
      <c r="J276" s="34">
        <v>912</v>
      </c>
      <c r="K276" s="34"/>
      <c r="L276" s="13" t="s">
        <v>1093</v>
      </c>
      <c r="M276" s="43"/>
    </row>
    <row r="277" spans="1:13">
      <c r="A277" s="38">
        <v>44841</v>
      </c>
      <c r="B277" s="39" t="s">
        <v>647</v>
      </c>
      <c r="C277" s="39" t="s">
        <v>648</v>
      </c>
      <c r="D277" s="40" t="s">
        <v>35</v>
      </c>
      <c r="E277" s="100">
        <v>4489.8</v>
      </c>
      <c r="F277" s="64"/>
      <c r="G277" s="23">
        <f t="shared" si="8"/>
        <v>4489.8</v>
      </c>
      <c r="H277" s="24" t="s">
        <v>114</v>
      </c>
      <c r="I277" s="42">
        <f t="shared" si="7"/>
        <v>45753</v>
      </c>
      <c r="J277" s="34">
        <v>912</v>
      </c>
      <c r="K277" s="34"/>
      <c r="L277" s="43" t="s">
        <v>1098</v>
      </c>
      <c r="M277" s="43"/>
    </row>
    <row r="278" spans="1:13">
      <c r="A278" s="38">
        <v>44841</v>
      </c>
      <c r="B278" s="39" t="s">
        <v>649</v>
      </c>
      <c r="C278" s="39" t="s">
        <v>650</v>
      </c>
      <c r="D278" s="40" t="s">
        <v>35</v>
      </c>
      <c r="E278" s="100">
        <v>3975</v>
      </c>
      <c r="F278" s="64"/>
      <c r="G278" s="23">
        <f t="shared" si="8"/>
        <v>3975</v>
      </c>
      <c r="H278" s="24" t="s">
        <v>114</v>
      </c>
      <c r="I278" s="42">
        <f t="shared" si="7"/>
        <v>45753</v>
      </c>
      <c r="J278" s="34">
        <v>912</v>
      </c>
      <c r="K278" s="34"/>
      <c r="L278" s="43" t="s">
        <v>1098</v>
      </c>
      <c r="M278" s="43"/>
    </row>
    <row r="279" spans="1:13">
      <c r="A279" s="38">
        <v>44841</v>
      </c>
      <c r="B279" s="39" t="s">
        <v>651</v>
      </c>
      <c r="C279" s="39" t="s">
        <v>652</v>
      </c>
      <c r="D279" s="40" t="s">
        <v>35</v>
      </c>
      <c r="E279" s="100">
        <v>7473.4</v>
      </c>
      <c r="F279" s="64"/>
      <c r="G279" s="23">
        <f t="shared" si="8"/>
        <v>7473.4</v>
      </c>
      <c r="H279" s="24" t="s">
        <v>114</v>
      </c>
      <c r="I279" s="42">
        <f t="shared" si="7"/>
        <v>45753</v>
      </c>
      <c r="J279" s="34">
        <v>912</v>
      </c>
      <c r="K279" s="34"/>
      <c r="L279" s="13" t="s">
        <v>1097</v>
      </c>
      <c r="M279" s="43"/>
    </row>
    <row r="280" spans="1:13">
      <c r="A280" s="38">
        <v>44848</v>
      </c>
      <c r="B280" s="39" t="s">
        <v>653</v>
      </c>
      <c r="C280" s="39" t="s">
        <v>654</v>
      </c>
      <c r="D280" s="40" t="s">
        <v>35</v>
      </c>
      <c r="E280" s="100">
        <v>1580.8</v>
      </c>
      <c r="F280" s="64"/>
      <c r="G280" s="23">
        <f t="shared" si="8"/>
        <v>1580.8</v>
      </c>
      <c r="H280" s="24" t="s">
        <v>114</v>
      </c>
      <c r="I280" s="42">
        <f t="shared" si="7"/>
        <v>45760</v>
      </c>
      <c r="J280" s="34">
        <v>912</v>
      </c>
      <c r="K280" s="34"/>
      <c r="L280" s="13" t="s">
        <v>1093</v>
      </c>
      <c r="M280" s="43"/>
    </row>
    <row r="281" spans="1:13">
      <c r="A281" s="38">
        <v>44848</v>
      </c>
      <c r="B281" s="39" t="s">
        <v>653</v>
      </c>
      <c r="C281" s="39" t="s">
        <v>654</v>
      </c>
      <c r="D281" s="40" t="s">
        <v>35</v>
      </c>
      <c r="E281" s="100">
        <v>590</v>
      </c>
      <c r="F281" s="64"/>
      <c r="G281" s="23">
        <f t="shared" si="8"/>
        <v>590</v>
      </c>
      <c r="H281" s="24" t="s">
        <v>114</v>
      </c>
      <c r="I281" s="42">
        <f t="shared" si="7"/>
        <v>45760</v>
      </c>
      <c r="J281" s="34">
        <v>912</v>
      </c>
      <c r="K281" s="34"/>
      <c r="L281" s="13" t="s">
        <v>1076</v>
      </c>
      <c r="M281" s="43"/>
    </row>
    <row r="282" spans="1:13">
      <c r="A282" s="38">
        <v>44848</v>
      </c>
      <c r="B282" s="39" t="s">
        <v>655</v>
      </c>
      <c r="C282" s="39" t="s">
        <v>656</v>
      </c>
      <c r="D282" s="40" t="s">
        <v>35</v>
      </c>
      <c r="E282" s="100">
        <v>1350</v>
      </c>
      <c r="F282" s="64"/>
      <c r="G282" s="23">
        <f t="shared" si="8"/>
        <v>1350</v>
      </c>
      <c r="H282" s="24" t="s">
        <v>114</v>
      </c>
      <c r="I282" s="42">
        <f t="shared" si="7"/>
        <v>45760</v>
      </c>
      <c r="J282" s="34">
        <v>912</v>
      </c>
      <c r="K282" s="34"/>
      <c r="L282" s="13" t="s">
        <v>1094</v>
      </c>
      <c r="M282" s="43"/>
    </row>
    <row r="283" spans="1:13">
      <c r="A283" s="38">
        <v>44855</v>
      </c>
      <c r="B283" s="39" t="s">
        <v>657</v>
      </c>
      <c r="C283" s="39" t="s">
        <v>658</v>
      </c>
      <c r="D283" s="40" t="s">
        <v>35</v>
      </c>
      <c r="E283" s="100">
        <v>1590</v>
      </c>
      <c r="F283" s="64"/>
      <c r="G283" s="23">
        <f t="shared" si="8"/>
        <v>1590</v>
      </c>
      <c r="H283" s="24" t="s">
        <v>114</v>
      </c>
      <c r="I283" s="42">
        <f t="shared" si="7"/>
        <v>45767</v>
      </c>
      <c r="J283" s="34">
        <v>912</v>
      </c>
      <c r="K283" s="34"/>
      <c r="L283" s="13"/>
      <c r="M283" s="43"/>
    </row>
    <row r="284" spans="1:13">
      <c r="A284" s="38">
        <v>44862</v>
      </c>
      <c r="B284" s="39" t="s">
        <v>659</v>
      </c>
      <c r="C284" s="39" t="s">
        <v>660</v>
      </c>
      <c r="D284" s="40" t="s">
        <v>35</v>
      </c>
      <c r="E284" s="100">
        <v>14966</v>
      </c>
      <c r="F284" s="64"/>
      <c r="G284" s="23">
        <f t="shared" si="8"/>
        <v>14966</v>
      </c>
      <c r="H284" s="24" t="s">
        <v>114</v>
      </c>
      <c r="I284" s="42">
        <f t="shared" si="7"/>
        <v>45774</v>
      </c>
      <c r="J284" s="34">
        <v>912</v>
      </c>
      <c r="K284" s="34"/>
      <c r="L284" s="13"/>
      <c r="M284" s="43"/>
    </row>
    <row r="285" spans="1:13">
      <c r="A285" s="38">
        <v>44869</v>
      </c>
      <c r="B285" s="39" t="s">
        <v>661</v>
      </c>
      <c r="C285" s="39" t="s">
        <v>662</v>
      </c>
      <c r="D285" s="40" t="s">
        <v>35</v>
      </c>
      <c r="E285" s="100">
        <v>5533.2</v>
      </c>
      <c r="F285" s="64"/>
      <c r="G285" s="23">
        <f t="shared" si="8"/>
        <v>5533.2</v>
      </c>
      <c r="H285" s="24" t="s">
        <v>114</v>
      </c>
      <c r="I285" s="42">
        <f t="shared" si="7"/>
        <v>45781</v>
      </c>
      <c r="J285" s="34">
        <v>912</v>
      </c>
      <c r="K285" s="34"/>
      <c r="L285" s="13"/>
      <c r="M285" s="43"/>
    </row>
    <row r="286" spans="1:13">
      <c r="A286" s="38">
        <v>44876</v>
      </c>
      <c r="B286" s="39" t="s">
        <v>663</v>
      </c>
      <c r="C286" s="39" t="s">
        <v>664</v>
      </c>
      <c r="D286" s="40" t="s">
        <v>35</v>
      </c>
      <c r="E286" s="100">
        <v>1770</v>
      </c>
      <c r="F286" s="64"/>
      <c r="G286" s="23">
        <f t="shared" si="8"/>
        <v>1770</v>
      </c>
      <c r="H286" s="24" t="s">
        <v>114</v>
      </c>
      <c r="I286" s="42">
        <f t="shared" si="7"/>
        <v>45788</v>
      </c>
      <c r="J286" s="34">
        <v>912</v>
      </c>
      <c r="K286" s="34"/>
      <c r="L286" s="13"/>
      <c r="M286" s="43"/>
    </row>
    <row r="287" spans="1:13">
      <c r="A287" s="38">
        <v>44876</v>
      </c>
      <c r="B287" s="39" t="s">
        <v>665</v>
      </c>
      <c r="C287" s="39" t="s">
        <v>666</v>
      </c>
      <c r="D287" s="40" t="s">
        <v>35</v>
      </c>
      <c r="E287" s="100">
        <v>3357.5</v>
      </c>
      <c r="F287" s="64"/>
      <c r="G287" s="23">
        <f t="shared" si="8"/>
        <v>3357.5</v>
      </c>
      <c r="H287" s="24" t="s">
        <v>114</v>
      </c>
      <c r="I287" s="42">
        <f t="shared" si="7"/>
        <v>45788</v>
      </c>
      <c r="J287" s="34">
        <v>912</v>
      </c>
      <c r="K287" s="34"/>
      <c r="L287" s="13"/>
      <c r="M287" s="43"/>
    </row>
    <row r="288" spans="1:13">
      <c r="A288" s="38">
        <v>44876</v>
      </c>
      <c r="B288" s="39" t="s">
        <v>665</v>
      </c>
      <c r="C288" s="39" t="s">
        <v>666</v>
      </c>
      <c r="D288" s="40" t="s">
        <v>35</v>
      </c>
      <c r="E288" s="100">
        <v>1870.75</v>
      </c>
      <c r="F288" s="64"/>
      <c r="G288" s="23">
        <f t="shared" si="8"/>
        <v>1870.75</v>
      </c>
      <c r="H288" s="24" t="s">
        <v>114</v>
      </c>
      <c r="I288" s="42">
        <f t="shared" si="7"/>
        <v>45788</v>
      </c>
      <c r="J288" s="34">
        <v>912</v>
      </c>
      <c r="K288" s="34"/>
      <c r="L288" s="13"/>
      <c r="M288" s="43"/>
    </row>
    <row r="289" spans="1:13">
      <c r="A289" s="38">
        <v>44876</v>
      </c>
      <c r="B289" s="39" t="s">
        <v>667</v>
      </c>
      <c r="C289" s="39" t="s">
        <v>668</v>
      </c>
      <c r="D289" s="40" t="s">
        <v>35</v>
      </c>
      <c r="E289" s="100">
        <v>8326.2000000000007</v>
      </c>
      <c r="F289" s="64"/>
      <c r="G289" s="23">
        <f t="shared" si="8"/>
        <v>8326.2000000000007</v>
      </c>
      <c r="H289" s="24" t="s">
        <v>114</v>
      </c>
      <c r="I289" s="42">
        <f t="shared" si="7"/>
        <v>45788</v>
      </c>
      <c r="J289" s="34">
        <v>912</v>
      </c>
      <c r="K289" s="34"/>
      <c r="L289" s="13"/>
      <c r="M289" s="43"/>
    </row>
    <row r="290" spans="1:13">
      <c r="A290" s="38">
        <v>44876</v>
      </c>
      <c r="B290" s="39" t="s">
        <v>667</v>
      </c>
      <c r="C290" s="39" t="s">
        <v>668</v>
      </c>
      <c r="D290" s="40" t="s">
        <v>35</v>
      </c>
      <c r="E290" s="100">
        <v>5257.5</v>
      </c>
      <c r="F290" s="64"/>
      <c r="G290" s="23">
        <f t="shared" si="8"/>
        <v>5257.5</v>
      </c>
      <c r="H290" s="24" t="s">
        <v>114</v>
      </c>
      <c r="I290" s="42">
        <f t="shared" si="7"/>
        <v>45788</v>
      </c>
      <c r="J290" s="34">
        <v>912</v>
      </c>
      <c r="K290" s="34"/>
      <c r="L290" s="13"/>
      <c r="M290" s="43"/>
    </row>
    <row r="291" spans="1:13">
      <c r="A291" s="38">
        <v>44883</v>
      </c>
      <c r="B291" s="39" t="s">
        <v>669</v>
      </c>
      <c r="C291" s="39" t="s">
        <v>670</v>
      </c>
      <c r="D291" s="40" t="s">
        <v>35</v>
      </c>
      <c r="E291" s="100">
        <v>16809.5</v>
      </c>
      <c r="F291" s="64"/>
      <c r="G291" s="23">
        <f t="shared" si="8"/>
        <v>16809.5</v>
      </c>
      <c r="H291" s="24" t="s">
        <v>114</v>
      </c>
      <c r="I291" s="42">
        <f t="shared" si="7"/>
        <v>45795</v>
      </c>
      <c r="J291" s="34">
        <v>912</v>
      </c>
      <c r="K291" s="34"/>
      <c r="L291" s="13"/>
      <c r="M291" s="43"/>
    </row>
    <row r="292" spans="1:13">
      <c r="A292" s="38">
        <v>44883</v>
      </c>
      <c r="B292" s="39" t="s">
        <v>671</v>
      </c>
      <c r="C292" s="39" t="s">
        <v>672</v>
      </c>
      <c r="D292" s="40" t="s">
        <v>35</v>
      </c>
      <c r="E292" s="100">
        <v>1954.5</v>
      </c>
      <c r="F292" s="64"/>
      <c r="G292" s="23">
        <f t="shared" si="8"/>
        <v>1954.5</v>
      </c>
      <c r="H292" s="24" t="s">
        <v>114</v>
      </c>
      <c r="I292" s="42">
        <f t="shared" si="7"/>
        <v>45795</v>
      </c>
      <c r="J292" s="34">
        <v>912</v>
      </c>
      <c r="K292" s="34"/>
      <c r="L292" s="13"/>
      <c r="M292" s="43"/>
    </row>
    <row r="293" spans="1:13">
      <c r="A293" s="38">
        <v>44883</v>
      </c>
      <c r="B293" s="39" t="s">
        <v>673</v>
      </c>
      <c r="C293" s="39" t="s">
        <v>674</v>
      </c>
      <c r="D293" s="40" t="s">
        <v>35</v>
      </c>
      <c r="E293" s="100">
        <v>675</v>
      </c>
      <c r="F293" s="64"/>
      <c r="G293" s="23">
        <f t="shared" si="8"/>
        <v>675</v>
      </c>
      <c r="H293" s="24" t="s">
        <v>114</v>
      </c>
      <c r="I293" s="42">
        <f t="shared" si="7"/>
        <v>45795</v>
      </c>
      <c r="J293" s="34">
        <v>912</v>
      </c>
      <c r="K293" s="34"/>
      <c r="L293" s="13"/>
      <c r="M293" s="43"/>
    </row>
    <row r="294" spans="1:13">
      <c r="A294" s="38">
        <v>44883</v>
      </c>
      <c r="B294" s="39" t="s">
        <v>675</v>
      </c>
      <c r="C294" s="39" t="s">
        <v>676</v>
      </c>
      <c r="D294" s="40" t="s">
        <v>35</v>
      </c>
      <c r="E294" s="100">
        <v>2077.5</v>
      </c>
      <c r="F294" s="64"/>
      <c r="G294" s="23">
        <f t="shared" si="8"/>
        <v>2077.5</v>
      </c>
      <c r="H294" s="24" t="s">
        <v>114</v>
      </c>
      <c r="I294" s="42">
        <f t="shared" si="7"/>
        <v>45795</v>
      </c>
      <c r="J294" s="34">
        <v>912</v>
      </c>
      <c r="K294" s="34"/>
      <c r="L294" s="13"/>
      <c r="M294" s="43"/>
    </row>
    <row r="295" spans="1:13">
      <c r="A295" s="38">
        <v>44883</v>
      </c>
      <c r="B295" s="39" t="s">
        <v>677</v>
      </c>
      <c r="C295" s="39" t="s">
        <v>678</v>
      </c>
      <c r="D295" s="40" t="s">
        <v>35</v>
      </c>
      <c r="E295" s="100">
        <v>6323.2</v>
      </c>
      <c r="F295" s="64"/>
      <c r="G295" s="23">
        <f t="shared" si="8"/>
        <v>6323.2</v>
      </c>
      <c r="H295" s="24" t="s">
        <v>114</v>
      </c>
      <c r="I295" s="42">
        <f t="shared" si="7"/>
        <v>45795</v>
      </c>
      <c r="J295" s="34">
        <v>912</v>
      </c>
      <c r="K295" s="34"/>
      <c r="L295" s="13"/>
      <c r="M295" s="43"/>
    </row>
    <row r="296" spans="1:13">
      <c r="A296" s="38">
        <v>44897</v>
      </c>
      <c r="B296" s="39" t="s">
        <v>679</v>
      </c>
      <c r="C296" s="39" t="s">
        <v>680</v>
      </c>
      <c r="D296" s="40" t="s">
        <v>35</v>
      </c>
      <c r="E296" s="100">
        <v>4977</v>
      </c>
      <c r="F296" s="64"/>
      <c r="G296" s="23">
        <f t="shared" si="8"/>
        <v>4977</v>
      </c>
      <c r="H296" s="24" t="s">
        <v>114</v>
      </c>
      <c r="I296" s="42">
        <f t="shared" ref="I296:I359" si="9">A296+J296</f>
        <v>45809</v>
      </c>
      <c r="J296" s="34">
        <v>912</v>
      </c>
      <c r="K296" s="34"/>
      <c r="L296" s="13"/>
      <c r="M296" s="43"/>
    </row>
    <row r="297" spans="1:13">
      <c r="A297" s="38">
        <v>44897</v>
      </c>
      <c r="B297" s="39" t="s">
        <v>681</v>
      </c>
      <c r="C297" s="39" t="s">
        <v>682</v>
      </c>
      <c r="D297" s="40" t="s">
        <v>35</v>
      </c>
      <c r="E297" s="100">
        <v>1770</v>
      </c>
      <c r="F297" s="64"/>
      <c r="G297" s="23">
        <f t="shared" si="8"/>
        <v>1770</v>
      </c>
      <c r="H297" s="24" t="s">
        <v>114</v>
      </c>
      <c r="I297" s="42">
        <f t="shared" si="9"/>
        <v>45809</v>
      </c>
      <c r="J297" s="34">
        <v>912</v>
      </c>
      <c r="K297" s="34"/>
      <c r="L297" s="13"/>
      <c r="M297" s="43"/>
    </row>
    <row r="298" spans="1:13">
      <c r="A298" s="38">
        <v>44904</v>
      </c>
      <c r="B298" s="39" t="s">
        <v>683</v>
      </c>
      <c r="C298" s="39" t="s">
        <v>684</v>
      </c>
      <c r="D298" s="40" t="s">
        <v>35</v>
      </c>
      <c r="E298" s="100">
        <v>7028.3</v>
      </c>
      <c r="F298" s="64"/>
      <c r="G298" s="23">
        <f t="shared" si="8"/>
        <v>7028.3</v>
      </c>
      <c r="H298" s="24" t="s">
        <v>114</v>
      </c>
      <c r="I298" s="42">
        <f t="shared" si="9"/>
        <v>45816</v>
      </c>
      <c r="J298" s="34">
        <v>912</v>
      </c>
      <c r="K298" s="34"/>
      <c r="L298" s="13"/>
      <c r="M298" s="43"/>
    </row>
    <row r="299" spans="1:13">
      <c r="A299" s="38">
        <v>44904</v>
      </c>
      <c r="B299" s="39" t="s">
        <v>683</v>
      </c>
      <c r="C299" s="39" t="s">
        <v>684</v>
      </c>
      <c r="D299" s="40" t="s">
        <v>35</v>
      </c>
      <c r="E299" s="100">
        <v>16462.599999999999</v>
      </c>
      <c r="F299" s="64"/>
      <c r="G299" s="23">
        <f t="shared" si="8"/>
        <v>16462.599999999999</v>
      </c>
      <c r="H299" s="24" t="s">
        <v>114</v>
      </c>
      <c r="I299" s="42">
        <f t="shared" si="9"/>
        <v>45816</v>
      </c>
      <c r="J299" s="34">
        <v>912</v>
      </c>
      <c r="K299" s="34"/>
      <c r="L299" s="13"/>
      <c r="M299" s="43"/>
    </row>
    <row r="300" spans="1:13">
      <c r="A300" s="38">
        <v>44904</v>
      </c>
      <c r="B300" s="39" t="s">
        <v>685</v>
      </c>
      <c r="C300" s="39" t="s">
        <v>686</v>
      </c>
      <c r="D300" s="40" t="s">
        <v>35</v>
      </c>
      <c r="E300" s="100">
        <v>3037.5</v>
      </c>
      <c r="F300" s="64"/>
      <c r="G300" s="23">
        <f t="shared" si="8"/>
        <v>3037.5</v>
      </c>
      <c r="H300" s="24" t="s">
        <v>114</v>
      </c>
      <c r="I300" s="42">
        <f t="shared" si="9"/>
        <v>45816</v>
      </c>
      <c r="J300" s="34">
        <v>912</v>
      </c>
      <c r="K300" s="34"/>
      <c r="L300" s="13"/>
      <c r="M300" s="43"/>
    </row>
    <row r="301" spans="1:13">
      <c r="A301" s="38">
        <v>44904</v>
      </c>
      <c r="B301" s="39" t="s">
        <v>685</v>
      </c>
      <c r="C301" s="39" t="s">
        <v>686</v>
      </c>
      <c r="D301" s="40" t="s">
        <v>35</v>
      </c>
      <c r="E301" s="100">
        <v>2371.6</v>
      </c>
      <c r="F301" s="64"/>
      <c r="G301" s="23">
        <f t="shared" si="8"/>
        <v>2371.6</v>
      </c>
      <c r="H301" s="24" t="s">
        <v>114</v>
      </c>
      <c r="I301" s="42">
        <f t="shared" si="9"/>
        <v>45816</v>
      </c>
      <c r="J301" s="34">
        <v>912</v>
      </c>
      <c r="K301" s="34"/>
      <c r="L301" s="13"/>
      <c r="M301" s="43"/>
    </row>
    <row r="302" spans="1:13">
      <c r="A302" s="38">
        <v>44904</v>
      </c>
      <c r="B302" s="39" t="s">
        <v>687</v>
      </c>
      <c r="C302" s="39" t="s">
        <v>688</v>
      </c>
      <c r="D302" s="40" t="s">
        <v>35</v>
      </c>
      <c r="E302" s="100">
        <v>2782.5</v>
      </c>
      <c r="F302" s="64"/>
      <c r="G302" s="23">
        <f t="shared" si="8"/>
        <v>2782.5</v>
      </c>
      <c r="H302" s="24" t="s">
        <v>114</v>
      </c>
      <c r="I302" s="42">
        <f t="shared" si="9"/>
        <v>45816</v>
      </c>
      <c r="J302" s="34">
        <v>912</v>
      </c>
      <c r="K302" s="34"/>
      <c r="L302" s="13"/>
      <c r="M302" s="43"/>
    </row>
    <row r="303" spans="1:13">
      <c r="A303" s="38">
        <v>44904</v>
      </c>
      <c r="B303" s="39" t="s">
        <v>687</v>
      </c>
      <c r="C303" s="39" t="s">
        <v>688</v>
      </c>
      <c r="D303" s="40" t="s">
        <v>35</v>
      </c>
      <c r="E303" s="100">
        <v>5863.5</v>
      </c>
      <c r="F303" s="64"/>
      <c r="G303" s="23">
        <f t="shared" si="8"/>
        <v>5863.5</v>
      </c>
      <c r="H303" s="24" t="s">
        <v>114</v>
      </c>
      <c r="I303" s="42">
        <f t="shared" si="9"/>
        <v>45816</v>
      </c>
      <c r="J303" s="34">
        <v>912</v>
      </c>
      <c r="K303" s="34"/>
      <c r="L303" s="13"/>
      <c r="M303" s="43"/>
    </row>
    <row r="304" spans="1:13">
      <c r="A304" s="38">
        <v>44914</v>
      </c>
      <c r="B304" s="39" t="s">
        <v>689</v>
      </c>
      <c r="C304" s="39" t="s">
        <v>690</v>
      </c>
      <c r="D304" s="40" t="s">
        <v>35</v>
      </c>
      <c r="E304" s="100">
        <v>1185.8</v>
      </c>
      <c r="F304" s="64"/>
      <c r="G304" s="23">
        <f t="shared" si="8"/>
        <v>1185.8</v>
      </c>
      <c r="H304" s="24" t="s">
        <v>114</v>
      </c>
      <c r="I304" s="42">
        <f t="shared" si="9"/>
        <v>45826</v>
      </c>
      <c r="J304" s="34">
        <v>912</v>
      </c>
      <c r="K304" s="34"/>
      <c r="L304" s="13"/>
      <c r="M304" s="43"/>
    </row>
    <row r="305" spans="1:13">
      <c r="A305" s="38">
        <v>44914</v>
      </c>
      <c r="B305" s="39" t="s">
        <v>689</v>
      </c>
      <c r="C305" s="39" t="s">
        <v>690</v>
      </c>
      <c r="D305" s="40" t="s">
        <v>35</v>
      </c>
      <c r="E305" s="100">
        <v>3909</v>
      </c>
      <c r="F305" s="64"/>
      <c r="G305" s="23">
        <f t="shared" si="8"/>
        <v>3909</v>
      </c>
      <c r="H305" s="24" t="s">
        <v>114</v>
      </c>
      <c r="I305" s="42">
        <f t="shared" si="9"/>
        <v>45826</v>
      </c>
      <c r="J305" s="34">
        <v>912</v>
      </c>
      <c r="K305" s="34"/>
      <c r="L305" s="13"/>
      <c r="M305" s="43"/>
    </row>
    <row r="306" spans="1:13">
      <c r="A306" s="38">
        <v>44914</v>
      </c>
      <c r="B306" s="39" t="s">
        <v>689</v>
      </c>
      <c r="C306" s="39" t="s">
        <v>690</v>
      </c>
      <c r="D306" s="40" t="s">
        <v>35</v>
      </c>
      <c r="E306" s="100">
        <v>2460</v>
      </c>
      <c r="F306" s="64"/>
      <c r="G306" s="23">
        <f t="shared" si="8"/>
        <v>2460</v>
      </c>
      <c r="H306" s="24" t="s">
        <v>114</v>
      </c>
      <c r="I306" s="42">
        <f t="shared" si="9"/>
        <v>45826</v>
      </c>
      <c r="J306" s="34">
        <v>912</v>
      </c>
      <c r="K306" s="34"/>
      <c r="L306" s="13"/>
      <c r="M306" s="43"/>
    </row>
    <row r="307" spans="1:13">
      <c r="A307" s="38">
        <v>44926</v>
      </c>
      <c r="B307" s="39" t="s">
        <v>691</v>
      </c>
      <c r="C307" s="39" t="s">
        <v>692</v>
      </c>
      <c r="D307" s="40" t="s">
        <v>35</v>
      </c>
      <c r="E307" s="100">
        <v>3909</v>
      </c>
      <c r="F307" s="64"/>
      <c r="G307" s="23">
        <f t="shared" si="8"/>
        <v>3909</v>
      </c>
      <c r="H307" s="24" t="s">
        <v>114</v>
      </c>
      <c r="I307" s="42">
        <f t="shared" si="9"/>
        <v>45838</v>
      </c>
      <c r="J307" s="34">
        <v>912</v>
      </c>
      <c r="K307" s="34"/>
      <c r="L307" s="13"/>
      <c r="M307" s="43"/>
    </row>
    <row r="308" spans="1:13">
      <c r="A308" s="38">
        <v>44926</v>
      </c>
      <c r="B308" s="39" t="s">
        <v>693</v>
      </c>
      <c r="C308" s="39" t="s">
        <v>694</v>
      </c>
      <c r="D308" s="40" t="s">
        <v>35</v>
      </c>
      <c r="E308" s="100">
        <v>6916.1</v>
      </c>
      <c r="F308" s="64"/>
      <c r="G308" s="23">
        <f t="shared" si="8"/>
        <v>6916.1</v>
      </c>
      <c r="H308" s="24" t="s">
        <v>114</v>
      </c>
      <c r="I308" s="42">
        <f t="shared" si="9"/>
        <v>45838</v>
      </c>
      <c r="J308" s="34">
        <v>912</v>
      </c>
      <c r="K308" s="34"/>
      <c r="L308" s="13"/>
      <c r="M308" s="43"/>
    </row>
    <row r="309" spans="1:13">
      <c r="A309" s="38">
        <v>44926</v>
      </c>
      <c r="B309" s="39" t="s">
        <v>695</v>
      </c>
      <c r="C309" s="39" t="s">
        <v>696</v>
      </c>
      <c r="D309" s="40" t="s">
        <v>35</v>
      </c>
      <c r="E309" s="100">
        <v>11972.8</v>
      </c>
      <c r="F309" s="64"/>
      <c r="G309" s="23">
        <f t="shared" si="8"/>
        <v>11972.8</v>
      </c>
      <c r="H309" s="24" t="s">
        <v>114</v>
      </c>
      <c r="I309" s="42">
        <f t="shared" si="9"/>
        <v>45838</v>
      </c>
      <c r="J309" s="34">
        <v>912</v>
      </c>
      <c r="K309" s="34"/>
      <c r="L309" s="13"/>
      <c r="M309" s="43"/>
    </row>
    <row r="310" spans="1:13">
      <c r="A310" s="38">
        <v>44953</v>
      </c>
      <c r="B310" s="39" t="s">
        <v>697</v>
      </c>
      <c r="C310" s="39" t="s">
        <v>698</v>
      </c>
      <c r="D310" s="40" t="s">
        <v>35</v>
      </c>
      <c r="E310" s="100">
        <v>690</v>
      </c>
      <c r="F310" s="64"/>
      <c r="G310" s="23">
        <f t="shared" si="8"/>
        <v>690</v>
      </c>
      <c r="H310" s="102"/>
      <c r="I310" s="42">
        <f t="shared" si="9"/>
        <v>45865</v>
      </c>
      <c r="J310" s="34">
        <v>912</v>
      </c>
      <c r="K310" s="34"/>
      <c r="L310" s="13"/>
      <c r="M310" s="43"/>
    </row>
    <row r="311" spans="1:13">
      <c r="A311" s="38">
        <v>44953</v>
      </c>
      <c r="B311" s="39" t="s">
        <v>699</v>
      </c>
      <c r="C311" s="39" t="s">
        <v>700</v>
      </c>
      <c r="D311" s="40" t="s">
        <v>35</v>
      </c>
      <c r="E311" s="100">
        <v>6620.45</v>
      </c>
      <c r="F311" s="64"/>
      <c r="G311" s="23">
        <f t="shared" si="8"/>
        <v>6620.45</v>
      </c>
      <c r="H311" s="102"/>
      <c r="I311" s="42">
        <f t="shared" si="9"/>
        <v>45865</v>
      </c>
      <c r="J311" s="34">
        <v>912</v>
      </c>
      <c r="K311" s="34"/>
      <c r="L311" s="13"/>
      <c r="M311" s="43"/>
    </row>
    <row r="312" spans="1:13">
      <c r="A312" s="38">
        <v>44960</v>
      </c>
      <c r="B312" s="39" t="s">
        <v>701</v>
      </c>
      <c r="C312" s="39" t="s">
        <v>702</v>
      </c>
      <c r="D312" s="40" t="s">
        <v>35</v>
      </c>
      <c r="E312" s="100">
        <v>8334.5</v>
      </c>
      <c r="F312" s="64"/>
      <c r="G312" s="23">
        <f t="shared" si="8"/>
        <v>8334.5</v>
      </c>
      <c r="H312" s="102"/>
      <c r="I312" s="42">
        <f t="shared" si="9"/>
        <v>45872</v>
      </c>
      <c r="J312" s="34">
        <v>912</v>
      </c>
      <c r="K312" s="34"/>
      <c r="L312" s="13"/>
      <c r="M312" s="43"/>
    </row>
    <row r="313" spans="1:13">
      <c r="A313" s="38">
        <v>44960</v>
      </c>
      <c r="B313" s="39" t="s">
        <v>703</v>
      </c>
      <c r="C313" s="39" t="s">
        <v>704</v>
      </c>
      <c r="D313" s="40" t="s">
        <v>35</v>
      </c>
      <c r="E313" s="100">
        <v>1185.8</v>
      </c>
      <c r="F313" s="64"/>
      <c r="G313" s="23">
        <f t="shared" si="8"/>
        <v>1185.8</v>
      </c>
      <c r="H313" s="102"/>
      <c r="I313" s="42">
        <f t="shared" si="9"/>
        <v>45872</v>
      </c>
      <c r="J313" s="34">
        <v>912</v>
      </c>
      <c r="K313" s="34"/>
      <c r="L313" s="13"/>
      <c r="M313" s="43"/>
    </row>
    <row r="314" spans="1:13">
      <c r="A314" s="38">
        <v>44960</v>
      </c>
      <c r="B314" s="39" t="s">
        <v>705</v>
      </c>
      <c r="C314" s="39" t="s">
        <v>706</v>
      </c>
      <c r="D314" s="40" t="s">
        <v>35</v>
      </c>
      <c r="E314" s="100">
        <v>2782.5</v>
      </c>
      <c r="F314" s="64"/>
      <c r="G314" s="23">
        <f t="shared" si="8"/>
        <v>2782.5</v>
      </c>
      <c r="H314" s="102"/>
      <c r="I314" s="42">
        <f t="shared" si="9"/>
        <v>45872</v>
      </c>
      <c r="J314" s="34">
        <v>912</v>
      </c>
      <c r="K314" s="34"/>
      <c r="L314" s="13"/>
      <c r="M314" s="43"/>
    </row>
    <row r="315" spans="1:13">
      <c r="A315" s="38">
        <v>44967</v>
      </c>
      <c r="B315" s="39" t="s">
        <v>707</v>
      </c>
      <c r="C315" s="39" t="s">
        <v>708</v>
      </c>
      <c r="D315" s="40" t="s">
        <v>35</v>
      </c>
      <c r="E315" s="100">
        <v>2993.2</v>
      </c>
      <c r="F315" s="64"/>
      <c r="G315" s="23">
        <f t="shared" si="8"/>
        <v>2993.2</v>
      </c>
      <c r="H315" s="102"/>
      <c r="I315" s="42">
        <f t="shared" si="9"/>
        <v>45879</v>
      </c>
      <c r="J315" s="34">
        <v>912</v>
      </c>
      <c r="K315" s="34"/>
      <c r="L315" s="13"/>
      <c r="M315" s="43"/>
    </row>
    <row r="316" spans="1:13">
      <c r="A316" s="38">
        <v>44974</v>
      </c>
      <c r="B316" s="39" t="s">
        <v>709</v>
      </c>
      <c r="C316" s="39" t="s">
        <v>710</v>
      </c>
      <c r="D316" s="40" t="s">
        <v>35</v>
      </c>
      <c r="E316" s="100">
        <v>2470.15</v>
      </c>
      <c r="F316" s="64"/>
      <c r="G316" s="23">
        <f t="shared" si="8"/>
        <v>2470.15</v>
      </c>
      <c r="H316" s="102"/>
      <c r="I316" s="42">
        <f t="shared" si="9"/>
        <v>45886</v>
      </c>
      <c r="J316" s="34">
        <v>912</v>
      </c>
      <c r="K316" s="34"/>
      <c r="L316" s="13"/>
      <c r="M316" s="43"/>
    </row>
    <row r="317" spans="1:13">
      <c r="A317" s="38">
        <v>44974</v>
      </c>
      <c r="B317" s="39" t="s">
        <v>711</v>
      </c>
      <c r="C317" s="39" t="s">
        <v>712</v>
      </c>
      <c r="D317" s="40" t="s">
        <v>35</v>
      </c>
      <c r="E317" s="100">
        <v>4140</v>
      </c>
      <c r="F317" s="64"/>
      <c r="G317" s="23">
        <f t="shared" si="8"/>
        <v>4140</v>
      </c>
      <c r="H317" s="102"/>
      <c r="I317" s="42">
        <f t="shared" si="9"/>
        <v>45886</v>
      </c>
      <c r="J317" s="34">
        <v>912</v>
      </c>
      <c r="K317" s="34"/>
      <c r="L317" s="13"/>
      <c r="M317" s="43"/>
    </row>
    <row r="318" spans="1:13">
      <c r="A318" s="38">
        <v>44988</v>
      </c>
      <c r="B318" s="39" t="s">
        <v>713</v>
      </c>
      <c r="C318" s="39" t="s">
        <v>714</v>
      </c>
      <c r="D318" s="40" t="s">
        <v>35</v>
      </c>
      <c r="E318" s="100">
        <v>2385</v>
      </c>
      <c r="F318" s="64"/>
      <c r="G318" s="23">
        <f t="shared" si="8"/>
        <v>2385</v>
      </c>
      <c r="H318" s="102"/>
      <c r="I318" s="42">
        <f t="shared" si="9"/>
        <v>45900</v>
      </c>
      <c r="J318" s="34">
        <v>912</v>
      </c>
      <c r="K318" s="34"/>
      <c r="L318" s="13"/>
      <c r="M318" s="43"/>
    </row>
    <row r="319" spans="1:13">
      <c r="A319" s="38">
        <v>44988</v>
      </c>
      <c r="B319" s="39" t="s">
        <v>713</v>
      </c>
      <c r="C319" s="39" t="s">
        <v>714</v>
      </c>
      <c r="D319" s="40" t="s">
        <v>35</v>
      </c>
      <c r="E319" s="100">
        <v>1280</v>
      </c>
      <c r="F319" s="64"/>
      <c r="G319" s="23">
        <f t="shared" si="8"/>
        <v>1280</v>
      </c>
      <c r="H319" s="102"/>
      <c r="I319" s="42">
        <f t="shared" si="9"/>
        <v>45900</v>
      </c>
      <c r="J319" s="34">
        <v>912</v>
      </c>
      <c r="K319" s="34"/>
      <c r="L319" s="13"/>
      <c r="M319" s="43"/>
    </row>
    <row r="320" spans="1:13">
      <c r="A320" s="38">
        <v>44995</v>
      </c>
      <c r="B320" s="39" t="s">
        <v>715</v>
      </c>
      <c r="C320" s="39" t="s">
        <v>716</v>
      </c>
      <c r="D320" s="40" t="s">
        <v>717</v>
      </c>
      <c r="E320" s="100">
        <v>5312</v>
      </c>
      <c r="F320" s="64"/>
      <c r="G320" s="23">
        <f t="shared" si="8"/>
        <v>5312</v>
      </c>
      <c r="H320" s="102"/>
      <c r="I320" s="42">
        <f t="shared" si="9"/>
        <v>45907</v>
      </c>
      <c r="J320" s="34">
        <v>912</v>
      </c>
      <c r="K320" s="34"/>
      <c r="L320" s="13"/>
      <c r="M320" s="43"/>
    </row>
    <row r="321" spans="1:13">
      <c r="A321" s="38">
        <v>45009</v>
      </c>
      <c r="B321" s="39" t="s">
        <v>718</v>
      </c>
      <c r="C321" s="39" t="s">
        <v>719</v>
      </c>
      <c r="D321" s="40" t="s">
        <v>35</v>
      </c>
      <c r="E321" s="100">
        <v>3357.5</v>
      </c>
      <c r="F321" s="64"/>
      <c r="G321" s="23">
        <f t="shared" si="8"/>
        <v>3357.5</v>
      </c>
      <c r="H321" s="102"/>
      <c r="I321" s="42">
        <f t="shared" si="9"/>
        <v>45921</v>
      </c>
      <c r="J321" s="34">
        <v>912</v>
      </c>
      <c r="K321" s="34"/>
      <c r="L321" s="13"/>
      <c r="M321" s="43"/>
    </row>
    <row r="322" spans="1:13">
      <c r="A322" s="38">
        <v>45016</v>
      </c>
      <c r="B322" s="39" t="s">
        <v>720</v>
      </c>
      <c r="C322" s="39" t="s">
        <v>721</v>
      </c>
      <c r="D322" s="40" t="s">
        <v>35</v>
      </c>
      <c r="E322" s="100">
        <v>2460</v>
      </c>
      <c r="F322" s="64"/>
      <c r="G322" s="23">
        <f t="shared" si="8"/>
        <v>2460</v>
      </c>
      <c r="H322" s="102"/>
      <c r="I322" s="42">
        <f t="shared" si="9"/>
        <v>45928</v>
      </c>
      <c r="J322" s="34">
        <v>912</v>
      </c>
      <c r="K322" s="34"/>
      <c r="L322" s="13"/>
      <c r="M322" s="43"/>
    </row>
    <row r="323" spans="1:13">
      <c r="A323" s="38">
        <v>45023</v>
      </c>
      <c r="B323" s="39" t="s">
        <v>722</v>
      </c>
      <c r="C323" s="39" t="s">
        <v>723</v>
      </c>
      <c r="D323" s="40" t="s">
        <v>35</v>
      </c>
      <c r="E323" s="100">
        <v>4345.7</v>
      </c>
      <c r="F323" s="64"/>
      <c r="G323" s="23">
        <f t="shared" si="8"/>
        <v>4345.7</v>
      </c>
      <c r="H323" s="102"/>
      <c r="I323" s="42">
        <f t="shared" si="9"/>
        <v>45935</v>
      </c>
      <c r="J323" s="34">
        <v>912</v>
      </c>
      <c r="K323" s="34"/>
      <c r="L323" s="13"/>
      <c r="M323" s="43"/>
    </row>
    <row r="324" spans="1:13">
      <c r="A324" s="38">
        <v>45037</v>
      </c>
      <c r="B324" s="39" t="s">
        <v>724</v>
      </c>
      <c r="C324" s="39" t="s">
        <v>725</v>
      </c>
      <c r="D324" s="40" t="s">
        <v>35</v>
      </c>
      <c r="E324" s="100">
        <v>2070</v>
      </c>
      <c r="F324" s="64"/>
      <c r="G324" s="23">
        <f t="shared" si="8"/>
        <v>2070</v>
      </c>
      <c r="H324" s="102"/>
      <c r="I324" s="42">
        <f t="shared" si="9"/>
        <v>45949</v>
      </c>
      <c r="J324" s="34">
        <v>912</v>
      </c>
      <c r="K324" s="34"/>
      <c r="L324" s="13"/>
      <c r="M324" s="43"/>
    </row>
    <row r="325" spans="1:13">
      <c r="A325" s="38">
        <v>45059</v>
      </c>
      <c r="B325" s="39" t="s">
        <v>726</v>
      </c>
      <c r="C325" s="39" t="s">
        <v>727</v>
      </c>
      <c r="D325" s="40" t="s">
        <v>35</v>
      </c>
      <c r="E325" s="100">
        <v>1590</v>
      </c>
      <c r="F325" s="64"/>
      <c r="G325" s="23">
        <f t="shared" si="8"/>
        <v>1590</v>
      </c>
      <c r="H325" s="102"/>
      <c r="I325" s="42">
        <f t="shared" si="9"/>
        <v>45971</v>
      </c>
      <c r="J325" s="34">
        <v>912</v>
      </c>
      <c r="K325" s="34"/>
      <c r="L325" s="13"/>
      <c r="M325" s="43"/>
    </row>
    <row r="326" spans="1:13">
      <c r="A326" s="38">
        <v>45059</v>
      </c>
      <c r="B326" s="39" t="s">
        <v>726</v>
      </c>
      <c r="C326" s="39" t="s">
        <v>727</v>
      </c>
      <c r="D326" s="40" t="s">
        <v>35</v>
      </c>
      <c r="E326" s="100">
        <v>3560</v>
      </c>
      <c r="F326" s="64"/>
      <c r="G326" s="23">
        <f t="shared" ref="G326:G389" si="10">E326-F326</f>
        <v>3560</v>
      </c>
      <c r="H326" s="102"/>
      <c r="I326" s="42">
        <f t="shared" si="9"/>
        <v>45971</v>
      </c>
      <c r="J326" s="34">
        <v>912</v>
      </c>
      <c r="K326" s="34"/>
      <c r="L326" s="13"/>
      <c r="M326" s="43"/>
    </row>
    <row r="327" spans="1:13">
      <c r="A327" s="38">
        <v>45059</v>
      </c>
      <c r="B327" s="39" t="s">
        <v>728</v>
      </c>
      <c r="C327" s="39" t="s">
        <v>729</v>
      </c>
      <c r="D327" s="40" t="s">
        <v>35</v>
      </c>
      <c r="E327" s="100">
        <v>2460</v>
      </c>
      <c r="F327" s="64"/>
      <c r="G327" s="23">
        <f t="shared" si="10"/>
        <v>2460</v>
      </c>
      <c r="H327" s="102"/>
      <c r="I327" s="42">
        <f t="shared" si="9"/>
        <v>45971</v>
      </c>
      <c r="J327" s="34">
        <v>912</v>
      </c>
      <c r="K327" s="34"/>
      <c r="L327" s="13"/>
      <c r="M327" s="43"/>
    </row>
    <row r="328" spans="1:13">
      <c r="A328" s="38">
        <v>45065</v>
      </c>
      <c r="B328" s="39" t="s">
        <v>730</v>
      </c>
      <c r="C328" s="39" t="s">
        <v>731</v>
      </c>
      <c r="D328" s="40" t="s">
        <v>35</v>
      </c>
      <c r="E328" s="100">
        <v>3560</v>
      </c>
      <c r="F328" s="64"/>
      <c r="G328" s="23">
        <f t="shared" si="10"/>
        <v>3560</v>
      </c>
      <c r="H328" s="102"/>
      <c r="I328" s="42">
        <f t="shared" si="9"/>
        <v>45977</v>
      </c>
      <c r="J328" s="34">
        <v>912</v>
      </c>
      <c r="K328" s="34"/>
      <c r="L328" s="13"/>
      <c r="M328" s="43"/>
    </row>
    <row r="329" spans="1:13">
      <c r="A329" s="38">
        <v>45065</v>
      </c>
      <c r="B329" s="39" t="s">
        <v>730</v>
      </c>
      <c r="C329" s="39" t="s">
        <v>731</v>
      </c>
      <c r="D329" s="40" t="s">
        <v>35</v>
      </c>
      <c r="E329" s="100">
        <v>4155</v>
      </c>
      <c r="F329" s="64"/>
      <c r="G329" s="23">
        <f t="shared" si="10"/>
        <v>4155</v>
      </c>
      <c r="H329" s="102"/>
      <c r="I329" s="42">
        <f t="shared" si="9"/>
        <v>45977</v>
      </c>
      <c r="J329" s="34">
        <v>912</v>
      </c>
      <c r="K329" s="34"/>
      <c r="L329" s="13"/>
      <c r="M329" s="43"/>
    </row>
    <row r="330" spans="1:13">
      <c r="A330" s="38">
        <v>45065</v>
      </c>
      <c r="B330" s="39" t="s">
        <v>732</v>
      </c>
      <c r="C330" s="39" t="s">
        <v>733</v>
      </c>
      <c r="D330" s="40" t="s">
        <v>35</v>
      </c>
      <c r="E330" s="100">
        <v>1012.5</v>
      </c>
      <c r="F330" s="64"/>
      <c r="G330" s="23">
        <f t="shared" si="10"/>
        <v>1012.5</v>
      </c>
      <c r="H330" s="102"/>
      <c r="I330" s="42">
        <f t="shared" si="9"/>
        <v>45977</v>
      </c>
      <c r="J330" s="34">
        <v>912</v>
      </c>
      <c r="K330" s="34"/>
      <c r="L330" s="13"/>
      <c r="M330" s="43"/>
    </row>
    <row r="331" spans="1:13">
      <c r="A331" s="38">
        <v>45065</v>
      </c>
      <c r="B331" s="39" t="s">
        <v>732</v>
      </c>
      <c r="C331" s="39" t="s">
        <v>733</v>
      </c>
      <c r="D331" s="40" t="s">
        <v>35</v>
      </c>
      <c r="E331" s="100">
        <v>9078.65</v>
      </c>
      <c r="F331" s="64"/>
      <c r="G331" s="23">
        <f t="shared" si="10"/>
        <v>9078.65</v>
      </c>
      <c r="H331" s="102"/>
      <c r="I331" s="42">
        <f t="shared" si="9"/>
        <v>45977</v>
      </c>
      <c r="J331" s="34">
        <v>912</v>
      </c>
      <c r="K331" s="34"/>
      <c r="L331" s="13"/>
      <c r="M331" s="43"/>
    </row>
    <row r="332" spans="1:13">
      <c r="A332" s="38">
        <v>45065</v>
      </c>
      <c r="B332" s="39" t="s">
        <v>734</v>
      </c>
      <c r="C332" s="39" t="s">
        <v>735</v>
      </c>
      <c r="D332" s="40" t="s">
        <v>35</v>
      </c>
      <c r="E332" s="100">
        <v>1380</v>
      </c>
      <c r="F332" s="64"/>
      <c r="G332" s="23">
        <f t="shared" si="10"/>
        <v>1380</v>
      </c>
      <c r="H332" s="102"/>
      <c r="I332" s="42">
        <f t="shared" si="9"/>
        <v>45977</v>
      </c>
      <c r="J332" s="34">
        <v>912</v>
      </c>
      <c r="K332" s="34"/>
      <c r="L332" s="13"/>
      <c r="M332" s="43"/>
    </row>
    <row r="333" spans="1:13">
      <c r="A333" s="38">
        <v>45065</v>
      </c>
      <c r="B333" s="39" t="s">
        <v>736</v>
      </c>
      <c r="C333" s="39" t="s">
        <v>737</v>
      </c>
      <c r="D333" s="40" t="s">
        <v>35</v>
      </c>
      <c r="E333" s="100">
        <v>4977</v>
      </c>
      <c r="F333" s="64"/>
      <c r="G333" s="23">
        <f t="shared" si="10"/>
        <v>4977</v>
      </c>
      <c r="H333" s="102"/>
      <c r="I333" s="42">
        <f t="shared" si="9"/>
        <v>45977</v>
      </c>
      <c r="J333" s="34">
        <v>912</v>
      </c>
      <c r="K333" s="34"/>
      <c r="L333" s="13"/>
      <c r="M333" s="43"/>
    </row>
    <row r="334" spans="1:13">
      <c r="A334" s="38">
        <v>45072</v>
      </c>
      <c r="B334" s="39" t="s">
        <v>738</v>
      </c>
      <c r="C334" s="39" t="s">
        <v>739</v>
      </c>
      <c r="D334" s="40" t="s">
        <v>35</v>
      </c>
      <c r="E334" s="100">
        <v>44686.7</v>
      </c>
      <c r="F334" s="64"/>
      <c r="G334" s="23">
        <f t="shared" si="10"/>
        <v>44686.7</v>
      </c>
      <c r="H334" s="102"/>
      <c r="I334" s="42">
        <f t="shared" si="9"/>
        <v>45984</v>
      </c>
      <c r="J334" s="34">
        <v>912</v>
      </c>
      <c r="K334" s="34"/>
      <c r="L334" s="13"/>
      <c r="M334" s="43"/>
    </row>
    <row r="335" spans="1:13">
      <c r="A335" s="38">
        <v>45072</v>
      </c>
      <c r="B335" s="39" t="s">
        <v>740</v>
      </c>
      <c r="C335" s="39" t="s">
        <v>741</v>
      </c>
      <c r="D335" s="40" t="s">
        <v>35</v>
      </c>
      <c r="E335" s="100">
        <v>3165</v>
      </c>
      <c r="F335" s="64"/>
      <c r="G335" s="23">
        <f t="shared" si="10"/>
        <v>3165</v>
      </c>
      <c r="H335" s="102"/>
      <c r="I335" s="42">
        <f t="shared" si="9"/>
        <v>45984</v>
      </c>
      <c r="J335" s="34">
        <v>912</v>
      </c>
      <c r="K335" s="34"/>
      <c r="L335" s="13"/>
      <c r="M335" s="43"/>
    </row>
    <row r="336" spans="1:13">
      <c r="A336" s="38">
        <v>45079</v>
      </c>
      <c r="B336" s="39" t="s">
        <v>742</v>
      </c>
      <c r="C336" s="39" t="s">
        <v>743</v>
      </c>
      <c r="D336" s="40" t="s">
        <v>35</v>
      </c>
      <c r="E336" s="100">
        <v>675</v>
      </c>
      <c r="F336" s="64"/>
      <c r="G336" s="23">
        <f t="shared" si="10"/>
        <v>675</v>
      </c>
      <c r="H336" s="102"/>
      <c r="I336" s="42">
        <f t="shared" si="9"/>
        <v>45991</v>
      </c>
      <c r="J336" s="34">
        <v>912</v>
      </c>
      <c r="K336" s="34"/>
      <c r="L336" s="13"/>
      <c r="M336" s="43"/>
    </row>
    <row r="337" spans="1:13">
      <c r="A337" s="38">
        <v>45079</v>
      </c>
      <c r="B337" s="39" t="s">
        <v>744</v>
      </c>
      <c r="C337" s="39" t="s">
        <v>745</v>
      </c>
      <c r="D337" s="40" t="s">
        <v>35</v>
      </c>
      <c r="E337" s="100">
        <v>1496.6</v>
      </c>
      <c r="F337" s="64"/>
      <c r="G337" s="23">
        <f t="shared" si="10"/>
        <v>1496.6</v>
      </c>
      <c r="H337" s="102"/>
      <c r="I337" s="42">
        <f t="shared" si="9"/>
        <v>45991</v>
      </c>
      <c r="J337" s="34">
        <v>912</v>
      </c>
      <c r="K337" s="34"/>
      <c r="L337" s="13"/>
      <c r="M337" s="43"/>
    </row>
    <row r="338" spans="1:13">
      <c r="A338" s="38">
        <v>45086</v>
      </c>
      <c r="B338" s="39" t="s">
        <v>746</v>
      </c>
      <c r="C338" s="39" t="s">
        <v>747</v>
      </c>
      <c r="D338" s="40" t="s">
        <v>35</v>
      </c>
      <c r="E338" s="100">
        <v>24926.35</v>
      </c>
      <c r="F338" s="64"/>
      <c r="G338" s="23">
        <f t="shared" si="10"/>
        <v>24926.35</v>
      </c>
      <c r="H338" s="102"/>
      <c r="I338" s="42">
        <f t="shared" si="9"/>
        <v>45998</v>
      </c>
      <c r="J338" s="34">
        <v>912</v>
      </c>
      <c r="K338" s="34"/>
      <c r="L338" s="13"/>
      <c r="M338" s="43"/>
    </row>
    <row r="339" spans="1:13">
      <c r="A339" s="38">
        <v>45086</v>
      </c>
      <c r="B339" s="39" t="s">
        <v>748</v>
      </c>
      <c r="C339" s="39" t="s">
        <v>749</v>
      </c>
      <c r="D339" s="40" t="s">
        <v>35</v>
      </c>
      <c r="E339" s="100">
        <v>2172.85</v>
      </c>
      <c r="F339" s="64"/>
      <c r="G339" s="23">
        <f t="shared" si="10"/>
        <v>2172.85</v>
      </c>
      <c r="H339" s="102"/>
      <c r="I339" s="42">
        <f t="shared" si="9"/>
        <v>45998</v>
      </c>
      <c r="J339" s="34">
        <v>912</v>
      </c>
      <c r="K339" s="34"/>
      <c r="L339" s="13"/>
      <c r="M339" s="43"/>
    </row>
    <row r="340" spans="1:13" ht="20.25" customHeight="1">
      <c r="A340" s="38">
        <v>45086</v>
      </c>
      <c r="B340" s="39" t="s">
        <v>750</v>
      </c>
      <c r="C340" s="39" t="s">
        <v>751</v>
      </c>
      <c r="D340" s="40" t="s">
        <v>35</v>
      </c>
      <c r="E340" s="100">
        <v>3165</v>
      </c>
      <c r="F340" s="64"/>
      <c r="G340" s="23">
        <f t="shared" si="10"/>
        <v>3165</v>
      </c>
      <c r="H340" s="102"/>
      <c r="I340" s="42">
        <f t="shared" si="9"/>
        <v>45998</v>
      </c>
      <c r="J340" s="34">
        <v>912</v>
      </c>
      <c r="K340" s="34"/>
      <c r="L340" s="13"/>
      <c r="M340" s="43"/>
    </row>
    <row r="341" spans="1:13" ht="20.25" customHeight="1">
      <c r="A341" s="38">
        <v>45100</v>
      </c>
      <c r="B341" s="39" t="s">
        <v>752</v>
      </c>
      <c r="C341" s="39" t="s">
        <v>753</v>
      </c>
      <c r="D341" s="40" t="s">
        <v>35</v>
      </c>
      <c r="E341" s="100">
        <v>9940</v>
      </c>
      <c r="F341" s="64"/>
      <c r="G341" s="23">
        <f t="shared" si="10"/>
        <v>9940</v>
      </c>
      <c r="H341" s="102"/>
      <c r="I341" s="42">
        <f t="shared" si="9"/>
        <v>46012</v>
      </c>
      <c r="J341" s="34">
        <v>912</v>
      </c>
      <c r="K341" s="34"/>
      <c r="L341" s="13"/>
      <c r="M341" s="43"/>
    </row>
    <row r="342" spans="1:13" ht="20.25" customHeight="1">
      <c r="A342" s="38">
        <v>45100</v>
      </c>
      <c r="B342" s="39" t="s">
        <v>754</v>
      </c>
      <c r="C342" s="39" t="s">
        <v>755</v>
      </c>
      <c r="D342" s="40" t="s">
        <v>35</v>
      </c>
      <c r="E342" s="100">
        <v>3367.35</v>
      </c>
      <c r="F342" s="64"/>
      <c r="G342" s="23">
        <f t="shared" si="10"/>
        <v>3367.35</v>
      </c>
      <c r="H342" s="102"/>
      <c r="I342" s="42">
        <f t="shared" si="9"/>
        <v>46012</v>
      </c>
      <c r="J342" s="34">
        <v>912</v>
      </c>
      <c r="K342" s="34"/>
      <c r="L342" s="13"/>
      <c r="M342" s="43"/>
    </row>
    <row r="343" spans="1:13" ht="20.25" customHeight="1">
      <c r="A343" s="38">
        <v>45100</v>
      </c>
      <c r="B343" s="39" t="s">
        <v>756</v>
      </c>
      <c r="C343" s="39" t="s">
        <v>757</v>
      </c>
      <c r="D343" s="40" t="s">
        <v>35</v>
      </c>
      <c r="E343" s="100">
        <v>3357.5</v>
      </c>
      <c r="F343" s="64"/>
      <c r="G343" s="23">
        <f t="shared" si="10"/>
        <v>3357.5</v>
      </c>
      <c r="H343" s="102"/>
      <c r="I343" s="42">
        <f t="shared" si="9"/>
        <v>46012</v>
      </c>
      <c r="J343" s="34">
        <v>912</v>
      </c>
      <c r="K343" s="34"/>
      <c r="L343" s="13"/>
      <c r="M343" s="43"/>
    </row>
    <row r="344" spans="1:13" ht="20.25" customHeight="1">
      <c r="A344" s="38">
        <v>45100</v>
      </c>
      <c r="B344" s="39" t="s">
        <v>758</v>
      </c>
      <c r="C344" s="39" t="s">
        <v>759</v>
      </c>
      <c r="D344" s="40" t="s">
        <v>35</v>
      </c>
      <c r="E344" s="100">
        <v>2760</v>
      </c>
      <c r="F344" s="64"/>
      <c r="G344" s="23">
        <f t="shared" si="10"/>
        <v>2760</v>
      </c>
      <c r="H344" s="102"/>
      <c r="I344" s="42">
        <f t="shared" si="9"/>
        <v>46012</v>
      </c>
      <c r="J344" s="34">
        <v>912</v>
      </c>
      <c r="K344" s="34"/>
      <c r="L344" s="13"/>
      <c r="M344" s="43"/>
    </row>
    <row r="345" spans="1:13" ht="20.25" customHeight="1">
      <c r="A345" s="38">
        <v>45107</v>
      </c>
      <c r="B345" s="39" t="s">
        <v>760</v>
      </c>
      <c r="C345" s="39" t="s">
        <v>761</v>
      </c>
      <c r="D345" s="40" t="s">
        <v>35</v>
      </c>
      <c r="E345" s="100">
        <v>5601.9</v>
      </c>
      <c r="F345" s="64"/>
      <c r="G345" s="23">
        <f t="shared" si="10"/>
        <v>5601.9</v>
      </c>
      <c r="H345" s="102"/>
      <c r="I345" s="42">
        <f t="shared" si="9"/>
        <v>46019</v>
      </c>
      <c r="J345" s="34">
        <v>912</v>
      </c>
      <c r="K345" s="34"/>
      <c r="L345" s="13"/>
      <c r="M345" s="43"/>
    </row>
    <row r="346" spans="1:13" ht="20.25" customHeight="1">
      <c r="A346" s="38">
        <v>45107</v>
      </c>
      <c r="B346" s="39" t="s">
        <v>760</v>
      </c>
      <c r="C346" s="39" t="s">
        <v>761</v>
      </c>
      <c r="D346" s="40" t="s">
        <v>35</v>
      </c>
      <c r="E346" s="100">
        <v>1870</v>
      </c>
      <c r="F346" s="64"/>
      <c r="G346" s="23">
        <f t="shared" si="10"/>
        <v>1870</v>
      </c>
      <c r="H346" s="102"/>
      <c r="I346" s="42">
        <f t="shared" si="9"/>
        <v>46019</v>
      </c>
      <c r="J346" s="34">
        <v>912</v>
      </c>
      <c r="K346" s="34"/>
      <c r="L346" s="13"/>
      <c r="M346" s="43"/>
    </row>
    <row r="347" spans="1:13" ht="20.25" customHeight="1">
      <c r="A347" s="38">
        <v>45107</v>
      </c>
      <c r="B347" s="39" t="s">
        <v>762</v>
      </c>
      <c r="C347" s="39" t="s">
        <v>763</v>
      </c>
      <c r="D347" s="40" t="s">
        <v>35</v>
      </c>
      <c r="E347" s="100">
        <v>675</v>
      </c>
      <c r="F347" s="64"/>
      <c r="G347" s="23">
        <f t="shared" si="10"/>
        <v>675</v>
      </c>
      <c r="H347" s="102">
        <v>675</v>
      </c>
      <c r="I347" s="42">
        <f t="shared" si="9"/>
        <v>46019</v>
      </c>
      <c r="J347" s="34">
        <v>912</v>
      </c>
      <c r="K347" s="34"/>
      <c r="L347" s="13"/>
      <c r="M347" s="43"/>
    </row>
    <row r="348" spans="1:13" ht="20.25" customHeight="1">
      <c r="A348" s="38">
        <v>45107</v>
      </c>
      <c r="B348" s="39" t="s">
        <v>762</v>
      </c>
      <c r="C348" s="39" t="s">
        <v>764</v>
      </c>
      <c r="D348" s="40" t="s">
        <v>35</v>
      </c>
      <c r="E348" s="100">
        <v>1954.5</v>
      </c>
      <c r="F348" s="64"/>
      <c r="G348" s="23">
        <f t="shared" si="10"/>
        <v>1954.5</v>
      </c>
      <c r="H348" s="102"/>
      <c r="I348" s="42">
        <f t="shared" si="9"/>
        <v>46019</v>
      </c>
      <c r="J348" s="34">
        <v>912</v>
      </c>
      <c r="K348" s="34"/>
      <c r="L348" s="13"/>
      <c r="M348" s="43"/>
    </row>
    <row r="349" spans="1:13">
      <c r="A349" s="38">
        <v>45107</v>
      </c>
      <c r="B349" s="39" t="s">
        <v>765</v>
      </c>
      <c r="C349" s="39" t="s">
        <v>766</v>
      </c>
      <c r="D349" s="40" t="s">
        <v>35</v>
      </c>
      <c r="E349" s="100">
        <v>2782.5</v>
      </c>
      <c r="F349" s="64"/>
      <c r="G349" s="23">
        <f t="shared" si="10"/>
        <v>2782.5</v>
      </c>
      <c r="H349" s="102"/>
      <c r="I349" s="42">
        <f t="shared" si="9"/>
        <v>46019</v>
      </c>
      <c r="J349" s="34">
        <v>912</v>
      </c>
      <c r="K349" s="34"/>
      <c r="L349" s="13"/>
      <c r="M349" s="43"/>
    </row>
    <row r="350" spans="1:13">
      <c r="A350" s="38">
        <v>45107</v>
      </c>
      <c r="B350" s="39" t="s">
        <v>767</v>
      </c>
      <c r="C350" s="39" t="s">
        <v>768</v>
      </c>
      <c r="D350" s="40" t="s">
        <v>35</v>
      </c>
      <c r="E350" s="100">
        <v>3560</v>
      </c>
      <c r="F350" s="64"/>
      <c r="G350" s="23">
        <f t="shared" si="10"/>
        <v>3560</v>
      </c>
      <c r="H350" s="102"/>
      <c r="I350" s="42">
        <f t="shared" si="9"/>
        <v>46019</v>
      </c>
      <c r="J350" s="34">
        <v>912</v>
      </c>
      <c r="K350" s="34"/>
      <c r="L350" s="13"/>
      <c r="M350" s="43"/>
    </row>
    <row r="351" spans="1:13">
      <c r="A351" s="38">
        <v>45114</v>
      </c>
      <c r="B351" s="39" t="s">
        <v>769</v>
      </c>
      <c r="C351" s="39" t="s">
        <v>770</v>
      </c>
      <c r="D351" s="40" t="s">
        <v>35</v>
      </c>
      <c r="E351" s="100">
        <v>2800.95</v>
      </c>
      <c r="F351" s="64"/>
      <c r="G351" s="23">
        <f t="shared" si="10"/>
        <v>2800.95</v>
      </c>
      <c r="H351" s="102"/>
      <c r="I351" s="42">
        <f t="shared" si="9"/>
        <v>46026</v>
      </c>
      <c r="J351" s="34">
        <v>912</v>
      </c>
      <c r="K351" s="34"/>
      <c r="L351" s="13"/>
      <c r="M351" s="43"/>
    </row>
    <row r="352" spans="1:13">
      <c r="A352" s="38">
        <v>45114</v>
      </c>
      <c r="B352" s="39" t="s">
        <v>769</v>
      </c>
      <c r="C352" s="39" t="s">
        <v>770</v>
      </c>
      <c r="D352" s="40" t="s">
        <v>35</v>
      </c>
      <c r="E352" s="100">
        <v>3022.5</v>
      </c>
      <c r="F352" s="64"/>
      <c r="G352" s="23">
        <f t="shared" si="10"/>
        <v>3022.5</v>
      </c>
      <c r="H352" s="102"/>
      <c r="I352" s="42">
        <f t="shared" si="9"/>
        <v>46026</v>
      </c>
      <c r="J352" s="34">
        <v>912</v>
      </c>
      <c r="K352" s="34"/>
      <c r="L352" s="13"/>
      <c r="M352" s="43"/>
    </row>
    <row r="353" spans="1:13">
      <c r="A353" s="38">
        <v>45114</v>
      </c>
      <c r="B353" s="39" t="s">
        <v>771</v>
      </c>
      <c r="C353" s="39" t="s">
        <v>772</v>
      </c>
      <c r="D353" s="40" t="s">
        <v>35</v>
      </c>
      <c r="E353" s="100">
        <v>675</v>
      </c>
      <c r="F353" s="64"/>
      <c r="G353" s="23">
        <f t="shared" si="10"/>
        <v>675</v>
      </c>
      <c r="H353" s="102"/>
      <c r="I353" s="42">
        <f t="shared" si="9"/>
        <v>46026</v>
      </c>
      <c r="J353" s="34">
        <v>912</v>
      </c>
      <c r="K353" s="34"/>
      <c r="L353" s="13"/>
      <c r="M353" s="43"/>
    </row>
    <row r="354" spans="1:13">
      <c r="A354" s="38">
        <v>45114</v>
      </c>
      <c r="B354" s="39" t="s">
        <v>773</v>
      </c>
      <c r="C354" s="39" t="s">
        <v>774</v>
      </c>
      <c r="D354" s="40" t="s">
        <v>35</v>
      </c>
      <c r="E354" s="100">
        <v>8060</v>
      </c>
      <c r="F354" s="64"/>
      <c r="G354" s="23">
        <f t="shared" si="10"/>
        <v>8060</v>
      </c>
      <c r="H354" s="102"/>
      <c r="I354" s="42">
        <f t="shared" si="9"/>
        <v>46026</v>
      </c>
      <c r="J354" s="34">
        <v>912</v>
      </c>
      <c r="K354" s="34"/>
      <c r="L354" s="13"/>
      <c r="M354" s="43"/>
    </row>
    <row r="355" spans="1:13">
      <c r="A355" s="38">
        <v>45128</v>
      </c>
      <c r="B355" s="39" t="s">
        <v>775</v>
      </c>
      <c r="C355" s="39" t="s">
        <v>776</v>
      </c>
      <c r="D355" s="40" t="s">
        <v>35</v>
      </c>
      <c r="E355" s="100">
        <v>3788.85</v>
      </c>
      <c r="F355" s="64"/>
      <c r="G355" s="23">
        <f t="shared" si="10"/>
        <v>3788.85</v>
      </c>
      <c r="H355" s="102"/>
      <c r="I355" s="42">
        <f t="shared" si="9"/>
        <v>46040</v>
      </c>
      <c r="J355" s="34">
        <v>912</v>
      </c>
      <c r="K355" s="34"/>
      <c r="L355" s="13"/>
      <c r="M355" s="43"/>
    </row>
    <row r="356" spans="1:13">
      <c r="A356" s="38">
        <v>45128</v>
      </c>
      <c r="B356" s="39" t="s">
        <v>775</v>
      </c>
      <c r="C356" s="39" t="s">
        <v>776</v>
      </c>
      <c r="D356" s="40" t="s">
        <v>35</v>
      </c>
      <c r="E356" s="100">
        <v>1954.5</v>
      </c>
      <c r="F356" s="64"/>
      <c r="G356" s="23">
        <f t="shared" si="10"/>
        <v>1954.5</v>
      </c>
      <c r="H356" s="102"/>
      <c r="I356" s="42">
        <f t="shared" si="9"/>
        <v>46040</v>
      </c>
      <c r="J356" s="34">
        <v>912</v>
      </c>
      <c r="K356" s="34"/>
      <c r="L356" s="13"/>
      <c r="M356" s="43"/>
    </row>
    <row r="357" spans="1:13">
      <c r="A357" s="38">
        <v>45142</v>
      </c>
      <c r="B357" s="39" t="s">
        <v>777</v>
      </c>
      <c r="C357" s="39" t="s">
        <v>778</v>
      </c>
      <c r="D357" s="40" t="s">
        <v>35</v>
      </c>
      <c r="E357" s="100">
        <v>2025</v>
      </c>
      <c r="F357" s="64"/>
      <c r="G357" s="23">
        <f t="shared" si="10"/>
        <v>2025</v>
      </c>
      <c r="H357" s="102"/>
      <c r="I357" s="42">
        <f t="shared" si="9"/>
        <v>46054</v>
      </c>
      <c r="J357" s="34">
        <v>912</v>
      </c>
      <c r="K357" s="34"/>
      <c r="L357" s="13"/>
      <c r="M357" s="43"/>
    </row>
    <row r="358" spans="1:13">
      <c r="A358" s="38">
        <v>45142</v>
      </c>
      <c r="B358" s="39" t="s">
        <v>779</v>
      </c>
      <c r="C358" s="39" t="s">
        <v>780</v>
      </c>
      <c r="D358" s="40" t="s">
        <v>35</v>
      </c>
      <c r="E358" s="100">
        <v>1780</v>
      </c>
      <c r="F358" s="64"/>
      <c r="G358" s="23">
        <f t="shared" si="10"/>
        <v>1780</v>
      </c>
      <c r="H358" s="102"/>
      <c r="I358" s="42">
        <f t="shared" si="9"/>
        <v>46054</v>
      </c>
      <c r="J358" s="34">
        <v>912</v>
      </c>
      <c r="K358" s="34"/>
      <c r="L358" s="13"/>
      <c r="M358" s="43"/>
    </row>
    <row r="359" spans="1:13">
      <c r="A359" s="38">
        <v>45142</v>
      </c>
      <c r="B359" s="39" t="s">
        <v>779</v>
      </c>
      <c r="C359" s="39" t="s">
        <v>780</v>
      </c>
      <c r="D359" s="40" t="s">
        <v>35</v>
      </c>
      <c r="E359" s="100">
        <v>1954.5</v>
      </c>
      <c r="F359" s="64"/>
      <c r="G359" s="23">
        <f t="shared" si="10"/>
        <v>1954.5</v>
      </c>
      <c r="H359" s="102"/>
      <c r="I359" s="42">
        <f t="shared" si="9"/>
        <v>46054</v>
      </c>
      <c r="J359" s="34">
        <v>912</v>
      </c>
      <c r="K359" s="34"/>
      <c r="L359" s="13"/>
      <c r="M359" s="43"/>
    </row>
    <row r="360" spans="1:13" ht="19.5" customHeight="1">
      <c r="A360" s="38">
        <v>45142</v>
      </c>
      <c r="B360" s="39" t="s">
        <v>781</v>
      </c>
      <c r="C360" s="39" t="s">
        <v>782</v>
      </c>
      <c r="D360" s="40" t="s">
        <v>35</v>
      </c>
      <c r="E360" s="100">
        <v>5166.05</v>
      </c>
      <c r="F360" s="64"/>
      <c r="G360" s="23">
        <f t="shared" si="10"/>
        <v>5166.05</v>
      </c>
      <c r="H360" s="102"/>
      <c r="I360" s="42">
        <f t="shared" ref="I360:I424" si="11">A360+J360</f>
        <v>46054</v>
      </c>
      <c r="J360" s="34">
        <v>912</v>
      </c>
      <c r="K360" s="34"/>
      <c r="L360" s="13"/>
      <c r="M360" s="43"/>
    </row>
    <row r="361" spans="1:13" ht="19.5" customHeight="1">
      <c r="A361" s="38">
        <v>45156</v>
      </c>
      <c r="B361" s="39" t="s">
        <v>783</v>
      </c>
      <c r="C361" s="39" t="s">
        <v>784</v>
      </c>
      <c r="D361" s="40" t="s">
        <v>35</v>
      </c>
      <c r="E361" s="100">
        <v>20112.45</v>
      </c>
      <c r="F361" s="64"/>
      <c r="G361" s="23">
        <f t="shared" si="10"/>
        <v>20112.45</v>
      </c>
      <c r="H361" s="102"/>
      <c r="I361" s="42">
        <f t="shared" si="11"/>
        <v>46068</v>
      </c>
      <c r="J361" s="34">
        <v>912</v>
      </c>
      <c r="K361" s="34"/>
      <c r="L361" s="13"/>
      <c r="M361" s="43"/>
    </row>
    <row r="362" spans="1:13" ht="19.5" customHeight="1">
      <c r="A362" s="38">
        <v>45156</v>
      </c>
      <c r="B362" s="39" t="s">
        <v>785</v>
      </c>
      <c r="C362" s="39" t="s">
        <v>786</v>
      </c>
      <c r="D362" s="40" t="s">
        <v>35</v>
      </c>
      <c r="E362" s="100">
        <v>1780</v>
      </c>
      <c r="F362" s="64"/>
      <c r="G362" s="23">
        <f t="shared" si="10"/>
        <v>1780</v>
      </c>
      <c r="H362" s="102"/>
      <c r="I362" s="42">
        <f t="shared" si="11"/>
        <v>46068</v>
      </c>
      <c r="J362" s="34">
        <v>912</v>
      </c>
      <c r="K362" s="34"/>
      <c r="L362" s="13"/>
      <c r="M362" s="43"/>
    </row>
    <row r="363" spans="1:13" ht="19.5" customHeight="1">
      <c r="A363" s="38">
        <v>45163</v>
      </c>
      <c r="B363" s="39" t="s">
        <v>787</v>
      </c>
      <c r="C363" s="39" t="s">
        <v>788</v>
      </c>
      <c r="D363" s="40" t="s">
        <v>35</v>
      </c>
      <c r="E363" s="100">
        <v>2172.85</v>
      </c>
      <c r="F363" s="64"/>
      <c r="G363" s="23">
        <f t="shared" si="10"/>
        <v>2172.85</v>
      </c>
      <c r="H363" s="102"/>
      <c r="I363" s="42">
        <f t="shared" si="11"/>
        <v>46075</v>
      </c>
      <c r="J363" s="34">
        <v>912</v>
      </c>
      <c r="K363" s="34"/>
      <c r="L363" s="13"/>
      <c r="M363" s="43"/>
    </row>
    <row r="364" spans="1:13" ht="19.5" customHeight="1">
      <c r="A364" s="38">
        <v>45163</v>
      </c>
      <c r="B364" s="39" t="s">
        <v>789</v>
      </c>
      <c r="C364" s="39" t="s">
        <v>790</v>
      </c>
      <c r="D364" s="40" t="s">
        <v>35</v>
      </c>
      <c r="E364" s="100">
        <v>3560</v>
      </c>
      <c r="F364" s="64"/>
      <c r="G364" s="23">
        <f t="shared" si="10"/>
        <v>3560</v>
      </c>
      <c r="H364" s="102"/>
      <c r="I364" s="42">
        <f t="shared" si="11"/>
        <v>46075</v>
      </c>
      <c r="J364" s="34">
        <v>912</v>
      </c>
      <c r="K364" s="34"/>
      <c r="L364" s="13"/>
      <c r="M364" s="43"/>
    </row>
    <row r="365" spans="1:13" ht="19.5" customHeight="1">
      <c r="A365" s="38">
        <v>45163</v>
      </c>
      <c r="B365" s="39" t="s">
        <v>791</v>
      </c>
      <c r="C365" s="39" t="s">
        <v>792</v>
      </c>
      <c r="D365" s="40" t="s">
        <v>35</v>
      </c>
      <c r="E365" s="100">
        <v>1954.5</v>
      </c>
      <c r="F365" s="64"/>
      <c r="G365" s="23">
        <f t="shared" si="10"/>
        <v>1954.5</v>
      </c>
      <c r="H365" s="102"/>
      <c r="I365" s="42">
        <f t="shared" si="11"/>
        <v>46075</v>
      </c>
      <c r="J365" s="34">
        <v>912</v>
      </c>
      <c r="K365" s="34"/>
      <c r="L365" s="13"/>
      <c r="M365" s="43"/>
    </row>
    <row r="366" spans="1:13" ht="19.5" customHeight="1">
      <c r="A366" s="38">
        <v>45163</v>
      </c>
      <c r="B366" s="39" t="s">
        <v>793</v>
      </c>
      <c r="C366" s="39" t="s">
        <v>794</v>
      </c>
      <c r="D366" s="40" t="s">
        <v>35</v>
      </c>
      <c r="E366" s="100">
        <v>15735.5</v>
      </c>
      <c r="F366" s="64"/>
      <c r="G366" s="23">
        <f t="shared" si="10"/>
        <v>15735.5</v>
      </c>
      <c r="H366" s="102"/>
      <c r="I366" s="42">
        <f t="shared" si="11"/>
        <v>46075</v>
      </c>
      <c r="J366" s="34">
        <v>912</v>
      </c>
      <c r="K366" s="34"/>
      <c r="L366" s="13"/>
      <c r="M366" s="43"/>
    </row>
    <row r="367" spans="1:13" ht="19.5" customHeight="1">
      <c r="A367" s="38">
        <v>45163</v>
      </c>
      <c r="B367" s="39" t="s">
        <v>795</v>
      </c>
      <c r="C367" s="39" t="s">
        <v>796</v>
      </c>
      <c r="D367" s="40" t="s">
        <v>35</v>
      </c>
      <c r="E367" s="100">
        <v>17870.45</v>
      </c>
      <c r="F367" s="64"/>
      <c r="G367" s="23">
        <f t="shared" si="10"/>
        <v>17870.45</v>
      </c>
      <c r="H367" s="102"/>
      <c r="I367" s="42">
        <f t="shared" si="11"/>
        <v>46075</v>
      </c>
      <c r="J367" s="34">
        <v>912</v>
      </c>
      <c r="K367" s="34"/>
      <c r="L367" s="13"/>
      <c r="M367" s="43"/>
    </row>
    <row r="368" spans="1:13" ht="19.5" customHeight="1">
      <c r="A368" s="38">
        <v>45182</v>
      </c>
      <c r="B368" s="39" t="s">
        <v>797</v>
      </c>
      <c r="C368" s="39" t="s">
        <v>798</v>
      </c>
      <c r="D368" s="40" t="s">
        <v>35</v>
      </c>
      <c r="E368" s="100">
        <v>2025</v>
      </c>
      <c r="F368" s="64"/>
      <c r="G368" s="23">
        <f t="shared" si="10"/>
        <v>2025</v>
      </c>
      <c r="H368" s="102"/>
      <c r="I368" s="42">
        <f t="shared" si="11"/>
        <v>46094</v>
      </c>
      <c r="J368" s="34">
        <v>912</v>
      </c>
      <c r="K368" s="34"/>
      <c r="L368" s="13"/>
      <c r="M368" s="43"/>
    </row>
    <row r="369" spans="1:13" ht="19.5" customHeight="1">
      <c r="A369" s="38">
        <v>45182</v>
      </c>
      <c r="B369" s="39" t="s">
        <v>797</v>
      </c>
      <c r="C369" s="39" t="s">
        <v>798</v>
      </c>
      <c r="D369" s="40" t="s">
        <v>35</v>
      </c>
      <c r="E369" s="100">
        <v>1870</v>
      </c>
      <c r="F369" s="64"/>
      <c r="G369" s="23">
        <f t="shared" si="10"/>
        <v>1870</v>
      </c>
      <c r="H369" s="102"/>
      <c r="I369" s="42">
        <f t="shared" si="11"/>
        <v>46094</v>
      </c>
      <c r="J369" s="34">
        <v>912</v>
      </c>
      <c r="K369" s="34"/>
      <c r="L369" s="13"/>
      <c r="M369" s="43"/>
    </row>
    <row r="370" spans="1:13" ht="19.5" customHeight="1">
      <c r="A370" s="38">
        <v>45182</v>
      </c>
      <c r="B370" s="39" t="s">
        <v>799</v>
      </c>
      <c r="C370" s="39" t="s">
        <v>800</v>
      </c>
      <c r="D370" s="40" t="s">
        <v>35</v>
      </c>
      <c r="E370" s="100">
        <v>7936.75</v>
      </c>
      <c r="F370" s="64"/>
      <c r="G370" s="23">
        <f t="shared" si="10"/>
        <v>7936.75</v>
      </c>
      <c r="H370" s="102"/>
      <c r="I370" s="42">
        <f t="shared" si="11"/>
        <v>46094</v>
      </c>
      <c r="J370" s="34">
        <v>912</v>
      </c>
      <c r="K370" s="34"/>
      <c r="L370" s="13"/>
      <c r="M370" s="43"/>
    </row>
    <row r="371" spans="1:13" ht="19.5" customHeight="1">
      <c r="A371" s="38">
        <v>45182</v>
      </c>
      <c r="B371" s="39" t="s">
        <v>799</v>
      </c>
      <c r="C371" s="39" t="s">
        <v>800</v>
      </c>
      <c r="D371" s="40" t="s">
        <v>35</v>
      </c>
      <c r="E371" s="100">
        <v>2720</v>
      </c>
      <c r="F371" s="64"/>
      <c r="G371" s="23">
        <f t="shared" si="10"/>
        <v>2720</v>
      </c>
      <c r="H371" s="102"/>
      <c r="I371" s="42">
        <f t="shared" si="11"/>
        <v>46094</v>
      </c>
      <c r="J371" s="34">
        <v>912</v>
      </c>
      <c r="K371" s="34"/>
      <c r="L371" s="13"/>
      <c r="M371" s="43"/>
    </row>
    <row r="372" spans="1:13" ht="19.5" customHeight="1">
      <c r="A372" s="38">
        <v>45182</v>
      </c>
      <c r="B372" s="39" t="s">
        <v>801</v>
      </c>
      <c r="C372" s="39" t="s">
        <v>802</v>
      </c>
      <c r="D372" s="40" t="s">
        <v>35</v>
      </c>
      <c r="E372" s="100">
        <v>21826.45</v>
      </c>
      <c r="F372" s="64"/>
      <c r="G372" s="23">
        <f t="shared" si="10"/>
        <v>21826.45</v>
      </c>
      <c r="H372" s="102"/>
      <c r="I372" s="42">
        <f t="shared" si="11"/>
        <v>46094</v>
      </c>
      <c r="J372" s="34">
        <v>912</v>
      </c>
      <c r="K372" s="34"/>
      <c r="L372" s="13"/>
      <c r="M372" s="43"/>
    </row>
    <row r="373" spans="1:13" ht="19.5" customHeight="1">
      <c r="A373" s="38">
        <v>45182</v>
      </c>
      <c r="B373" s="39" t="s">
        <v>801</v>
      </c>
      <c r="C373" s="39" t="s">
        <v>802</v>
      </c>
      <c r="D373" s="40" t="s">
        <v>35</v>
      </c>
      <c r="E373" s="100">
        <v>3357.5</v>
      </c>
      <c r="F373" s="64"/>
      <c r="G373" s="23">
        <f t="shared" si="10"/>
        <v>3357.5</v>
      </c>
      <c r="H373" s="102"/>
      <c r="I373" s="42">
        <f t="shared" si="11"/>
        <v>46094</v>
      </c>
      <c r="J373" s="34">
        <v>912</v>
      </c>
      <c r="K373" s="34"/>
      <c r="L373" s="13"/>
      <c r="M373" s="43"/>
    </row>
    <row r="374" spans="1:13" ht="19.5" customHeight="1">
      <c r="A374" s="38">
        <v>45182</v>
      </c>
      <c r="B374" s="39" t="s">
        <v>803</v>
      </c>
      <c r="C374" s="39" t="s">
        <v>804</v>
      </c>
      <c r="D374" s="40" t="s">
        <v>35</v>
      </c>
      <c r="E374" s="100">
        <v>4140</v>
      </c>
      <c r="F374" s="64"/>
      <c r="G374" s="23">
        <f t="shared" si="10"/>
        <v>4140</v>
      </c>
      <c r="H374" s="102"/>
      <c r="I374" s="42">
        <f t="shared" si="11"/>
        <v>46094</v>
      </c>
      <c r="J374" s="34">
        <v>912</v>
      </c>
      <c r="K374" s="34"/>
      <c r="L374" s="13"/>
      <c r="M374" s="43"/>
    </row>
    <row r="375" spans="1:13" ht="19.5" customHeight="1">
      <c r="A375" s="38">
        <v>45182</v>
      </c>
      <c r="B375" s="39" t="s">
        <v>805</v>
      </c>
      <c r="C375" s="39" t="s">
        <v>806</v>
      </c>
      <c r="D375" s="40" t="s">
        <v>35</v>
      </c>
      <c r="E375" s="100">
        <v>16362.55</v>
      </c>
      <c r="F375" s="64"/>
      <c r="G375" s="23">
        <f t="shared" si="10"/>
        <v>16362.55</v>
      </c>
      <c r="H375" s="102"/>
      <c r="I375" s="42">
        <f t="shared" si="11"/>
        <v>46094</v>
      </c>
      <c r="J375" s="34">
        <v>912</v>
      </c>
      <c r="K375" s="34"/>
      <c r="L375" s="13"/>
      <c r="M375" s="43"/>
    </row>
    <row r="376" spans="1:13" ht="19.5" customHeight="1">
      <c r="A376" s="38">
        <v>45184</v>
      </c>
      <c r="B376" s="39" t="s">
        <v>807</v>
      </c>
      <c r="C376" s="39" t="s">
        <v>808</v>
      </c>
      <c r="D376" s="40" t="s">
        <v>35</v>
      </c>
      <c r="E376" s="100">
        <v>7767.8</v>
      </c>
      <c r="F376" s="64"/>
      <c r="G376" s="23">
        <f t="shared" si="10"/>
        <v>7767.8</v>
      </c>
      <c r="H376" s="102"/>
      <c r="I376" s="42">
        <f t="shared" si="11"/>
        <v>46096</v>
      </c>
      <c r="J376" s="34">
        <v>912</v>
      </c>
      <c r="K376" s="34"/>
      <c r="L376" s="13"/>
      <c r="M376" s="43"/>
    </row>
    <row r="377" spans="1:13" ht="19.5" customHeight="1">
      <c r="A377" s="38">
        <v>45184</v>
      </c>
      <c r="B377" s="39" t="s">
        <v>809</v>
      </c>
      <c r="C377" s="39" t="s">
        <v>810</v>
      </c>
      <c r="D377" s="40" t="s">
        <v>35</v>
      </c>
      <c r="E377" s="100">
        <v>2720</v>
      </c>
      <c r="F377" s="64"/>
      <c r="G377" s="23">
        <f t="shared" si="10"/>
        <v>2720</v>
      </c>
      <c r="H377" s="102"/>
      <c r="I377" s="42">
        <f t="shared" si="11"/>
        <v>46096</v>
      </c>
      <c r="J377" s="34">
        <v>912</v>
      </c>
      <c r="K377" s="34"/>
      <c r="L377" s="13"/>
      <c r="M377" s="43"/>
    </row>
    <row r="378" spans="1:13" ht="19.5" customHeight="1">
      <c r="A378" s="38">
        <v>45184</v>
      </c>
      <c r="B378" s="39" t="s">
        <v>809</v>
      </c>
      <c r="C378" s="39" t="s">
        <v>810</v>
      </c>
      <c r="D378" s="40" t="s">
        <v>35</v>
      </c>
      <c r="E378" s="100">
        <v>590</v>
      </c>
      <c r="F378" s="64"/>
      <c r="G378" s="23">
        <f t="shared" si="10"/>
        <v>590</v>
      </c>
      <c r="H378" s="102"/>
      <c r="I378" s="42">
        <f t="shared" si="11"/>
        <v>46096</v>
      </c>
      <c r="J378" s="34">
        <v>912</v>
      </c>
      <c r="K378" s="34"/>
      <c r="L378" s="13"/>
      <c r="M378" s="43"/>
    </row>
    <row r="379" spans="1:13" ht="19.5" customHeight="1">
      <c r="A379" s="38">
        <v>45191</v>
      </c>
      <c r="B379" s="39" t="s">
        <v>811</v>
      </c>
      <c r="C379" s="39" t="s">
        <v>812</v>
      </c>
      <c r="D379" s="40" t="s">
        <v>35</v>
      </c>
      <c r="E379" s="100">
        <v>7897.8</v>
      </c>
      <c r="F379" s="64"/>
      <c r="G379" s="23">
        <f t="shared" si="10"/>
        <v>7897.8</v>
      </c>
      <c r="H379" s="102"/>
      <c r="I379" s="42">
        <f t="shared" si="11"/>
        <v>46103</v>
      </c>
      <c r="J379" s="34">
        <v>912</v>
      </c>
      <c r="K379" s="34"/>
      <c r="L379" s="13"/>
      <c r="M379" s="43"/>
    </row>
    <row r="380" spans="1:13" ht="19.5" customHeight="1">
      <c r="A380" s="38">
        <v>45191</v>
      </c>
      <c r="B380" s="39" t="s">
        <v>813</v>
      </c>
      <c r="C380" s="39" t="s">
        <v>814</v>
      </c>
      <c r="D380" s="40" t="s">
        <v>35</v>
      </c>
      <c r="E380" s="100">
        <v>10072.5</v>
      </c>
      <c r="F380" s="64"/>
      <c r="G380" s="23">
        <f t="shared" si="10"/>
        <v>10072.5</v>
      </c>
      <c r="H380" s="102"/>
      <c r="I380" s="42">
        <f t="shared" si="11"/>
        <v>46103</v>
      </c>
      <c r="J380" s="34">
        <v>912</v>
      </c>
      <c r="K380" s="34"/>
      <c r="L380" s="13"/>
      <c r="M380" s="43"/>
    </row>
    <row r="381" spans="1:13" ht="19.5" customHeight="1">
      <c r="A381" s="38">
        <v>45198</v>
      </c>
      <c r="B381" s="39" t="s">
        <v>815</v>
      </c>
      <c r="C381" s="39" t="s">
        <v>816</v>
      </c>
      <c r="D381" s="40" t="s">
        <v>35</v>
      </c>
      <c r="E381" s="100">
        <v>3357.5</v>
      </c>
      <c r="F381" s="64"/>
      <c r="G381" s="23">
        <f t="shared" si="10"/>
        <v>3357.5</v>
      </c>
      <c r="H381" s="102"/>
      <c r="I381" s="42">
        <f t="shared" si="11"/>
        <v>46110</v>
      </c>
      <c r="J381" s="34">
        <v>912</v>
      </c>
      <c r="K381" s="34"/>
      <c r="L381" s="13"/>
      <c r="M381" s="43"/>
    </row>
    <row r="382" spans="1:13" ht="19.5" customHeight="1">
      <c r="A382" s="38">
        <v>45198</v>
      </c>
      <c r="B382" s="39" t="s">
        <v>817</v>
      </c>
      <c r="C382" s="39" t="s">
        <v>818</v>
      </c>
      <c r="D382" s="40" t="s">
        <v>35</v>
      </c>
      <c r="E382" s="100">
        <v>2255.8000000000002</v>
      </c>
      <c r="F382" s="64"/>
      <c r="G382" s="23">
        <f t="shared" si="10"/>
        <v>2255.8000000000002</v>
      </c>
      <c r="H382" s="102"/>
      <c r="I382" s="42">
        <f t="shared" si="11"/>
        <v>46110</v>
      </c>
      <c r="J382" s="34">
        <v>912</v>
      </c>
      <c r="K382" s="34"/>
      <c r="L382" s="13"/>
      <c r="M382" s="43"/>
    </row>
    <row r="383" spans="1:13" ht="19.5" customHeight="1">
      <c r="A383" s="38">
        <v>45198</v>
      </c>
      <c r="B383" s="39" t="s">
        <v>817</v>
      </c>
      <c r="C383" s="39" t="s">
        <v>818</v>
      </c>
      <c r="D383" s="40" t="s">
        <v>35</v>
      </c>
      <c r="E383" s="100">
        <v>5780.65</v>
      </c>
      <c r="F383" s="64"/>
      <c r="G383" s="23">
        <f t="shared" si="10"/>
        <v>5780.65</v>
      </c>
      <c r="H383" s="102"/>
      <c r="I383" s="42">
        <f t="shared" si="11"/>
        <v>46110</v>
      </c>
      <c r="J383" s="34">
        <v>912</v>
      </c>
      <c r="K383" s="34"/>
      <c r="L383" s="13"/>
      <c r="M383" s="43"/>
    </row>
    <row r="384" spans="1:13" ht="19.5" customHeight="1">
      <c r="A384" s="38">
        <v>45211</v>
      </c>
      <c r="B384" s="39" t="s">
        <v>819</v>
      </c>
      <c r="C384" s="39" t="s">
        <v>820</v>
      </c>
      <c r="D384" s="40" t="s">
        <v>35</v>
      </c>
      <c r="E384" s="100">
        <v>590</v>
      </c>
      <c r="F384" s="64"/>
      <c r="G384" s="23">
        <f t="shared" si="10"/>
        <v>590</v>
      </c>
      <c r="H384" s="102"/>
      <c r="I384" s="42">
        <f t="shared" si="11"/>
        <v>46123</v>
      </c>
      <c r="J384" s="34">
        <v>912</v>
      </c>
      <c r="K384" s="34"/>
      <c r="L384" s="13"/>
      <c r="M384" s="43"/>
    </row>
    <row r="385" spans="1:13" ht="19.5" customHeight="1">
      <c r="A385" s="38">
        <v>45211</v>
      </c>
      <c r="B385" s="39" t="s">
        <v>819</v>
      </c>
      <c r="C385" s="39" t="s">
        <v>820</v>
      </c>
      <c r="D385" s="40" t="s">
        <v>35</v>
      </c>
      <c r="E385" s="100">
        <v>4147.8999999999996</v>
      </c>
      <c r="F385" s="64"/>
      <c r="G385" s="23">
        <f t="shared" si="10"/>
        <v>4147.8999999999996</v>
      </c>
      <c r="H385" s="102"/>
      <c r="I385" s="42">
        <f t="shared" si="11"/>
        <v>46123</v>
      </c>
      <c r="J385" s="34">
        <v>912</v>
      </c>
      <c r="K385" s="34"/>
      <c r="L385" s="13"/>
      <c r="M385" s="43"/>
    </row>
    <row r="386" spans="1:13" ht="19.5" customHeight="1">
      <c r="A386" s="38">
        <v>45211</v>
      </c>
      <c r="B386" s="39" t="s">
        <v>821</v>
      </c>
      <c r="C386" s="39" t="s">
        <v>822</v>
      </c>
      <c r="D386" s="40" t="s">
        <v>35</v>
      </c>
      <c r="E386" s="100">
        <v>3560</v>
      </c>
      <c r="F386" s="64"/>
      <c r="G386" s="23">
        <f t="shared" si="10"/>
        <v>3560</v>
      </c>
      <c r="H386" s="102"/>
      <c r="I386" s="42">
        <f t="shared" si="11"/>
        <v>46123</v>
      </c>
      <c r="J386" s="34">
        <v>912</v>
      </c>
      <c r="K386" s="34"/>
      <c r="L386" s="13"/>
      <c r="M386" s="43"/>
    </row>
    <row r="387" spans="1:13" ht="19.5" customHeight="1">
      <c r="A387" s="38">
        <v>45211</v>
      </c>
      <c r="B387" s="39" t="s">
        <v>821</v>
      </c>
      <c r="C387" s="39" t="s">
        <v>822</v>
      </c>
      <c r="D387" s="40" t="s">
        <v>35</v>
      </c>
      <c r="E387" s="100">
        <v>4372.5</v>
      </c>
      <c r="F387" s="64"/>
      <c r="G387" s="23">
        <f t="shared" si="10"/>
        <v>4372.5</v>
      </c>
      <c r="H387" s="102"/>
      <c r="I387" s="42">
        <f t="shared" si="11"/>
        <v>46123</v>
      </c>
      <c r="J387" s="34">
        <v>912</v>
      </c>
      <c r="K387" s="34"/>
      <c r="L387" s="13"/>
      <c r="M387" s="43"/>
    </row>
    <row r="388" spans="1:13" ht="19.5" customHeight="1">
      <c r="A388" s="38">
        <v>45219</v>
      </c>
      <c r="B388" s="39" t="s">
        <v>823</v>
      </c>
      <c r="C388" s="39" t="s">
        <v>824</v>
      </c>
      <c r="D388" s="40" t="s">
        <v>35</v>
      </c>
      <c r="E388" s="100">
        <v>3540</v>
      </c>
      <c r="F388" s="64"/>
      <c r="G388" s="23">
        <f t="shared" si="10"/>
        <v>3540</v>
      </c>
      <c r="H388" s="102"/>
      <c r="I388" s="42">
        <f t="shared" si="11"/>
        <v>46131</v>
      </c>
      <c r="J388" s="34">
        <v>912</v>
      </c>
      <c r="K388" s="34"/>
      <c r="L388" s="13"/>
      <c r="M388" s="43"/>
    </row>
    <row r="389" spans="1:13" ht="19.5" customHeight="1">
      <c r="A389" s="38">
        <v>45219</v>
      </c>
      <c r="B389" s="39" t="s">
        <v>825</v>
      </c>
      <c r="C389" s="39" t="s">
        <v>826</v>
      </c>
      <c r="D389" s="40" t="s">
        <v>35</v>
      </c>
      <c r="E389" s="100">
        <v>5312</v>
      </c>
      <c r="F389" s="64"/>
      <c r="G389" s="23">
        <f t="shared" si="10"/>
        <v>5312</v>
      </c>
      <c r="H389" s="102"/>
      <c r="I389" s="42">
        <f t="shared" si="11"/>
        <v>46131</v>
      </c>
      <c r="J389" s="34">
        <v>912</v>
      </c>
      <c r="K389" s="34"/>
      <c r="L389" s="13"/>
      <c r="M389" s="43"/>
    </row>
    <row r="390" spans="1:13" ht="19.5" customHeight="1">
      <c r="A390" s="38">
        <v>45216</v>
      </c>
      <c r="B390" s="39" t="s">
        <v>827</v>
      </c>
      <c r="C390" s="39" t="s">
        <v>828</v>
      </c>
      <c r="D390" s="40" t="s">
        <v>829</v>
      </c>
      <c r="E390" s="100">
        <v>20000</v>
      </c>
      <c r="F390" s="41"/>
      <c r="G390" s="23">
        <f t="shared" ref="G390:G453" si="12">E390-F390</f>
        <v>20000</v>
      </c>
      <c r="H390" s="102"/>
      <c r="I390" s="42">
        <f t="shared" si="11"/>
        <v>46128</v>
      </c>
      <c r="J390" s="34">
        <v>912</v>
      </c>
      <c r="K390" s="34"/>
      <c r="L390" s="13"/>
      <c r="M390" s="43"/>
    </row>
    <row r="391" spans="1:13" ht="19.5" customHeight="1">
      <c r="A391" s="38">
        <v>45233</v>
      </c>
      <c r="B391" s="39" t="s">
        <v>830</v>
      </c>
      <c r="C391" s="39" t="s">
        <v>831</v>
      </c>
      <c r="D391" s="40" t="s">
        <v>35</v>
      </c>
      <c r="E391" s="100">
        <v>19048.45</v>
      </c>
      <c r="F391" s="64"/>
      <c r="G391" s="23">
        <f t="shared" si="12"/>
        <v>19048.45</v>
      </c>
      <c r="H391" s="102"/>
      <c r="I391" s="42">
        <f t="shared" si="11"/>
        <v>46145</v>
      </c>
      <c r="J391" s="34">
        <v>912</v>
      </c>
      <c r="K391" s="34"/>
      <c r="L391" s="13"/>
      <c r="M391" s="43"/>
    </row>
    <row r="392" spans="1:13" ht="19.5" customHeight="1">
      <c r="A392" s="38">
        <v>45233</v>
      </c>
      <c r="B392" s="39" t="s">
        <v>832</v>
      </c>
      <c r="C392" s="39" t="s">
        <v>833</v>
      </c>
      <c r="D392" s="40" t="s">
        <v>35</v>
      </c>
      <c r="E392" s="100">
        <v>4500</v>
      </c>
      <c r="F392" s="64"/>
      <c r="G392" s="23">
        <f t="shared" si="12"/>
        <v>4500</v>
      </c>
      <c r="H392" s="102"/>
      <c r="I392" s="42">
        <f t="shared" si="11"/>
        <v>46145</v>
      </c>
      <c r="J392" s="34">
        <v>912</v>
      </c>
      <c r="K392" s="34"/>
      <c r="L392" s="13"/>
      <c r="M392" s="43"/>
    </row>
    <row r="393" spans="1:13" ht="19.5" customHeight="1">
      <c r="A393" s="38">
        <v>45233</v>
      </c>
      <c r="B393" s="39" t="s">
        <v>834</v>
      </c>
      <c r="C393" s="39" t="s">
        <v>835</v>
      </c>
      <c r="D393" s="40" t="s">
        <v>35</v>
      </c>
      <c r="E393" s="100">
        <v>1954.5</v>
      </c>
      <c r="F393" s="64"/>
      <c r="G393" s="23">
        <f t="shared" si="12"/>
        <v>1954.5</v>
      </c>
      <c r="H393" s="102"/>
      <c r="I393" s="42">
        <f t="shared" si="11"/>
        <v>46145</v>
      </c>
      <c r="J393" s="34">
        <v>912</v>
      </c>
      <c r="K393" s="34"/>
      <c r="L393" s="13"/>
      <c r="M393" s="43"/>
    </row>
    <row r="394" spans="1:13" ht="19.5" customHeight="1">
      <c r="A394" s="38">
        <v>45233</v>
      </c>
      <c r="B394" s="39" t="s">
        <v>836</v>
      </c>
      <c r="C394" s="39" t="s">
        <v>837</v>
      </c>
      <c r="D394" s="40" t="s">
        <v>717</v>
      </c>
      <c r="E394" s="100">
        <v>2393.8000000000002</v>
      </c>
      <c r="F394" s="64"/>
      <c r="G394" s="23">
        <f t="shared" si="12"/>
        <v>2393.8000000000002</v>
      </c>
      <c r="H394" s="102"/>
      <c r="I394" s="42">
        <f t="shared" si="11"/>
        <v>46145</v>
      </c>
      <c r="J394" s="34">
        <v>912</v>
      </c>
      <c r="K394" s="34"/>
      <c r="L394" s="13"/>
      <c r="M394" s="43"/>
    </row>
    <row r="395" spans="1:13" ht="19.5" customHeight="1">
      <c r="A395" s="38">
        <v>45233</v>
      </c>
      <c r="B395" s="39" t="s">
        <v>838</v>
      </c>
      <c r="C395" s="39" t="s">
        <v>839</v>
      </c>
      <c r="D395" s="40" t="s">
        <v>35</v>
      </c>
      <c r="E395" s="100">
        <v>1590</v>
      </c>
      <c r="F395" s="64"/>
      <c r="G395" s="23">
        <f t="shared" si="12"/>
        <v>1590</v>
      </c>
      <c r="H395" s="102"/>
      <c r="I395" s="42">
        <f t="shared" si="11"/>
        <v>46145</v>
      </c>
      <c r="J395" s="34">
        <v>912</v>
      </c>
      <c r="K395" s="34"/>
      <c r="L395" s="13"/>
      <c r="M395" s="43"/>
    </row>
    <row r="396" spans="1:13" ht="19.5" customHeight="1">
      <c r="A396" s="38">
        <v>45261</v>
      </c>
      <c r="B396" s="39" t="s">
        <v>840</v>
      </c>
      <c r="C396" s="39" t="s">
        <v>841</v>
      </c>
      <c r="D396" s="40" t="s">
        <v>717</v>
      </c>
      <c r="E396" s="100">
        <v>13262.65</v>
      </c>
      <c r="F396" s="64"/>
      <c r="G396" s="23">
        <f t="shared" si="12"/>
        <v>13262.65</v>
      </c>
      <c r="H396" s="102"/>
      <c r="I396" s="42">
        <f t="shared" si="11"/>
        <v>46173</v>
      </c>
      <c r="J396" s="34">
        <v>912</v>
      </c>
      <c r="K396" s="34"/>
      <c r="L396" s="13"/>
      <c r="M396" s="43"/>
    </row>
    <row r="397" spans="1:13" ht="19.5" customHeight="1">
      <c r="A397" s="38">
        <v>45261</v>
      </c>
      <c r="B397" s="39" t="s">
        <v>842</v>
      </c>
      <c r="C397" s="39" t="s">
        <v>843</v>
      </c>
      <c r="D397" s="40" t="s">
        <v>35</v>
      </c>
      <c r="E397" s="100">
        <v>16952.45</v>
      </c>
      <c r="F397" s="64"/>
      <c r="G397" s="23">
        <f t="shared" si="12"/>
        <v>16952.45</v>
      </c>
      <c r="H397" s="102"/>
      <c r="I397" s="42">
        <f t="shared" si="11"/>
        <v>46173</v>
      </c>
      <c r="J397" s="34">
        <v>912</v>
      </c>
      <c r="K397" s="34"/>
      <c r="L397" s="13"/>
      <c r="M397" s="43"/>
    </row>
    <row r="398" spans="1:13" ht="19.5" customHeight="1">
      <c r="A398" s="38">
        <v>45261</v>
      </c>
      <c r="B398" s="39" t="s">
        <v>842</v>
      </c>
      <c r="C398" s="39" t="s">
        <v>843</v>
      </c>
      <c r="D398" s="40" t="s">
        <v>35</v>
      </c>
      <c r="E398" s="100">
        <v>3161.6</v>
      </c>
      <c r="F398" s="64"/>
      <c r="G398" s="23">
        <f t="shared" si="12"/>
        <v>3161.6</v>
      </c>
      <c r="H398" s="102"/>
      <c r="I398" s="42">
        <f t="shared" si="11"/>
        <v>46173</v>
      </c>
      <c r="J398" s="34">
        <v>912</v>
      </c>
      <c r="K398" s="34"/>
      <c r="L398" s="13"/>
      <c r="M398" s="43"/>
    </row>
    <row r="399" spans="1:13" ht="19.5" customHeight="1">
      <c r="A399" s="38">
        <v>45261</v>
      </c>
      <c r="B399" s="39" t="s">
        <v>844</v>
      </c>
      <c r="C399" s="39" t="s">
        <v>845</v>
      </c>
      <c r="D399" s="40" t="s">
        <v>35</v>
      </c>
      <c r="E399" s="100">
        <v>3890.4</v>
      </c>
      <c r="F399" s="64"/>
      <c r="G399" s="23">
        <f t="shared" si="12"/>
        <v>3890.4</v>
      </c>
      <c r="H399" s="102"/>
      <c r="I399" s="42">
        <f t="shared" si="11"/>
        <v>46173</v>
      </c>
      <c r="J399" s="34">
        <v>912</v>
      </c>
      <c r="K399" s="34"/>
      <c r="L399" s="13"/>
      <c r="M399" s="43"/>
    </row>
    <row r="400" spans="1:13" ht="19.5" customHeight="1">
      <c r="A400" s="38">
        <v>45261</v>
      </c>
      <c r="B400" s="39" t="s">
        <v>844</v>
      </c>
      <c r="C400" s="39" t="s">
        <v>845</v>
      </c>
      <c r="D400" s="40" t="s">
        <v>35</v>
      </c>
      <c r="E400" s="100">
        <v>5440</v>
      </c>
      <c r="F400" s="64"/>
      <c r="G400" s="23">
        <f t="shared" si="12"/>
        <v>5440</v>
      </c>
      <c r="H400" s="102"/>
      <c r="I400" s="42">
        <f t="shared" si="11"/>
        <v>46173</v>
      </c>
      <c r="J400" s="34">
        <v>912</v>
      </c>
      <c r="K400" s="34"/>
      <c r="L400" s="13"/>
      <c r="M400" s="43"/>
    </row>
    <row r="401" spans="1:13" ht="19.5" customHeight="1">
      <c r="A401" s="38">
        <v>45268</v>
      </c>
      <c r="B401" s="39" t="s">
        <v>846</v>
      </c>
      <c r="C401" s="39" t="s">
        <v>847</v>
      </c>
      <c r="D401" s="40" t="s">
        <v>35</v>
      </c>
      <c r="E401" s="100">
        <v>7936.75</v>
      </c>
      <c r="F401" s="64"/>
      <c r="G401" s="23">
        <f t="shared" si="12"/>
        <v>7936.75</v>
      </c>
      <c r="H401" s="102"/>
      <c r="I401" s="42">
        <f t="shared" si="11"/>
        <v>46180</v>
      </c>
      <c r="J401" s="34">
        <v>912</v>
      </c>
      <c r="K401" s="34"/>
      <c r="L401" s="13"/>
      <c r="M401" s="43"/>
    </row>
    <row r="402" spans="1:13" ht="19.5" customHeight="1">
      <c r="A402" s="38">
        <v>45268</v>
      </c>
      <c r="B402" s="39" t="s">
        <v>848</v>
      </c>
      <c r="C402" s="39" t="s">
        <v>849</v>
      </c>
      <c r="D402" s="40" t="s">
        <v>35</v>
      </c>
      <c r="E402" s="100">
        <v>4372.5</v>
      </c>
      <c r="F402" s="64"/>
      <c r="G402" s="23">
        <f t="shared" si="12"/>
        <v>4372.5</v>
      </c>
      <c r="H402" s="102"/>
      <c r="I402" s="42">
        <f t="shared" si="11"/>
        <v>46180</v>
      </c>
      <c r="J402" s="34">
        <v>912</v>
      </c>
      <c r="K402" s="34"/>
      <c r="L402" s="13"/>
      <c r="M402" s="43"/>
    </row>
    <row r="403" spans="1:13" ht="19.5" customHeight="1">
      <c r="A403" s="38">
        <v>45268</v>
      </c>
      <c r="B403" s="39" t="s">
        <v>850</v>
      </c>
      <c r="C403" s="39" t="s">
        <v>851</v>
      </c>
      <c r="D403" s="40" t="s">
        <v>35</v>
      </c>
      <c r="E403" s="100">
        <v>8885.7000000000007</v>
      </c>
      <c r="F403" s="64"/>
      <c r="G403" s="23">
        <f t="shared" si="12"/>
        <v>8885.7000000000007</v>
      </c>
      <c r="H403" s="102"/>
      <c r="I403" s="42">
        <f t="shared" si="11"/>
        <v>46180</v>
      </c>
      <c r="J403" s="34">
        <v>912</v>
      </c>
      <c r="K403" s="34"/>
      <c r="L403" s="13"/>
      <c r="M403" s="43"/>
    </row>
    <row r="404" spans="1:13" ht="19.5" customHeight="1">
      <c r="A404" s="38">
        <v>45275</v>
      </c>
      <c r="B404" s="39" t="s">
        <v>852</v>
      </c>
      <c r="C404" s="39" t="s">
        <v>853</v>
      </c>
      <c r="D404" s="40" t="s">
        <v>35</v>
      </c>
      <c r="E404" s="100">
        <v>1803.9</v>
      </c>
      <c r="F404" s="64"/>
      <c r="G404" s="23">
        <f t="shared" si="12"/>
        <v>1803.9</v>
      </c>
      <c r="H404" s="102"/>
      <c r="I404" s="42">
        <f t="shared" si="11"/>
        <v>46187</v>
      </c>
      <c r="J404" s="34">
        <v>912</v>
      </c>
      <c r="K404" s="34"/>
      <c r="L404" s="13"/>
      <c r="M404" s="43"/>
    </row>
    <row r="405" spans="1:13" ht="19.5" customHeight="1">
      <c r="A405" s="38">
        <v>45275</v>
      </c>
      <c r="B405" s="39" t="s">
        <v>854</v>
      </c>
      <c r="C405" s="39" t="s">
        <v>855</v>
      </c>
      <c r="D405" s="40" t="s">
        <v>35</v>
      </c>
      <c r="E405" s="100">
        <v>1780</v>
      </c>
      <c r="F405" s="64"/>
      <c r="G405" s="23">
        <f t="shared" si="12"/>
        <v>1780</v>
      </c>
      <c r="H405" s="102"/>
      <c r="I405" s="42">
        <f t="shared" si="11"/>
        <v>46187</v>
      </c>
      <c r="J405" s="34">
        <v>912</v>
      </c>
      <c r="K405" s="34"/>
      <c r="L405" s="13"/>
      <c r="M405" s="43"/>
    </row>
    <row r="406" spans="1:13" ht="19.5" customHeight="1">
      <c r="A406" s="38">
        <v>45275</v>
      </c>
      <c r="B406" s="39" t="s">
        <v>854</v>
      </c>
      <c r="C406" s="39" t="s">
        <v>855</v>
      </c>
      <c r="D406" s="40" t="s">
        <v>35</v>
      </c>
      <c r="E406" s="100">
        <v>7577.7</v>
      </c>
      <c r="F406" s="64"/>
      <c r="G406" s="23">
        <f t="shared" si="12"/>
        <v>7577.7</v>
      </c>
      <c r="H406" s="102"/>
      <c r="I406" s="42">
        <f t="shared" si="11"/>
        <v>46187</v>
      </c>
      <c r="J406" s="34">
        <v>912</v>
      </c>
      <c r="K406" s="34"/>
      <c r="L406" s="13"/>
      <c r="M406" s="43"/>
    </row>
    <row r="407" spans="1:13" ht="19.5" customHeight="1">
      <c r="A407" s="38">
        <v>45275</v>
      </c>
      <c r="B407" s="39" t="s">
        <v>856</v>
      </c>
      <c r="C407" s="39" t="s">
        <v>857</v>
      </c>
      <c r="D407" s="40" t="s">
        <v>35</v>
      </c>
      <c r="E407" s="100">
        <v>2760</v>
      </c>
      <c r="F407" s="64"/>
      <c r="G407" s="23">
        <f t="shared" si="12"/>
        <v>2760</v>
      </c>
      <c r="H407" s="102"/>
      <c r="I407" s="42">
        <f t="shared" si="11"/>
        <v>46187</v>
      </c>
      <c r="J407" s="34">
        <v>912</v>
      </c>
      <c r="K407" s="34"/>
      <c r="L407" s="13"/>
      <c r="M407" s="43"/>
    </row>
    <row r="408" spans="1:13" ht="19.5" customHeight="1">
      <c r="A408" s="38">
        <v>45275</v>
      </c>
      <c r="B408" s="39" t="s">
        <v>856</v>
      </c>
      <c r="C408" s="39" t="s">
        <v>857</v>
      </c>
      <c r="D408" s="40" t="s">
        <v>35</v>
      </c>
      <c r="E408" s="100">
        <v>4147.8999999999996</v>
      </c>
      <c r="F408" s="64"/>
      <c r="G408" s="23">
        <f t="shared" si="12"/>
        <v>4147.8999999999996</v>
      </c>
      <c r="H408" s="102"/>
      <c r="I408" s="42">
        <f t="shared" si="11"/>
        <v>46187</v>
      </c>
      <c r="J408" s="34">
        <v>912</v>
      </c>
      <c r="K408" s="34"/>
      <c r="L408" s="13"/>
      <c r="M408" s="43"/>
    </row>
    <row r="409" spans="1:13" ht="19.5" customHeight="1">
      <c r="A409" s="38">
        <v>45282</v>
      </c>
      <c r="B409" s="39" t="s">
        <v>858</v>
      </c>
      <c r="C409" s="39" t="s">
        <v>859</v>
      </c>
      <c r="D409" s="40" t="s">
        <v>35</v>
      </c>
      <c r="E409" s="100">
        <v>1780</v>
      </c>
      <c r="F409" s="64"/>
      <c r="G409" s="23">
        <f t="shared" si="12"/>
        <v>1780</v>
      </c>
      <c r="H409" s="102"/>
      <c r="I409" s="42">
        <f t="shared" si="11"/>
        <v>46194</v>
      </c>
      <c r="J409" s="34">
        <v>912</v>
      </c>
      <c r="K409" s="34"/>
      <c r="L409" s="13"/>
      <c r="M409" s="43"/>
    </row>
    <row r="410" spans="1:13" ht="19.5" customHeight="1">
      <c r="A410" s="38">
        <v>45288</v>
      </c>
      <c r="B410" s="39" t="s">
        <v>860</v>
      </c>
      <c r="C410" s="39" t="s">
        <v>861</v>
      </c>
      <c r="D410" s="40" t="s">
        <v>35</v>
      </c>
      <c r="E410" s="100">
        <v>21905</v>
      </c>
      <c r="F410" s="64"/>
      <c r="G410" s="23">
        <f t="shared" si="12"/>
        <v>21905</v>
      </c>
      <c r="H410" s="102"/>
      <c r="I410" s="42">
        <f t="shared" si="11"/>
        <v>46200</v>
      </c>
      <c r="J410" s="34">
        <v>912</v>
      </c>
      <c r="K410" s="34"/>
      <c r="L410" s="13"/>
      <c r="M410" s="43"/>
    </row>
    <row r="411" spans="1:13" ht="19.5" customHeight="1">
      <c r="A411" s="38">
        <v>45288</v>
      </c>
      <c r="B411" s="39" t="s">
        <v>862</v>
      </c>
      <c r="C411" s="39" t="s">
        <v>863</v>
      </c>
      <c r="D411" s="40" t="s">
        <v>35</v>
      </c>
      <c r="E411" s="100">
        <v>1590</v>
      </c>
      <c r="F411" s="64"/>
      <c r="G411" s="23">
        <f t="shared" si="12"/>
        <v>1590</v>
      </c>
      <c r="H411" s="102"/>
      <c r="I411" s="42">
        <f t="shared" si="11"/>
        <v>46200</v>
      </c>
      <c r="J411" s="34">
        <v>912</v>
      </c>
      <c r="K411" s="34"/>
      <c r="L411" s="13"/>
      <c r="M411" s="43"/>
    </row>
    <row r="412" spans="1:13" ht="19.5" customHeight="1">
      <c r="A412" s="38">
        <v>45288</v>
      </c>
      <c r="B412" s="39" t="s">
        <v>862</v>
      </c>
      <c r="C412" s="39" t="s">
        <v>863</v>
      </c>
      <c r="D412" s="40" t="s">
        <v>35</v>
      </c>
      <c r="E412" s="100">
        <v>5861.6</v>
      </c>
      <c r="F412" s="64"/>
      <c r="G412" s="23">
        <f t="shared" si="12"/>
        <v>5861.6</v>
      </c>
      <c r="H412" s="102"/>
      <c r="I412" s="42">
        <f t="shared" si="11"/>
        <v>46200</v>
      </c>
      <c r="J412" s="34">
        <v>912</v>
      </c>
      <c r="K412" s="34"/>
      <c r="L412" s="13"/>
      <c r="M412" s="43"/>
    </row>
    <row r="413" spans="1:13" ht="19.5" customHeight="1">
      <c r="A413" s="38">
        <v>45288</v>
      </c>
      <c r="B413" s="39" t="s">
        <v>864</v>
      </c>
      <c r="C413" s="39" t="s">
        <v>865</v>
      </c>
      <c r="D413" s="40" t="s">
        <v>35</v>
      </c>
      <c r="E413" s="100">
        <v>1954.5</v>
      </c>
      <c r="F413" s="64"/>
      <c r="G413" s="23">
        <f t="shared" si="12"/>
        <v>1954.5</v>
      </c>
      <c r="H413" s="102"/>
      <c r="I413" s="42">
        <f t="shared" si="11"/>
        <v>46200</v>
      </c>
      <c r="J413" s="34">
        <v>912</v>
      </c>
      <c r="K413" s="34"/>
      <c r="L413" s="13"/>
      <c r="M413" s="43"/>
    </row>
    <row r="414" spans="1:13" ht="19.5" customHeight="1">
      <c r="A414" s="38">
        <v>45288</v>
      </c>
      <c r="B414" s="39" t="s">
        <v>866</v>
      </c>
      <c r="C414" s="39" t="s">
        <v>867</v>
      </c>
      <c r="D414" s="40" t="s">
        <v>35</v>
      </c>
      <c r="E414" s="100">
        <v>4147.8999999999996</v>
      </c>
      <c r="F414" s="64"/>
      <c r="G414" s="23">
        <f t="shared" si="12"/>
        <v>4147.8999999999996</v>
      </c>
      <c r="H414" s="102"/>
      <c r="I414" s="42">
        <f t="shared" si="11"/>
        <v>46200</v>
      </c>
      <c r="J414" s="34">
        <v>912</v>
      </c>
      <c r="K414" s="34"/>
      <c r="L414" s="13"/>
      <c r="M414" s="43"/>
    </row>
    <row r="415" spans="1:13" ht="19.5" customHeight="1">
      <c r="A415" s="38">
        <v>45288</v>
      </c>
      <c r="B415" s="39" t="s">
        <v>868</v>
      </c>
      <c r="C415" s="39" t="s">
        <v>869</v>
      </c>
      <c r="D415" s="40" t="s">
        <v>35</v>
      </c>
      <c r="E415" s="100">
        <v>3788.85</v>
      </c>
      <c r="F415" s="64"/>
      <c r="G415" s="23">
        <f t="shared" si="12"/>
        <v>3788.85</v>
      </c>
      <c r="H415" s="102"/>
      <c r="I415" s="42">
        <f t="shared" si="11"/>
        <v>46200</v>
      </c>
      <c r="J415" s="34">
        <v>912</v>
      </c>
      <c r="K415" s="34"/>
      <c r="L415" s="13"/>
      <c r="M415" s="43"/>
    </row>
    <row r="416" spans="1:13" ht="19.5" customHeight="1">
      <c r="A416" s="38">
        <v>45288</v>
      </c>
      <c r="B416" s="39" t="s">
        <v>870</v>
      </c>
      <c r="C416" s="39" t="s">
        <v>871</v>
      </c>
      <c r="D416" s="40" t="s">
        <v>35</v>
      </c>
      <c r="E416" s="100">
        <v>2050</v>
      </c>
      <c r="F416" s="64"/>
      <c r="G416" s="23">
        <f t="shared" si="12"/>
        <v>2050</v>
      </c>
      <c r="H416" s="102"/>
      <c r="I416" s="42">
        <f t="shared" si="11"/>
        <v>46200</v>
      </c>
      <c r="J416" s="34">
        <v>912</v>
      </c>
      <c r="K416" s="34"/>
      <c r="L416" s="13"/>
      <c r="M416" s="43"/>
    </row>
    <row r="417" spans="1:13" ht="19.5" customHeight="1">
      <c r="A417" s="38">
        <v>45317</v>
      </c>
      <c r="B417" s="39" t="s">
        <v>872</v>
      </c>
      <c r="C417" s="39" t="s">
        <v>873</v>
      </c>
      <c r="D417" s="40" t="s">
        <v>35</v>
      </c>
      <c r="E417" s="100">
        <v>3022.5</v>
      </c>
      <c r="F417" s="64"/>
      <c r="G417" s="23">
        <f t="shared" si="12"/>
        <v>3022.5</v>
      </c>
      <c r="H417" s="102"/>
      <c r="I417" s="42">
        <f t="shared" si="11"/>
        <v>46229</v>
      </c>
      <c r="J417" s="34">
        <v>912</v>
      </c>
      <c r="K417" s="34"/>
      <c r="L417" s="13"/>
      <c r="M417" s="43"/>
    </row>
    <row r="418" spans="1:13" ht="19.5" customHeight="1">
      <c r="A418" s="38">
        <v>45338</v>
      </c>
      <c r="B418" s="39" t="s">
        <v>874</v>
      </c>
      <c r="C418" s="39" t="s">
        <v>875</v>
      </c>
      <c r="D418" s="40" t="s">
        <v>35</v>
      </c>
      <c r="E418" s="100">
        <v>2860</v>
      </c>
      <c r="F418" s="64"/>
      <c r="G418" s="23">
        <f t="shared" si="12"/>
        <v>2860</v>
      </c>
      <c r="H418" s="102"/>
      <c r="I418" s="42">
        <f t="shared" si="11"/>
        <v>46250</v>
      </c>
      <c r="J418" s="34">
        <v>912</v>
      </c>
      <c r="K418" s="34"/>
      <c r="L418" s="13"/>
      <c r="M418" s="43"/>
    </row>
    <row r="419" spans="1:13" ht="19.5" customHeight="1">
      <c r="A419" s="38">
        <v>45338</v>
      </c>
      <c r="B419" s="39" t="s">
        <v>876</v>
      </c>
      <c r="C419" s="39" t="s">
        <v>877</v>
      </c>
      <c r="D419" s="40" t="s">
        <v>35</v>
      </c>
      <c r="E419" s="100">
        <v>1990</v>
      </c>
      <c r="F419" s="64"/>
      <c r="G419" s="23">
        <f t="shared" si="12"/>
        <v>1990</v>
      </c>
      <c r="H419" s="102"/>
      <c r="I419" s="42">
        <f t="shared" si="11"/>
        <v>46250</v>
      </c>
      <c r="J419" s="34">
        <v>912</v>
      </c>
      <c r="K419" s="34"/>
      <c r="L419" s="13"/>
      <c r="M419" s="43"/>
    </row>
    <row r="420" spans="1:13" ht="19.5" customHeight="1">
      <c r="A420" s="38">
        <v>45338</v>
      </c>
      <c r="B420" s="39" t="s">
        <v>878</v>
      </c>
      <c r="C420" s="39" t="s">
        <v>879</v>
      </c>
      <c r="D420" s="40" t="s">
        <v>35</v>
      </c>
      <c r="E420" s="100">
        <v>1367</v>
      </c>
      <c r="F420" s="64"/>
      <c r="G420" s="23">
        <f t="shared" si="12"/>
        <v>1367</v>
      </c>
      <c r="H420" s="102"/>
      <c r="I420" s="42">
        <f t="shared" si="11"/>
        <v>46250</v>
      </c>
      <c r="J420" s="34">
        <v>912</v>
      </c>
      <c r="K420" s="34"/>
      <c r="L420" s="13"/>
      <c r="M420" s="43"/>
    </row>
    <row r="421" spans="1:13" ht="19.5" customHeight="1">
      <c r="A421" s="38">
        <v>45338</v>
      </c>
      <c r="B421" s="39" t="s">
        <v>878</v>
      </c>
      <c r="C421" s="39" t="s">
        <v>879</v>
      </c>
      <c r="D421" s="40" t="s">
        <v>35</v>
      </c>
      <c r="E421" s="100">
        <v>3022.5</v>
      </c>
      <c r="F421" s="64"/>
      <c r="G421" s="23">
        <f t="shared" si="12"/>
        <v>3022.5</v>
      </c>
      <c r="H421" s="102"/>
      <c r="I421" s="42">
        <f t="shared" si="11"/>
        <v>46250</v>
      </c>
      <c r="J421" s="34">
        <v>912</v>
      </c>
      <c r="K421" s="34"/>
      <c r="L421" s="13"/>
      <c r="M421" s="43"/>
    </row>
    <row r="422" spans="1:13" ht="19.5" customHeight="1">
      <c r="A422" s="38">
        <v>45345</v>
      </c>
      <c r="B422" s="39" t="s">
        <v>880</v>
      </c>
      <c r="C422" s="39" t="s">
        <v>881</v>
      </c>
      <c r="D422" s="40" t="s">
        <v>35</v>
      </c>
      <c r="E422" s="100">
        <v>29757</v>
      </c>
      <c r="F422" s="64"/>
      <c r="G422" s="23">
        <f t="shared" si="12"/>
        <v>29757</v>
      </c>
      <c r="H422" s="102"/>
      <c r="I422" s="42">
        <f t="shared" si="11"/>
        <v>46257</v>
      </c>
      <c r="J422" s="34">
        <v>912</v>
      </c>
      <c r="K422" s="34"/>
      <c r="L422" s="13"/>
      <c r="M422" s="43"/>
    </row>
    <row r="423" spans="1:13" ht="19.5" customHeight="1">
      <c r="A423" s="38">
        <v>45345</v>
      </c>
      <c r="B423" s="39" t="s">
        <v>880</v>
      </c>
      <c r="C423" s="39" t="s">
        <v>881</v>
      </c>
      <c r="D423" s="40" t="s">
        <v>35</v>
      </c>
      <c r="E423" s="100">
        <v>3975</v>
      </c>
      <c r="F423" s="64"/>
      <c r="G423" s="23">
        <f t="shared" si="12"/>
        <v>3975</v>
      </c>
      <c r="H423" s="102"/>
      <c r="I423" s="42">
        <f t="shared" si="11"/>
        <v>46257</v>
      </c>
      <c r="J423" s="34">
        <v>912</v>
      </c>
      <c r="K423" s="34"/>
      <c r="L423" s="13"/>
      <c r="M423" s="43"/>
    </row>
    <row r="424" spans="1:13" ht="19.5" customHeight="1">
      <c r="A424" s="38">
        <v>45366</v>
      </c>
      <c r="B424" s="39" t="s">
        <v>882</v>
      </c>
      <c r="C424" s="39" t="s">
        <v>883</v>
      </c>
      <c r="D424" s="40" t="s">
        <v>35</v>
      </c>
      <c r="E424" s="100">
        <v>14931</v>
      </c>
      <c r="F424" s="64"/>
      <c r="G424" s="23">
        <f t="shared" si="12"/>
        <v>14931</v>
      </c>
      <c r="H424" s="102"/>
      <c r="I424" s="42">
        <f t="shared" si="11"/>
        <v>46278</v>
      </c>
      <c r="J424" s="34">
        <v>912</v>
      </c>
      <c r="K424" s="34"/>
      <c r="L424" s="13"/>
      <c r="M424" s="43"/>
    </row>
    <row r="425" spans="1:13" ht="19.5" customHeight="1">
      <c r="A425" s="38">
        <v>45366</v>
      </c>
      <c r="B425" s="39" t="s">
        <v>882</v>
      </c>
      <c r="C425" s="39" t="s">
        <v>883</v>
      </c>
      <c r="D425" s="40" t="s">
        <v>35</v>
      </c>
      <c r="E425" s="100">
        <v>1990</v>
      </c>
      <c r="F425" s="64"/>
      <c r="G425" s="23">
        <f t="shared" si="12"/>
        <v>1990</v>
      </c>
      <c r="H425" s="102"/>
      <c r="I425" s="42">
        <f t="shared" ref="I425:I488" si="13">A425+J425</f>
        <v>46278</v>
      </c>
      <c r="J425" s="34">
        <v>912</v>
      </c>
      <c r="K425" s="34"/>
      <c r="L425" s="13"/>
      <c r="M425" s="43"/>
    </row>
    <row r="426" spans="1:13" ht="19.5" customHeight="1">
      <c r="A426" s="38">
        <v>45366</v>
      </c>
      <c r="B426" s="39" t="s">
        <v>884</v>
      </c>
      <c r="C426" s="39" t="s">
        <v>885</v>
      </c>
      <c r="D426" s="40" t="s">
        <v>35</v>
      </c>
      <c r="E426" s="100">
        <v>18345</v>
      </c>
      <c r="F426" s="64"/>
      <c r="G426" s="23">
        <f t="shared" si="12"/>
        <v>18345</v>
      </c>
      <c r="H426" s="102"/>
      <c r="I426" s="42">
        <f t="shared" si="13"/>
        <v>46278</v>
      </c>
      <c r="J426" s="34">
        <v>912</v>
      </c>
      <c r="K426" s="34"/>
      <c r="L426" s="13"/>
      <c r="M426" s="43"/>
    </row>
    <row r="427" spans="1:13" ht="19.5" customHeight="1">
      <c r="A427" s="38">
        <v>45366</v>
      </c>
      <c r="B427" s="39" t="s">
        <v>886</v>
      </c>
      <c r="C427" s="39" t="s">
        <v>887</v>
      </c>
      <c r="D427" s="40" t="s">
        <v>35</v>
      </c>
      <c r="E427" s="100">
        <v>6705</v>
      </c>
      <c r="F427" s="64"/>
      <c r="G427" s="23">
        <f t="shared" si="12"/>
        <v>6705</v>
      </c>
      <c r="H427" s="102"/>
      <c r="I427" s="42">
        <f t="shared" si="13"/>
        <v>46278</v>
      </c>
      <c r="J427" s="34">
        <v>912</v>
      </c>
      <c r="K427" s="34"/>
      <c r="L427" s="13"/>
      <c r="M427" s="43"/>
    </row>
    <row r="428" spans="1:13" ht="19.5" customHeight="1">
      <c r="A428" s="38">
        <v>45366</v>
      </c>
      <c r="B428" s="39" t="s">
        <v>886</v>
      </c>
      <c r="C428" s="39" t="s">
        <v>887</v>
      </c>
      <c r="D428" s="40" t="s">
        <v>35</v>
      </c>
      <c r="E428" s="100">
        <v>1025</v>
      </c>
      <c r="F428" s="64"/>
      <c r="G428" s="23">
        <f t="shared" si="12"/>
        <v>1025</v>
      </c>
      <c r="H428" s="102"/>
      <c r="I428" s="42">
        <f t="shared" si="13"/>
        <v>46278</v>
      </c>
      <c r="J428" s="34">
        <v>912</v>
      </c>
      <c r="K428" s="34"/>
      <c r="L428" s="13"/>
      <c r="M428" s="43"/>
    </row>
    <row r="429" spans="1:13" ht="19.5" customHeight="1">
      <c r="A429" s="38">
        <v>45373</v>
      </c>
      <c r="B429" s="39" t="s">
        <v>888</v>
      </c>
      <c r="C429" s="39" t="s">
        <v>889</v>
      </c>
      <c r="D429" s="40" t="s">
        <v>35</v>
      </c>
      <c r="E429" s="100">
        <v>24260.35</v>
      </c>
      <c r="F429" s="64"/>
      <c r="G429" s="23">
        <f t="shared" si="12"/>
        <v>24260.35</v>
      </c>
      <c r="H429" s="102"/>
      <c r="I429" s="42">
        <f t="shared" si="13"/>
        <v>46285</v>
      </c>
      <c r="J429" s="34">
        <v>912</v>
      </c>
      <c r="K429" s="34"/>
      <c r="L429" s="13"/>
      <c r="M429" s="43"/>
    </row>
    <row r="430" spans="1:13" ht="19.5" customHeight="1">
      <c r="A430" s="38">
        <v>45380</v>
      </c>
      <c r="B430" s="39" t="s">
        <v>890</v>
      </c>
      <c r="C430" s="39" t="s">
        <v>891</v>
      </c>
      <c r="D430" s="40" t="s">
        <v>35</v>
      </c>
      <c r="E430" s="100">
        <v>2930.8</v>
      </c>
      <c r="F430" s="64"/>
      <c r="G430" s="23">
        <f t="shared" si="12"/>
        <v>2930.8</v>
      </c>
      <c r="H430" s="102"/>
      <c r="I430" s="42">
        <f t="shared" si="13"/>
        <v>46292</v>
      </c>
      <c r="J430" s="34">
        <v>912</v>
      </c>
      <c r="K430" s="34"/>
      <c r="L430" s="13"/>
      <c r="M430" s="43"/>
    </row>
    <row r="431" spans="1:13" ht="19.5" customHeight="1">
      <c r="A431" s="38">
        <v>45380</v>
      </c>
      <c r="B431" s="39" t="s">
        <v>890</v>
      </c>
      <c r="C431" s="39" t="s">
        <v>891</v>
      </c>
      <c r="D431" s="40" t="s">
        <v>35</v>
      </c>
      <c r="E431" s="100">
        <v>1954.5</v>
      </c>
      <c r="F431" s="64"/>
      <c r="G431" s="23">
        <f t="shared" si="12"/>
        <v>1954.5</v>
      </c>
      <c r="H431" s="102"/>
      <c r="I431" s="42">
        <f t="shared" si="13"/>
        <v>46292</v>
      </c>
      <c r="J431" s="34">
        <v>912</v>
      </c>
      <c r="K431" s="34"/>
      <c r="L431" s="13"/>
      <c r="M431" s="43"/>
    </row>
    <row r="432" spans="1:13" ht="19.5" customHeight="1">
      <c r="A432" s="38">
        <v>45352</v>
      </c>
      <c r="B432" s="39" t="s">
        <v>892</v>
      </c>
      <c r="C432" s="39" t="s">
        <v>893</v>
      </c>
      <c r="D432" s="40" t="s">
        <v>894</v>
      </c>
      <c r="E432" s="100">
        <v>16496</v>
      </c>
      <c r="F432" s="64">
        <v>8248</v>
      </c>
      <c r="G432" s="23">
        <f t="shared" si="12"/>
        <v>8248</v>
      </c>
      <c r="H432" s="102"/>
      <c r="I432" s="42">
        <f t="shared" si="13"/>
        <v>46264</v>
      </c>
      <c r="J432" s="34">
        <v>912</v>
      </c>
      <c r="K432" s="34"/>
      <c r="L432" s="13" t="s">
        <v>895</v>
      </c>
      <c r="M432" s="43"/>
    </row>
    <row r="433" spans="1:13" ht="19.5" customHeight="1">
      <c r="A433" s="38">
        <v>45387</v>
      </c>
      <c r="B433" s="39" t="s">
        <v>896</v>
      </c>
      <c r="C433" s="39" t="s">
        <v>897</v>
      </c>
      <c r="D433" s="40" t="s">
        <v>35</v>
      </c>
      <c r="E433" s="100">
        <v>5440</v>
      </c>
      <c r="F433" s="64"/>
      <c r="G433" s="23">
        <f t="shared" si="12"/>
        <v>5440</v>
      </c>
      <c r="H433" s="102"/>
      <c r="I433" s="42">
        <f t="shared" si="13"/>
        <v>46299</v>
      </c>
      <c r="J433" s="34">
        <v>912</v>
      </c>
      <c r="K433" s="34"/>
      <c r="L433" s="13"/>
      <c r="M433" s="43"/>
    </row>
    <row r="434" spans="1:13" ht="19.5" customHeight="1">
      <c r="A434" s="38">
        <v>45387</v>
      </c>
      <c r="B434" s="39" t="s">
        <v>896</v>
      </c>
      <c r="C434" s="39" t="s">
        <v>897</v>
      </c>
      <c r="D434" s="40" t="s">
        <v>35</v>
      </c>
      <c r="E434" s="100">
        <v>3918.85</v>
      </c>
      <c r="F434" s="64"/>
      <c r="G434" s="23">
        <f t="shared" si="12"/>
        <v>3918.85</v>
      </c>
      <c r="H434" s="102"/>
      <c r="I434" s="42">
        <f t="shared" si="13"/>
        <v>46299</v>
      </c>
      <c r="J434" s="34">
        <v>912</v>
      </c>
      <c r="K434" s="34"/>
      <c r="L434" s="13"/>
      <c r="M434" s="43"/>
    </row>
    <row r="435" spans="1:13" ht="19.5" customHeight="1">
      <c r="A435" s="38">
        <v>45393</v>
      </c>
      <c r="B435" s="39" t="s">
        <v>898</v>
      </c>
      <c r="C435" s="39" t="s">
        <v>899</v>
      </c>
      <c r="D435" s="40" t="s">
        <v>35</v>
      </c>
      <c r="E435" s="100">
        <v>1954.5</v>
      </c>
      <c r="F435" s="64"/>
      <c r="G435" s="23">
        <f t="shared" si="12"/>
        <v>1954.5</v>
      </c>
      <c r="H435" s="102"/>
      <c r="I435" s="42">
        <f t="shared" si="13"/>
        <v>46305</v>
      </c>
      <c r="J435" s="34">
        <v>912</v>
      </c>
      <c r="K435" s="34"/>
      <c r="L435" s="13"/>
      <c r="M435" s="43"/>
    </row>
    <row r="436" spans="1:13" ht="19.5" customHeight="1">
      <c r="A436" s="38">
        <v>45393</v>
      </c>
      <c r="B436" s="39" t="s">
        <v>898</v>
      </c>
      <c r="C436" s="39" t="s">
        <v>899</v>
      </c>
      <c r="D436" s="40" t="s">
        <v>35</v>
      </c>
      <c r="E436" s="100">
        <v>7837.7</v>
      </c>
      <c r="F436" s="64"/>
      <c r="G436" s="23">
        <f t="shared" si="12"/>
        <v>7837.7</v>
      </c>
      <c r="H436" s="102"/>
      <c r="I436" s="42">
        <f t="shared" si="13"/>
        <v>46305</v>
      </c>
      <c r="J436" s="34">
        <v>912</v>
      </c>
      <c r="K436" s="34"/>
      <c r="L436" s="13"/>
      <c r="M436" s="43"/>
    </row>
    <row r="437" spans="1:13" ht="19.5" customHeight="1">
      <c r="A437" s="38">
        <v>45393</v>
      </c>
      <c r="B437" s="39" t="s">
        <v>900</v>
      </c>
      <c r="C437" s="39" t="s">
        <v>901</v>
      </c>
      <c r="D437" s="40" t="s">
        <v>35</v>
      </c>
      <c r="E437" s="100">
        <v>8060</v>
      </c>
      <c r="F437" s="64"/>
      <c r="G437" s="23">
        <f t="shared" si="12"/>
        <v>8060</v>
      </c>
      <c r="H437" s="102"/>
      <c r="I437" s="42">
        <f t="shared" si="13"/>
        <v>46305</v>
      </c>
      <c r="J437" s="34">
        <v>912</v>
      </c>
      <c r="K437" s="34"/>
      <c r="L437" s="13"/>
      <c r="M437" s="43"/>
    </row>
    <row r="438" spans="1:13" ht="19.5" customHeight="1">
      <c r="A438" s="38">
        <v>45393</v>
      </c>
      <c r="B438" s="39" t="s">
        <v>900</v>
      </c>
      <c r="C438" s="39" t="s">
        <v>901</v>
      </c>
      <c r="D438" s="40" t="s">
        <v>35</v>
      </c>
      <c r="E438" s="100">
        <v>3450</v>
      </c>
      <c r="F438" s="64"/>
      <c r="G438" s="23">
        <f t="shared" si="12"/>
        <v>3450</v>
      </c>
      <c r="H438" s="102"/>
      <c r="I438" s="42">
        <f t="shared" si="13"/>
        <v>46305</v>
      </c>
      <c r="J438" s="34">
        <v>912</v>
      </c>
      <c r="K438" s="34"/>
      <c r="L438" s="13"/>
      <c r="M438" s="43"/>
    </row>
    <row r="439" spans="1:13" ht="19.5" customHeight="1">
      <c r="A439" s="38">
        <v>45393</v>
      </c>
      <c r="B439" s="39" t="s">
        <v>902</v>
      </c>
      <c r="C439" s="39" t="s">
        <v>903</v>
      </c>
      <c r="D439" s="40" t="s">
        <v>35</v>
      </c>
      <c r="E439" s="100">
        <v>1488</v>
      </c>
      <c r="F439" s="64"/>
      <c r="G439" s="23">
        <f t="shared" si="12"/>
        <v>1488</v>
      </c>
      <c r="H439" s="102"/>
      <c r="I439" s="42">
        <f t="shared" si="13"/>
        <v>46305</v>
      </c>
      <c r="J439" s="34">
        <v>912</v>
      </c>
      <c r="K439" s="34"/>
      <c r="L439" s="13"/>
      <c r="M439" s="43"/>
    </row>
    <row r="440" spans="1:13" ht="19.5" customHeight="1">
      <c r="A440" s="38">
        <v>45393</v>
      </c>
      <c r="B440" s="39" t="s">
        <v>902</v>
      </c>
      <c r="C440" s="39" t="s">
        <v>903</v>
      </c>
      <c r="D440" s="40" t="s">
        <v>35</v>
      </c>
      <c r="E440" s="100">
        <v>3375</v>
      </c>
      <c r="F440" s="64"/>
      <c r="G440" s="23">
        <f t="shared" si="12"/>
        <v>3375</v>
      </c>
      <c r="H440" s="102"/>
      <c r="I440" s="42">
        <f t="shared" si="13"/>
        <v>46305</v>
      </c>
      <c r="J440" s="34">
        <v>912</v>
      </c>
      <c r="K440" s="34"/>
      <c r="L440" s="13"/>
      <c r="M440" s="43"/>
    </row>
    <row r="441" spans="1:13" ht="19.5" customHeight="1">
      <c r="A441" s="38">
        <v>45401</v>
      </c>
      <c r="B441" s="39" t="s">
        <v>904</v>
      </c>
      <c r="C441" s="39" t="s">
        <v>905</v>
      </c>
      <c r="D441" s="40" t="s">
        <v>35</v>
      </c>
      <c r="E441" s="100">
        <v>4147.8999999999996</v>
      </c>
      <c r="F441" s="64"/>
      <c r="G441" s="23">
        <f t="shared" si="12"/>
        <v>4147.8999999999996</v>
      </c>
      <c r="H441" s="102"/>
      <c r="I441" s="42">
        <f t="shared" si="13"/>
        <v>46313</v>
      </c>
      <c r="J441" s="34">
        <v>912</v>
      </c>
      <c r="K441" s="34"/>
      <c r="L441" s="13"/>
      <c r="M441" s="43"/>
    </row>
    <row r="442" spans="1:13" ht="19.5" customHeight="1">
      <c r="A442" s="38">
        <v>45415</v>
      </c>
      <c r="B442" s="39" t="s">
        <v>906</v>
      </c>
      <c r="C442" s="39" t="s">
        <v>907</v>
      </c>
      <c r="D442" s="40" t="s">
        <v>35</v>
      </c>
      <c r="E442" s="100">
        <v>12443.7</v>
      </c>
      <c r="F442" s="64"/>
      <c r="G442" s="23">
        <f t="shared" si="12"/>
        <v>12443.7</v>
      </c>
      <c r="H442" s="102"/>
      <c r="I442" s="42">
        <f t="shared" si="13"/>
        <v>46327</v>
      </c>
      <c r="J442" s="34">
        <v>912</v>
      </c>
      <c r="K442" s="34"/>
      <c r="L442" s="13"/>
      <c r="M442" s="43"/>
    </row>
    <row r="443" spans="1:13" ht="19.5" customHeight="1">
      <c r="A443" s="38">
        <v>45415</v>
      </c>
      <c r="B443" s="39" t="s">
        <v>906</v>
      </c>
      <c r="C443" s="39" t="s">
        <v>907</v>
      </c>
      <c r="D443" s="40" t="s">
        <v>35</v>
      </c>
      <c r="E443" s="100">
        <v>1350</v>
      </c>
      <c r="F443" s="64"/>
      <c r="G443" s="23">
        <f t="shared" si="12"/>
        <v>1350</v>
      </c>
      <c r="H443" s="102"/>
      <c r="I443" s="42">
        <f t="shared" si="13"/>
        <v>46327</v>
      </c>
      <c r="J443" s="34">
        <v>912</v>
      </c>
      <c r="K443" s="34"/>
      <c r="L443" s="13"/>
      <c r="M443" s="43"/>
    </row>
    <row r="444" spans="1:13" ht="19.5" customHeight="1">
      <c r="A444" s="38">
        <v>45415</v>
      </c>
      <c r="B444" s="39" t="s">
        <v>908</v>
      </c>
      <c r="C444" s="39" t="s">
        <v>909</v>
      </c>
      <c r="D444" s="40" t="s">
        <v>35</v>
      </c>
      <c r="E444" s="100">
        <v>2604</v>
      </c>
      <c r="F444" s="64"/>
      <c r="G444" s="23">
        <f t="shared" si="12"/>
        <v>2604</v>
      </c>
      <c r="H444" s="102"/>
      <c r="I444" s="42">
        <f t="shared" si="13"/>
        <v>46327</v>
      </c>
      <c r="J444" s="34">
        <v>912</v>
      </c>
      <c r="K444" s="34"/>
      <c r="L444" s="13"/>
      <c r="M444" s="43"/>
    </row>
    <row r="445" spans="1:13" ht="19.5" customHeight="1">
      <c r="A445" s="38">
        <v>45415</v>
      </c>
      <c r="B445" s="39" t="s">
        <v>908</v>
      </c>
      <c r="C445" s="39" t="s">
        <v>909</v>
      </c>
      <c r="D445" s="40" t="s">
        <v>35</v>
      </c>
      <c r="E445" s="100">
        <v>3560</v>
      </c>
      <c r="F445" s="64"/>
      <c r="G445" s="23">
        <f t="shared" si="12"/>
        <v>3560</v>
      </c>
      <c r="H445" s="102"/>
      <c r="I445" s="42">
        <f t="shared" si="13"/>
        <v>46327</v>
      </c>
      <c r="J445" s="34">
        <v>912</v>
      </c>
      <c r="K445" s="34"/>
      <c r="L445" s="13"/>
      <c r="M445" s="43"/>
    </row>
    <row r="446" spans="1:13" ht="19.5" customHeight="1">
      <c r="A446" s="38">
        <v>45415</v>
      </c>
      <c r="B446" s="39" t="s">
        <v>910</v>
      </c>
      <c r="C446" s="39" t="s">
        <v>911</v>
      </c>
      <c r="D446" s="40" t="s">
        <v>35</v>
      </c>
      <c r="E446" s="100">
        <v>2800.95</v>
      </c>
      <c r="F446" s="64"/>
      <c r="G446" s="23">
        <f t="shared" si="12"/>
        <v>2800.95</v>
      </c>
      <c r="H446" s="102"/>
      <c r="I446" s="42">
        <f t="shared" si="13"/>
        <v>46327</v>
      </c>
      <c r="J446" s="34">
        <v>912</v>
      </c>
      <c r="K446" s="34"/>
      <c r="L446" s="13"/>
      <c r="M446" s="43"/>
    </row>
    <row r="447" spans="1:13" ht="19.5" customHeight="1">
      <c r="A447" s="38">
        <v>45422</v>
      </c>
      <c r="B447" s="39" t="s">
        <v>912</v>
      </c>
      <c r="C447" s="39" t="s">
        <v>913</v>
      </c>
      <c r="D447" s="40" t="s">
        <v>35</v>
      </c>
      <c r="E447" s="100">
        <v>1990</v>
      </c>
      <c r="F447" s="64"/>
      <c r="G447" s="23">
        <f t="shared" si="12"/>
        <v>1990</v>
      </c>
      <c r="H447" s="102"/>
      <c r="I447" s="42">
        <f t="shared" si="13"/>
        <v>46334</v>
      </c>
      <c r="J447" s="34">
        <v>912</v>
      </c>
      <c r="K447" s="34"/>
      <c r="L447" s="13"/>
      <c r="M447" s="43"/>
    </row>
    <row r="448" spans="1:13" ht="19.5" customHeight="1">
      <c r="A448" s="38">
        <v>45422</v>
      </c>
      <c r="B448" s="39" t="s">
        <v>912</v>
      </c>
      <c r="C448" s="39" t="s">
        <v>913</v>
      </c>
      <c r="D448" s="40" t="s">
        <v>35</v>
      </c>
      <c r="E448" s="100">
        <v>19662.349999999999</v>
      </c>
      <c r="F448" s="64"/>
      <c r="G448" s="23">
        <f t="shared" si="12"/>
        <v>19662.349999999999</v>
      </c>
      <c r="H448" s="102"/>
      <c r="I448" s="42">
        <f t="shared" si="13"/>
        <v>46334</v>
      </c>
      <c r="J448" s="34">
        <v>912</v>
      </c>
      <c r="K448" s="34"/>
      <c r="L448" s="13"/>
      <c r="M448" s="43"/>
    </row>
    <row r="449" spans="1:13" ht="19.5" customHeight="1">
      <c r="A449" s="38">
        <v>45422</v>
      </c>
      <c r="B449" s="39" t="s">
        <v>914</v>
      </c>
      <c r="C449" s="39" t="s">
        <v>915</v>
      </c>
      <c r="D449" s="40" t="s">
        <v>35</v>
      </c>
      <c r="E449" s="100">
        <v>14916.55</v>
      </c>
      <c r="F449" s="64"/>
      <c r="G449" s="23">
        <f t="shared" si="12"/>
        <v>14916.55</v>
      </c>
      <c r="H449" s="102"/>
      <c r="I449" s="42">
        <f t="shared" si="13"/>
        <v>46334</v>
      </c>
      <c r="J449" s="34">
        <v>912</v>
      </c>
      <c r="K449" s="34"/>
      <c r="L449" s="13"/>
      <c r="M449" s="43"/>
    </row>
    <row r="450" spans="1:13" ht="19.5" customHeight="1">
      <c r="A450" s="38">
        <v>45422</v>
      </c>
      <c r="B450" s="39" t="s">
        <v>914</v>
      </c>
      <c r="C450" s="39" t="s">
        <v>915</v>
      </c>
      <c r="D450" s="40" t="s">
        <v>35</v>
      </c>
      <c r="E450" s="100">
        <v>2050</v>
      </c>
      <c r="F450" s="64"/>
      <c r="G450" s="23">
        <f t="shared" si="12"/>
        <v>2050</v>
      </c>
      <c r="H450" s="102"/>
      <c r="I450" s="42">
        <f t="shared" si="13"/>
        <v>46334</v>
      </c>
      <c r="J450" s="34">
        <v>912</v>
      </c>
      <c r="K450" s="34"/>
      <c r="L450" s="13"/>
      <c r="M450" s="43"/>
    </row>
    <row r="451" spans="1:13" ht="19.5" customHeight="1">
      <c r="A451" s="38">
        <v>45422</v>
      </c>
      <c r="B451" s="39" t="s">
        <v>914</v>
      </c>
      <c r="C451" s="39" t="s">
        <v>915</v>
      </c>
      <c r="D451" s="40" t="s">
        <v>35</v>
      </c>
      <c r="E451" s="100">
        <v>5885</v>
      </c>
      <c r="F451" s="64"/>
      <c r="G451" s="23">
        <f t="shared" si="12"/>
        <v>5885</v>
      </c>
      <c r="H451" s="102"/>
      <c r="I451" s="42">
        <f t="shared" si="13"/>
        <v>46334</v>
      </c>
      <c r="J451" s="34">
        <v>912</v>
      </c>
      <c r="K451" s="34"/>
      <c r="L451" s="13"/>
      <c r="M451" s="43"/>
    </row>
    <row r="452" spans="1:13" ht="19.5" customHeight="1">
      <c r="A452" s="38">
        <v>45432</v>
      </c>
      <c r="B452" s="39" t="s">
        <v>916</v>
      </c>
      <c r="C452" s="39" t="s">
        <v>917</v>
      </c>
      <c r="D452" s="40" t="s">
        <v>35</v>
      </c>
      <c r="E452" s="100">
        <v>1990</v>
      </c>
      <c r="F452" s="64"/>
      <c r="G452" s="23">
        <f t="shared" si="12"/>
        <v>1990</v>
      </c>
      <c r="H452" s="102"/>
      <c r="I452" s="42">
        <f t="shared" si="13"/>
        <v>46344</v>
      </c>
      <c r="J452" s="34">
        <v>912</v>
      </c>
      <c r="K452" s="34"/>
      <c r="L452" s="13"/>
      <c r="M452" s="43"/>
    </row>
    <row r="453" spans="1:13" ht="19.5" customHeight="1">
      <c r="A453" s="38">
        <v>45443</v>
      </c>
      <c r="B453" s="39" t="s">
        <v>918</v>
      </c>
      <c r="C453" s="39" t="s">
        <v>919</v>
      </c>
      <c r="D453" s="40" t="s">
        <v>35</v>
      </c>
      <c r="E453" s="100">
        <v>3788.85</v>
      </c>
      <c r="F453" s="64"/>
      <c r="G453" s="23">
        <f t="shared" si="12"/>
        <v>3788.85</v>
      </c>
      <c r="H453" s="102"/>
      <c r="I453" s="42">
        <f t="shared" si="13"/>
        <v>46355</v>
      </c>
      <c r="J453" s="34">
        <v>912</v>
      </c>
      <c r="K453" s="34"/>
      <c r="L453" s="13"/>
      <c r="M453" s="43"/>
    </row>
    <row r="454" spans="1:13" ht="19.5" customHeight="1">
      <c r="A454" s="38">
        <v>45443</v>
      </c>
      <c r="B454" s="39" t="s">
        <v>920</v>
      </c>
      <c r="C454" s="39" t="s">
        <v>921</v>
      </c>
      <c r="D454" s="40" t="s">
        <v>35</v>
      </c>
      <c r="E454" s="100">
        <v>4725</v>
      </c>
      <c r="F454" s="64"/>
      <c r="G454" s="23">
        <f t="shared" ref="G454:G517" si="14">E454-F454</f>
        <v>4725</v>
      </c>
      <c r="H454" s="102"/>
      <c r="I454" s="42">
        <f t="shared" si="13"/>
        <v>46355</v>
      </c>
      <c r="J454" s="34">
        <v>912</v>
      </c>
      <c r="K454" s="34"/>
      <c r="L454" s="13"/>
      <c r="M454" s="43"/>
    </row>
    <row r="455" spans="1:13" ht="19.5" customHeight="1">
      <c r="A455" s="38">
        <v>45471</v>
      </c>
      <c r="B455" s="39" t="s">
        <v>922</v>
      </c>
      <c r="C455" s="39" t="s">
        <v>923</v>
      </c>
      <c r="D455" s="40" t="s">
        <v>924</v>
      </c>
      <c r="E455" s="100">
        <v>9077.5</v>
      </c>
      <c r="F455" s="64"/>
      <c r="G455" s="23">
        <f t="shared" si="14"/>
        <v>9077.5</v>
      </c>
      <c r="H455" s="102"/>
      <c r="I455" s="42">
        <f t="shared" si="13"/>
        <v>46383</v>
      </c>
      <c r="J455" s="34">
        <v>912</v>
      </c>
      <c r="K455" s="34"/>
      <c r="L455" s="13"/>
      <c r="M455" s="43"/>
    </row>
    <row r="456" spans="1:13" ht="19.5" customHeight="1">
      <c r="A456" s="38">
        <v>45450</v>
      </c>
      <c r="B456" s="39" t="s">
        <v>925</v>
      </c>
      <c r="C456" s="39" t="s">
        <v>926</v>
      </c>
      <c r="D456" s="40" t="s">
        <v>35</v>
      </c>
      <c r="E456" s="100">
        <v>1488</v>
      </c>
      <c r="F456" s="64"/>
      <c r="G456" s="23">
        <f t="shared" si="14"/>
        <v>1488</v>
      </c>
      <c r="H456" s="102"/>
      <c r="I456" s="42">
        <f t="shared" si="13"/>
        <v>46362</v>
      </c>
      <c r="J456" s="34">
        <v>912</v>
      </c>
      <c r="K456" s="34"/>
      <c r="L456" s="13"/>
      <c r="M456" s="43"/>
    </row>
    <row r="457" spans="1:13" ht="19.5" customHeight="1">
      <c r="A457" s="38">
        <v>45450</v>
      </c>
      <c r="B457" s="39" t="s">
        <v>925</v>
      </c>
      <c r="C457" s="39" t="s">
        <v>926</v>
      </c>
      <c r="D457" s="40" t="s">
        <v>35</v>
      </c>
      <c r="E457" s="100">
        <v>15514.45</v>
      </c>
      <c r="F457" s="64"/>
      <c r="G457" s="23">
        <f t="shared" si="14"/>
        <v>15514.45</v>
      </c>
      <c r="H457" s="102"/>
      <c r="I457" s="42">
        <f t="shared" si="13"/>
        <v>46362</v>
      </c>
      <c r="J457" s="34">
        <v>912</v>
      </c>
      <c r="K457" s="34"/>
      <c r="L457" s="13"/>
      <c r="M457" s="43"/>
    </row>
    <row r="458" spans="1:13" ht="19.5" customHeight="1">
      <c r="A458" s="38">
        <v>45450</v>
      </c>
      <c r="B458" s="39" t="s">
        <v>927</v>
      </c>
      <c r="C458" s="39" t="s">
        <v>928</v>
      </c>
      <c r="D458" s="40" t="s">
        <v>35</v>
      </c>
      <c r="E458" s="100">
        <v>2985</v>
      </c>
      <c r="F458" s="64"/>
      <c r="G458" s="23">
        <f t="shared" si="14"/>
        <v>2985</v>
      </c>
      <c r="H458" s="102"/>
      <c r="I458" s="42">
        <f t="shared" si="13"/>
        <v>46362</v>
      </c>
      <c r="J458" s="34">
        <v>912</v>
      </c>
      <c r="K458" s="34"/>
      <c r="L458" s="13"/>
      <c r="M458" s="43"/>
    </row>
    <row r="459" spans="1:13" ht="19.5" customHeight="1">
      <c r="A459" s="38">
        <v>45450</v>
      </c>
      <c r="B459" s="39" t="s">
        <v>927</v>
      </c>
      <c r="C459" s="39" t="s">
        <v>928</v>
      </c>
      <c r="D459" s="40" t="s">
        <v>35</v>
      </c>
      <c r="E459" s="100">
        <v>1954.5</v>
      </c>
      <c r="F459" s="64"/>
      <c r="G459" s="23">
        <f t="shared" si="14"/>
        <v>1954.5</v>
      </c>
      <c r="H459" s="102"/>
      <c r="I459" s="42">
        <f t="shared" si="13"/>
        <v>46362</v>
      </c>
      <c r="J459" s="34">
        <v>912</v>
      </c>
      <c r="K459" s="34"/>
      <c r="L459" s="13"/>
      <c r="M459" s="43"/>
    </row>
    <row r="460" spans="1:13" ht="19.5" customHeight="1">
      <c r="A460" s="38">
        <v>45450</v>
      </c>
      <c r="B460" s="39" t="s">
        <v>929</v>
      </c>
      <c r="C460" s="39" t="s">
        <v>930</v>
      </c>
      <c r="D460" s="40" t="s">
        <v>35</v>
      </c>
      <c r="E460" s="100">
        <v>675</v>
      </c>
      <c r="F460" s="64"/>
      <c r="G460" s="23">
        <f t="shared" si="14"/>
        <v>675</v>
      </c>
      <c r="H460" s="102"/>
      <c r="I460" s="42">
        <f t="shared" si="13"/>
        <v>46362</v>
      </c>
      <c r="J460" s="34">
        <v>912</v>
      </c>
      <c r="K460" s="34"/>
      <c r="L460" s="13"/>
      <c r="M460" s="43"/>
    </row>
    <row r="461" spans="1:13" ht="19.5" customHeight="1">
      <c r="A461" s="38">
        <v>45457</v>
      </c>
      <c r="B461" s="39" t="s">
        <v>931</v>
      </c>
      <c r="C461" s="39" t="s">
        <v>932</v>
      </c>
      <c r="D461" s="40" t="s">
        <v>35</v>
      </c>
      <c r="E461" s="100">
        <v>9077.5</v>
      </c>
      <c r="F461" s="64"/>
      <c r="G461" s="23">
        <f t="shared" si="14"/>
        <v>9077.5</v>
      </c>
      <c r="H461" s="102"/>
      <c r="I461" s="42">
        <f t="shared" si="13"/>
        <v>46369</v>
      </c>
      <c r="J461" s="34">
        <v>912</v>
      </c>
      <c r="K461" s="34"/>
      <c r="L461" s="13"/>
      <c r="M461" s="43"/>
    </row>
    <row r="462" spans="1:13" ht="19.5" customHeight="1">
      <c r="A462" s="38">
        <v>45457</v>
      </c>
      <c r="B462" s="39" t="s">
        <v>931</v>
      </c>
      <c r="C462" s="39" t="s">
        <v>932</v>
      </c>
      <c r="D462" s="40" t="s">
        <v>35</v>
      </c>
      <c r="E462" s="100">
        <v>995</v>
      </c>
      <c r="F462" s="64"/>
      <c r="G462" s="23">
        <f t="shared" si="14"/>
        <v>995</v>
      </c>
      <c r="H462" s="102"/>
      <c r="I462" s="42">
        <f t="shared" si="13"/>
        <v>46369</v>
      </c>
      <c r="J462" s="34">
        <v>912</v>
      </c>
      <c r="K462" s="34"/>
      <c r="L462" s="13"/>
      <c r="M462" s="43"/>
    </row>
    <row r="463" spans="1:13" ht="19.5" customHeight="1">
      <c r="A463" s="38">
        <v>45464</v>
      </c>
      <c r="B463" s="39" t="s">
        <v>933</v>
      </c>
      <c r="C463" s="39" t="s">
        <v>934</v>
      </c>
      <c r="D463" s="40" t="s">
        <v>35</v>
      </c>
      <c r="E463" s="100">
        <v>3788.85</v>
      </c>
      <c r="F463" s="64"/>
      <c r="G463" s="23">
        <f t="shared" si="14"/>
        <v>3788.85</v>
      </c>
      <c r="H463" s="102"/>
      <c r="I463" s="42">
        <f t="shared" si="13"/>
        <v>46376</v>
      </c>
      <c r="J463" s="34">
        <v>912</v>
      </c>
      <c r="K463" s="34"/>
      <c r="L463" s="13"/>
      <c r="M463" s="43"/>
    </row>
    <row r="464" spans="1:13" ht="19.5" customHeight="1">
      <c r="A464" s="38">
        <v>45464</v>
      </c>
      <c r="B464" s="39" t="s">
        <v>933</v>
      </c>
      <c r="C464" s="39" t="s">
        <v>934</v>
      </c>
      <c r="D464" s="40" t="s">
        <v>35</v>
      </c>
      <c r="E464" s="100">
        <v>9470</v>
      </c>
      <c r="F464" s="64"/>
      <c r="G464" s="23">
        <f t="shared" si="14"/>
        <v>9470</v>
      </c>
      <c r="H464" s="102"/>
      <c r="I464" s="42">
        <f t="shared" si="13"/>
        <v>46376</v>
      </c>
      <c r="J464" s="34">
        <v>912</v>
      </c>
      <c r="K464" s="34"/>
      <c r="L464" s="13"/>
      <c r="M464" s="43"/>
    </row>
    <row r="465" spans="1:13" ht="19.5" customHeight="1">
      <c r="A465" s="38">
        <v>45464</v>
      </c>
      <c r="B465" s="39" t="s">
        <v>933</v>
      </c>
      <c r="C465" s="39" t="s">
        <v>934</v>
      </c>
      <c r="D465" s="40" t="s">
        <v>35</v>
      </c>
      <c r="E465" s="100">
        <v>3909</v>
      </c>
      <c r="F465" s="64"/>
      <c r="G465" s="23">
        <f t="shared" si="14"/>
        <v>3909</v>
      </c>
      <c r="H465" s="102"/>
      <c r="I465" s="42">
        <f t="shared" si="13"/>
        <v>46376</v>
      </c>
      <c r="J465" s="34">
        <v>912</v>
      </c>
      <c r="K465" s="34"/>
      <c r="L465" s="13"/>
      <c r="M465" s="43"/>
    </row>
    <row r="466" spans="1:13" ht="19.5" customHeight="1">
      <c r="A466" s="38">
        <v>45471</v>
      </c>
      <c r="B466" s="39" t="s">
        <v>935</v>
      </c>
      <c r="C466" s="39" t="s">
        <v>936</v>
      </c>
      <c r="D466" s="40" t="s">
        <v>35</v>
      </c>
      <c r="E466" s="100">
        <v>372</v>
      </c>
      <c r="F466" s="64"/>
      <c r="G466" s="23">
        <f t="shared" si="14"/>
        <v>372</v>
      </c>
      <c r="H466" s="102"/>
      <c r="I466" s="42">
        <f t="shared" si="13"/>
        <v>46383</v>
      </c>
      <c r="J466" s="34">
        <v>912</v>
      </c>
      <c r="K466" s="34"/>
      <c r="L466" s="13"/>
      <c r="M466" s="43"/>
    </row>
    <row r="467" spans="1:13" ht="19.5" customHeight="1">
      <c r="A467" s="103">
        <v>45492</v>
      </c>
      <c r="B467" s="39" t="s">
        <v>937</v>
      </c>
      <c r="C467" s="39" t="s">
        <v>938</v>
      </c>
      <c r="D467" s="39" t="s">
        <v>924</v>
      </c>
      <c r="E467" s="100">
        <v>1750</v>
      </c>
      <c r="F467" s="64"/>
      <c r="G467" s="23">
        <f t="shared" si="14"/>
        <v>1750</v>
      </c>
      <c r="H467" s="102"/>
      <c r="I467" s="42">
        <f t="shared" si="13"/>
        <v>46404</v>
      </c>
      <c r="J467" s="34">
        <v>912</v>
      </c>
      <c r="K467" s="34"/>
      <c r="L467" s="13"/>
      <c r="M467" s="43"/>
    </row>
    <row r="468" spans="1:13" ht="19.5" customHeight="1">
      <c r="A468" s="38">
        <v>45499</v>
      </c>
      <c r="B468" s="39" t="s">
        <v>939</v>
      </c>
      <c r="C468" s="39" t="s">
        <v>940</v>
      </c>
      <c r="D468" s="39" t="s">
        <v>924</v>
      </c>
      <c r="E468" s="100">
        <v>3287.5</v>
      </c>
      <c r="F468" s="64"/>
      <c r="G468" s="23">
        <f t="shared" si="14"/>
        <v>3287.5</v>
      </c>
      <c r="H468" s="102"/>
      <c r="I468" s="42">
        <f t="shared" si="13"/>
        <v>46411</v>
      </c>
      <c r="J468" s="34">
        <v>912</v>
      </c>
      <c r="K468" s="34"/>
      <c r="L468" s="13"/>
      <c r="M468" s="43"/>
    </row>
    <row r="469" spans="1:13" ht="19.5" customHeight="1">
      <c r="A469" s="38">
        <v>45478</v>
      </c>
      <c r="B469" s="39" t="s">
        <v>941</v>
      </c>
      <c r="C469" s="39" t="s">
        <v>942</v>
      </c>
      <c r="D469" s="39" t="s">
        <v>35</v>
      </c>
      <c r="E469" s="100">
        <v>1367</v>
      </c>
      <c r="F469" s="64"/>
      <c r="G469" s="23">
        <f t="shared" si="14"/>
        <v>1367</v>
      </c>
      <c r="H469" s="102"/>
      <c r="I469" s="42">
        <f t="shared" si="13"/>
        <v>46390</v>
      </c>
      <c r="J469" s="34">
        <v>912</v>
      </c>
      <c r="K469" s="34"/>
      <c r="L469" s="13"/>
      <c r="M469" s="43"/>
    </row>
    <row r="470" spans="1:13" ht="19.5" customHeight="1">
      <c r="A470" s="38">
        <v>45478</v>
      </c>
      <c r="B470" s="39" t="s">
        <v>943</v>
      </c>
      <c r="C470" s="39" t="s">
        <v>944</v>
      </c>
      <c r="D470" s="39" t="s">
        <v>35</v>
      </c>
      <c r="E470" s="100">
        <v>7577.7</v>
      </c>
      <c r="F470" s="64"/>
      <c r="G470" s="23">
        <f t="shared" si="14"/>
        <v>7577.7</v>
      </c>
      <c r="H470" s="102"/>
      <c r="I470" s="42">
        <f t="shared" si="13"/>
        <v>46390</v>
      </c>
      <c r="J470" s="34">
        <v>912</v>
      </c>
      <c r="K470" s="34"/>
      <c r="L470" s="13"/>
      <c r="M470" s="43"/>
    </row>
    <row r="471" spans="1:13" ht="19.5" customHeight="1">
      <c r="A471" s="38">
        <v>45478</v>
      </c>
      <c r="B471" s="39" t="s">
        <v>943</v>
      </c>
      <c r="C471" s="39" t="s">
        <v>944</v>
      </c>
      <c r="D471" s="39" t="s">
        <v>35</v>
      </c>
      <c r="E471" s="100">
        <v>2700</v>
      </c>
      <c r="F471" s="64"/>
      <c r="G471" s="23">
        <f t="shared" si="14"/>
        <v>2700</v>
      </c>
      <c r="H471" s="102"/>
      <c r="I471" s="42">
        <f t="shared" si="13"/>
        <v>46390</v>
      </c>
      <c r="J471" s="34">
        <v>912</v>
      </c>
      <c r="K471" s="34"/>
      <c r="L471" s="13"/>
      <c r="M471" s="43"/>
    </row>
    <row r="472" spans="1:13" ht="19.5" customHeight="1">
      <c r="A472" s="38">
        <v>45485</v>
      </c>
      <c r="B472" s="39" t="s">
        <v>945</v>
      </c>
      <c r="C472" s="39" t="s">
        <v>946</v>
      </c>
      <c r="D472" s="39" t="s">
        <v>35</v>
      </c>
      <c r="E472" s="100">
        <v>20380.45</v>
      </c>
      <c r="F472" s="64"/>
      <c r="G472" s="23">
        <f t="shared" si="14"/>
        <v>20380.45</v>
      </c>
      <c r="H472" s="102"/>
      <c r="I472" s="42">
        <f t="shared" si="13"/>
        <v>46397</v>
      </c>
      <c r="J472" s="34">
        <v>912</v>
      </c>
      <c r="K472" s="34"/>
      <c r="L472" s="13"/>
      <c r="M472" s="43"/>
    </row>
    <row r="473" spans="1:13" ht="19.5" customHeight="1">
      <c r="A473" s="38">
        <v>45513</v>
      </c>
      <c r="B473" s="39" t="s">
        <v>947</v>
      </c>
      <c r="C473" s="39" t="s">
        <v>948</v>
      </c>
      <c r="D473" s="40" t="s">
        <v>924</v>
      </c>
      <c r="E473" s="100">
        <v>2805</v>
      </c>
      <c r="F473" s="64"/>
      <c r="G473" s="23">
        <f t="shared" si="14"/>
        <v>2805</v>
      </c>
      <c r="H473" s="102"/>
      <c r="I473" s="42">
        <f t="shared" si="13"/>
        <v>46425</v>
      </c>
      <c r="J473" s="34">
        <v>912</v>
      </c>
      <c r="K473" s="34"/>
      <c r="L473" s="13"/>
      <c r="M473" s="43"/>
    </row>
    <row r="474" spans="1:13" ht="19.5" customHeight="1">
      <c r="A474" s="38">
        <v>45520</v>
      </c>
      <c r="B474" s="39" t="s">
        <v>949</v>
      </c>
      <c r="C474" s="39" t="s">
        <v>950</v>
      </c>
      <c r="D474" s="40" t="s">
        <v>924</v>
      </c>
      <c r="E474" s="100">
        <v>1930</v>
      </c>
      <c r="F474" s="64"/>
      <c r="G474" s="23">
        <f t="shared" si="14"/>
        <v>1930</v>
      </c>
      <c r="H474" s="102"/>
      <c r="I474" s="42">
        <f t="shared" si="13"/>
        <v>46432</v>
      </c>
      <c r="J474" s="34">
        <v>912</v>
      </c>
      <c r="K474" s="34"/>
      <c r="L474" s="13"/>
      <c r="M474" s="43"/>
    </row>
    <row r="475" spans="1:13" ht="19.5" customHeight="1">
      <c r="A475" s="38">
        <v>45506</v>
      </c>
      <c r="B475" s="39" t="s">
        <v>951</v>
      </c>
      <c r="C475" s="39" t="s">
        <v>952</v>
      </c>
      <c r="D475" s="40" t="s">
        <v>35</v>
      </c>
      <c r="E475" s="100">
        <v>3980</v>
      </c>
      <c r="F475" s="64"/>
      <c r="G475" s="23">
        <f t="shared" si="14"/>
        <v>3980</v>
      </c>
      <c r="H475" s="102"/>
      <c r="I475" s="42">
        <f t="shared" si="13"/>
        <v>46418</v>
      </c>
      <c r="J475" s="34">
        <v>912</v>
      </c>
      <c r="K475" s="34"/>
      <c r="L475" s="13"/>
      <c r="M475" s="43"/>
    </row>
    <row r="476" spans="1:13" ht="19.5" customHeight="1">
      <c r="A476" s="38">
        <v>45506</v>
      </c>
      <c r="B476" s="39" t="s">
        <v>951</v>
      </c>
      <c r="C476" s="39" t="s">
        <v>952</v>
      </c>
      <c r="D476" s="40" t="s">
        <v>35</v>
      </c>
      <c r="E476" s="100">
        <v>22047.5</v>
      </c>
      <c r="F476" s="64"/>
      <c r="G476" s="23">
        <f t="shared" si="14"/>
        <v>22047.5</v>
      </c>
      <c r="H476" s="102"/>
      <c r="I476" s="42">
        <f t="shared" si="13"/>
        <v>46418</v>
      </c>
      <c r="J476" s="34">
        <v>912</v>
      </c>
      <c r="K476" s="34"/>
      <c r="L476" s="13"/>
      <c r="M476" s="43"/>
    </row>
    <row r="477" spans="1:13" ht="19.5" customHeight="1">
      <c r="A477" s="38">
        <v>45506</v>
      </c>
      <c r="B477" s="39" t="s">
        <v>951</v>
      </c>
      <c r="C477" s="39" t="s">
        <v>952</v>
      </c>
      <c r="D477" s="40" t="s">
        <v>35</v>
      </c>
      <c r="E477" s="100">
        <v>9933.7000000000007</v>
      </c>
      <c r="F477" s="64"/>
      <c r="G477" s="23">
        <f t="shared" si="14"/>
        <v>9933.7000000000007</v>
      </c>
      <c r="H477" s="102"/>
      <c r="I477" s="42">
        <f t="shared" si="13"/>
        <v>46418</v>
      </c>
      <c r="J477" s="34">
        <v>912</v>
      </c>
      <c r="K477" s="34"/>
      <c r="L477" s="13"/>
      <c r="M477" s="43"/>
    </row>
    <row r="478" spans="1:13" ht="19.5" customHeight="1">
      <c r="A478" s="38">
        <v>45506</v>
      </c>
      <c r="B478" s="39" t="s">
        <v>953</v>
      </c>
      <c r="C478" s="39" t="s">
        <v>954</v>
      </c>
      <c r="D478" s="40" t="s">
        <v>35</v>
      </c>
      <c r="E478" s="100">
        <v>1990</v>
      </c>
      <c r="F478" s="64"/>
      <c r="G478" s="23">
        <f t="shared" si="14"/>
        <v>1990</v>
      </c>
      <c r="H478" s="102"/>
      <c r="I478" s="42">
        <f t="shared" si="13"/>
        <v>46418</v>
      </c>
      <c r="J478" s="34">
        <v>912</v>
      </c>
      <c r="K478" s="34"/>
      <c r="L478" s="13"/>
      <c r="M478" s="43"/>
    </row>
    <row r="479" spans="1:13" ht="19.5" customHeight="1">
      <c r="A479" s="38">
        <v>45513</v>
      </c>
      <c r="B479" s="39" t="s">
        <v>955</v>
      </c>
      <c r="C479" s="39" t="s">
        <v>956</v>
      </c>
      <c r="D479" s="40" t="s">
        <v>35</v>
      </c>
      <c r="E479" s="100">
        <v>1350</v>
      </c>
      <c r="F479" s="64"/>
      <c r="G479" s="23">
        <f t="shared" si="14"/>
        <v>1350</v>
      </c>
      <c r="H479" s="102"/>
      <c r="I479" s="42">
        <f t="shared" si="13"/>
        <v>46425</v>
      </c>
      <c r="J479" s="34">
        <v>912</v>
      </c>
      <c r="K479" s="34"/>
      <c r="L479" s="13"/>
      <c r="M479" s="43"/>
    </row>
    <row r="480" spans="1:13" ht="19.5" customHeight="1">
      <c r="A480" s="38">
        <v>45520</v>
      </c>
      <c r="B480" s="39" t="s">
        <v>957</v>
      </c>
      <c r="C480" s="39" t="s">
        <v>958</v>
      </c>
      <c r="D480" s="40" t="s">
        <v>35</v>
      </c>
      <c r="E480" s="100">
        <v>8295.7999999999993</v>
      </c>
      <c r="F480" s="64"/>
      <c r="G480" s="23">
        <f t="shared" si="14"/>
        <v>8295.7999999999993</v>
      </c>
      <c r="H480" s="102"/>
      <c r="I480" s="42">
        <f t="shared" si="13"/>
        <v>46432</v>
      </c>
      <c r="J480" s="34">
        <v>912</v>
      </c>
      <c r="K480" s="34"/>
      <c r="L480" s="13"/>
      <c r="M480" s="43"/>
    </row>
    <row r="481" spans="1:13" ht="19.5" customHeight="1">
      <c r="A481" s="38">
        <v>45520</v>
      </c>
      <c r="B481" s="39" t="s">
        <v>957</v>
      </c>
      <c r="C481" s="39" t="s">
        <v>958</v>
      </c>
      <c r="D481" s="40" t="s">
        <v>35</v>
      </c>
      <c r="E481" s="100">
        <v>675</v>
      </c>
      <c r="F481" s="64"/>
      <c r="G481" s="23">
        <f t="shared" si="14"/>
        <v>675</v>
      </c>
      <c r="H481" s="102"/>
      <c r="I481" s="42">
        <f t="shared" si="13"/>
        <v>46432</v>
      </c>
      <c r="J481" s="34">
        <v>912</v>
      </c>
      <c r="K481" s="34"/>
      <c r="L481" s="13"/>
      <c r="M481" s="43"/>
    </row>
    <row r="482" spans="1:13" ht="19.5" customHeight="1">
      <c r="A482" s="38">
        <v>45527</v>
      </c>
      <c r="B482" s="39" t="s">
        <v>959</v>
      </c>
      <c r="C482" s="39" t="s">
        <v>960</v>
      </c>
      <c r="D482" s="40" t="s">
        <v>35</v>
      </c>
      <c r="E482" s="100">
        <v>4966.8500000000004</v>
      </c>
      <c r="F482" s="64"/>
      <c r="G482" s="23">
        <f t="shared" si="14"/>
        <v>4966.8500000000004</v>
      </c>
      <c r="H482" s="102"/>
      <c r="I482" s="42">
        <f t="shared" si="13"/>
        <v>46439</v>
      </c>
      <c r="J482" s="34">
        <v>912</v>
      </c>
      <c r="K482" s="34"/>
      <c r="L482" s="13"/>
      <c r="M482" s="43"/>
    </row>
    <row r="483" spans="1:13" ht="19.5" customHeight="1">
      <c r="A483" s="38">
        <v>45527</v>
      </c>
      <c r="B483" s="39" t="s">
        <v>959</v>
      </c>
      <c r="C483" s="39" t="s">
        <v>960</v>
      </c>
      <c r="D483" s="40" t="s">
        <v>35</v>
      </c>
      <c r="E483" s="100">
        <v>995</v>
      </c>
      <c r="F483" s="64"/>
      <c r="G483" s="23">
        <f t="shared" si="14"/>
        <v>995</v>
      </c>
      <c r="H483" s="102"/>
      <c r="I483" s="42">
        <f t="shared" si="13"/>
        <v>46439</v>
      </c>
      <c r="J483" s="34">
        <v>912</v>
      </c>
      <c r="K483" s="34"/>
      <c r="L483" s="13"/>
      <c r="M483" s="43"/>
    </row>
    <row r="484" spans="1:13" ht="19.5" customHeight="1">
      <c r="A484" s="38">
        <v>45527</v>
      </c>
      <c r="B484" s="39" t="s">
        <v>959</v>
      </c>
      <c r="C484" s="39" t="s">
        <v>960</v>
      </c>
      <c r="D484" s="40" t="s">
        <v>35</v>
      </c>
      <c r="E484" s="100">
        <v>2090</v>
      </c>
      <c r="F484" s="64"/>
      <c r="G484" s="23">
        <f t="shared" si="14"/>
        <v>2090</v>
      </c>
      <c r="H484" s="102"/>
      <c r="I484" s="42">
        <f t="shared" si="13"/>
        <v>46439</v>
      </c>
      <c r="J484" s="34">
        <v>912</v>
      </c>
      <c r="K484" s="34"/>
      <c r="L484" s="13"/>
      <c r="M484" s="43"/>
    </row>
    <row r="485" spans="1:13" ht="19.5" customHeight="1">
      <c r="A485" s="38">
        <v>45534</v>
      </c>
      <c r="B485" s="39" t="s">
        <v>961</v>
      </c>
      <c r="C485" s="39" t="s">
        <v>962</v>
      </c>
      <c r="D485" s="40" t="s">
        <v>35</v>
      </c>
      <c r="E485" s="100">
        <v>1375</v>
      </c>
      <c r="F485" s="64"/>
      <c r="G485" s="23">
        <f t="shared" si="14"/>
        <v>1375</v>
      </c>
      <c r="H485" s="102"/>
      <c r="I485" s="42">
        <f t="shared" si="13"/>
        <v>46446</v>
      </c>
      <c r="J485" s="34">
        <v>912</v>
      </c>
      <c r="K485" s="34"/>
      <c r="L485" s="13"/>
      <c r="M485" s="43"/>
    </row>
    <row r="486" spans="1:13" ht="19.5" customHeight="1">
      <c r="A486" s="38">
        <v>45534</v>
      </c>
      <c r="B486" s="39" t="s">
        <v>961</v>
      </c>
      <c r="C486" s="39" t="s">
        <v>962</v>
      </c>
      <c r="D486" s="40" t="s">
        <v>35</v>
      </c>
      <c r="E486" s="100">
        <v>25019.200000000001</v>
      </c>
      <c r="F486" s="64"/>
      <c r="G486" s="23">
        <f t="shared" si="14"/>
        <v>25019.200000000001</v>
      </c>
      <c r="H486" s="102"/>
      <c r="I486" s="42">
        <f t="shared" si="13"/>
        <v>46446</v>
      </c>
      <c r="J486" s="34">
        <v>912</v>
      </c>
      <c r="K486" s="34"/>
      <c r="L486" s="13"/>
      <c r="M486" s="43"/>
    </row>
    <row r="487" spans="1:13" ht="19.5" customHeight="1">
      <c r="A487" s="38">
        <v>45513</v>
      </c>
      <c r="B487" s="39" t="s">
        <v>963</v>
      </c>
      <c r="C487" s="39" t="s">
        <v>964</v>
      </c>
      <c r="D487" s="40" t="s">
        <v>717</v>
      </c>
      <c r="E487" s="100">
        <v>5440</v>
      </c>
      <c r="F487" s="64"/>
      <c r="G487" s="23">
        <f t="shared" si="14"/>
        <v>5440</v>
      </c>
      <c r="H487" s="102"/>
      <c r="I487" s="42">
        <f t="shared" si="13"/>
        <v>46425</v>
      </c>
      <c r="J487" s="34">
        <v>912</v>
      </c>
      <c r="K487" s="34"/>
      <c r="L487" s="13"/>
      <c r="M487" s="43"/>
    </row>
    <row r="488" spans="1:13" ht="19.5" customHeight="1">
      <c r="A488" s="38">
        <v>45520</v>
      </c>
      <c r="B488" s="39" t="s">
        <v>965</v>
      </c>
      <c r="C488" s="39" t="s">
        <v>966</v>
      </c>
      <c r="D488" s="40" t="s">
        <v>717</v>
      </c>
      <c r="E488" s="100">
        <v>2720</v>
      </c>
      <c r="F488" s="64"/>
      <c r="G488" s="23">
        <f t="shared" si="14"/>
        <v>2720</v>
      </c>
      <c r="H488" s="102"/>
      <c r="I488" s="42">
        <f t="shared" si="13"/>
        <v>46432</v>
      </c>
      <c r="J488" s="34">
        <v>912</v>
      </c>
      <c r="K488" s="34"/>
      <c r="L488" s="13"/>
      <c r="M488" s="43"/>
    </row>
    <row r="489" spans="1:13" ht="19.5" customHeight="1">
      <c r="A489" s="38">
        <v>45527</v>
      </c>
      <c r="B489" s="39" t="s">
        <v>967</v>
      </c>
      <c r="C489" s="39" t="s">
        <v>968</v>
      </c>
      <c r="D489" s="40" t="s">
        <v>717</v>
      </c>
      <c r="E489" s="100">
        <v>6280</v>
      </c>
      <c r="F489" s="64"/>
      <c r="G489" s="23">
        <f t="shared" si="14"/>
        <v>6280</v>
      </c>
      <c r="H489" s="102"/>
      <c r="I489" s="42">
        <f t="shared" ref="I489:I491" si="15">A489+J489</f>
        <v>46439</v>
      </c>
      <c r="J489" s="34">
        <v>912</v>
      </c>
      <c r="K489" s="34"/>
      <c r="L489" s="13"/>
      <c r="M489" s="43"/>
    </row>
    <row r="490" spans="1:13" ht="19.5" customHeight="1">
      <c r="A490" s="38">
        <v>45534</v>
      </c>
      <c r="B490" s="39" t="s">
        <v>969</v>
      </c>
      <c r="C490" s="39" t="s">
        <v>970</v>
      </c>
      <c r="D490" s="40" t="s">
        <v>717</v>
      </c>
      <c r="E490" s="100">
        <v>1780</v>
      </c>
      <c r="F490" s="64"/>
      <c r="G490" s="23">
        <f t="shared" si="14"/>
        <v>1780</v>
      </c>
      <c r="H490" s="102"/>
      <c r="I490" s="42">
        <f t="shared" si="15"/>
        <v>46446</v>
      </c>
      <c r="J490" s="34">
        <v>912</v>
      </c>
      <c r="K490" s="34"/>
      <c r="L490" s="13"/>
      <c r="M490" s="43"/>
    </row>
    <row r="491" spans="1:13" ht="19.5" customHeight="1">
      <c r="A491" s="38">
        <v>45534</v>
      </c>
      <c r="B491" s="39" t="s">
        <v>969</v>
      </c>
      <c r="C491" s="39" t="s">
        <v>971</v>
      </c>
      <c r="D491" s="40" t="s">
        <v>924</v>
      </c>
      <c r="E491" s="100">
        <v>2805</v>
      </c>
      <c r="F491" s="64"/>
      <c r="G491" s="23">
        <f t="shared" si="14"/>
        <v>2805</v>
      </c>
      <c r="H491" s="102"/>
      <c r="I491" s="42">
        <f t="shared" si="15"/>
        <v>46446</v>
      </c>
      <c r="J491" s="34">
        <v>912</v>
      </c>
      <c r="K491" s="34"/>
      <c r="L491" s="13"/>
      <c r="M491" s="43"/>
    </row>
    <row r="492" spans="1:13" ht="19.5" customHeight="1">
      <c r="A492" s="38">
        <v>45512</v>
      </c>
      <c r="B492" s="39" t="s">
        <v>972</v>
      </c>
      <c r="C492" s="40" t="s">
        <v>973</v>
      </c>
      <c r="D492" s="39" t="s">
        <v>974</v>
      </c>
      <c r="E492" s="100">
        <v>22500</v>
      </c>
      <c r="F492" s="64"/>
      <c r="G492" s="23">
        <f t="shared" si="14"/>
        <v>22500</v>
      </c>
      <c r="H492" s="102"/>
      <c r="I492" s="42">
        <f>A492+J492</f>
        <v>46424</v>
      </c>
      <c r="J492" s="34">
        <v>912</v>
      </c>
      <c r="K492" s="34"/>
      <c r="L492" s="13"/>
      <c r="M492" s="43"/>
    </row>
    <row r="493" spans="1:13" ht="19.5" customHeight="1">
      <c r="A493" s="38">
        <v>45555</v>
      </c>
      <c r="B493" s="39" t="s">
        <v>975</v>
      </c>
      <c r="C493" s="39" t="s">
        <v>976</v>
      </c>
      <c r="D493" s="40" t="s">
        <v>924</v>
      </c>
      <c r="E493" s="100">
        <v>11882.5</v>
      </c>
      <c r="F493" s="64"/>
      <c r="G493" s="23">
        <f t="shared" si="14"/>
        <v>11882.5</v>
      </c>
      <c r="H493" s="102"/>
      <c r="I493" s="42">
        <f t="shared" ref="I493:I556" si="16">A493+J493</f>
        <v>46467</v>
      </c>
      <c r="J493" s="34">
        <v>912</v>
      </c>
      <c r="K493" s="34"/>
      <c r="L493" s="13"/>
      <c r="M493" s="43"/>
    </row>
    <row r="494" spans="1:13" ht="19.5" customHeight="1">
      <c r="A494" s="38">
        <v>45555</v>
      </c>
      <c r="B494" s="39" t="s">
        <v>977</v>
      </c>
      <c r="C494" s="39" t="s">
        <v>978</v>
      </c>
      <c r="D494" s="40" t="s">
        <v>979</v>
      </c>
      <c r="E494" s="100">
        <v>5224.1499999999996</v>
      </c>
      <c r="F494" s="64"/>
      <c r="G494" s="23">
        <f t="shared" si="14"/>
        <v>5224.1499999999996</v>
      </c>
      <c r="H494" s="102"/>
      <c r="I494" s="42">
        <f t="shared" si="16"/>
        <v>46467</v>
      </c>
      <c r="J494" s="34">
        <v>912</v>
      </c>
      <c r="K494" s="34"/>
      <c r="L494" s="13"/>
      <c r="M494" s="43"/>
    </row>
    <row r="495" spans="1:13" ht="19.5" customHeight="1">
      <c r="A495" s="38">
        <v>45562</v>
      </c>
      <c r="B495" s="39" t="s">
        <v>980</v>
      </c>
      <c r="C495" s="39" t="s">
        <v>981</v>
      </c>
      <c r="D495" s="40" t="s">
        <v>979</v>
      </c>
      <c r="E495" s="100">
        <v>4939.6000000000004</v>
      </c>
      <c r="F495" s="64"/>
      <c r="G495" s="23">
        <f t="shared" si="14"/>
        <v>4939.6000000000004</v>
      </c>
      <c r="H495" s="102"/>
      <c r="I495" s="42">
        <f t="shared" si="16"/>
        <v>46474</v>
      </c>
      <c r="J495" s="34">
        <v>912</v>
      </c>
      <c r="K495" s="34"/>
      <c r="L495" s="13"/>
      <c r="M495" s="43"/>
    </row>
    <row r="496" spans="1:13" ht="19.5" customHeight="1">
      <c r="A496" s="38">
        <v>45541</v>
      </c>
      <c r="B496" s="39" t="s">
        <v>982</v>
      </c>
      <c r="C496" s="39" t="s">
        <v>983</v>
      </c>
      <c r="D496" s="40" t="s">
        <v>35</v>
      </c>
      <c r="E496" s="100">
        <v>9933.7000000000007</v>
      </c>
      <c r="F496" s="64"/>
      <c r="G496" s="23">
        <f t="shared" si="14"/>
        <v>9933.7000000000007</v>
      </c>
      <c r="H496" s="102"/>
      <c r="I496" s="42">
        <f t="shared" si="16"/>
        <v>46453</v>
      </c>
      <c r="J496" s="34">
        <v>912</v>
      </c>
      <c r="K496" s="34"/>
      <c r="L496" s="13"/>
      <c r="M496" s="43"/>
    </row>
    <row r="497" spans="1:13" ht="19.5" customHeight="1">
      <c r="A497" s="38">
        <v>45541</v>
      </c>
      <c r="B497" s="39" t="s">
        <v>984</v>
      </c>
      <c r="C497" s="39" t="s">
        <v>985</v>
      </c>
      <c r="D497" s="40" t="s">
        <v>35</v>
      </c>
      <c r="E497" s="100">
        <v>1367</v>
      </c>
      <c r="F497" s="64"/>
      <c r="G497" s="23">
        <f t="shared" si="14"/>
        <v>1367</v>
      </c>
      <c r="H497" s="102"/>
      <c r="I497" s="42">
        <f t="shared" si="16"/>
        <v>46453</v>
      </c>
      <c r="J497" s="34">
        <v>912</v>
      </c>
      <c r="K497" s="34"/>
      <c r="L497" s="13"/>
      <c r="M497" s="43"/>
    </row>
    <row r="498" spans="1:13" ht="19.5" customHeight="1">
      <c r="A498" s="38">
        <v>45541</v>
      </c>
      <c r="B498" s="39" t="s">
        <v>984</v>
      </c>
      <c r="C498" s="39" t="s">
        <v>985</v>
      </c>
      <c r="D498" s="40" t="s">
        <v>35</v>
      </c>
      <c r="E498" s="100">
        <v>3918.85</v>
      </c>
      <c r="F498" s="64"/>
      <c r="G498" s="23">
        <f t="shared" si="14"/>
        <v>3918.85</v>
      </c>
      <c r="H498" s="102"/>
      <c r="I498" s="42">
        <f t="shared" si="16"/>
        <v>46453</v>
      </c>
      <c r="J498" s="34">
        <v>912</v>
      </c>
      <c r="K498" s="34"/>
      <c r="L498" s="13"/>
      <c r="M498" s="43"/>
    </row>
    <row r="499" spans="1:13" ht="19.5" customHeight="1">
      <c r="A499" s="38">
        <v>45541</v>
      </c>
      <c r="B499" s="39" t="s">
        <v>984</v>
      </c>
      <c r="C499" s="39" t="s">
        <v>985</v>
      </c>
      <c r="D499" s="40" t="s">
        <v>35</v>
      </c>
      <c r="E499" s="100">
        <v>3135</v>
      </c>
      <c r="F499" s="64"/>
      <c r="G499" s="23">
        <f t="shared" si="14"/>
        <v>3135</v>
      </c>
      <c r="H499" s="102"/>
      <c r="I499" s="42">
        <f t="shared" si="16"/>
        <v>46453</v>
      </c>
      <c r="J499" s="34">
        <v>912</v>
      </c>
      <c r="K499" s="34"/>
      <c r="L499" s="13"/>
      <c r="M499" s="43"/>
    </row>
    <row r="500" spans="1:13" ht="19.5" customHeight="1">
      <c r="A500" s="38">
        <v>45541</v>
      </c>
      <c r="B500" s="39" t="s">
        <v>986</v>
      </c>
      <c r="C500" s="39" t="s">
        <v>987</v>
      </c>
      <c r="D500" s="40" t="s">
        <v>35</v>
      </c>
      <c r="E500" s="100">
        <v>3980</v>
      </c>
      <c r="F500" s="64"/>
      <c r="G500" s="23">
        <f t="shared" si="14"/>
        <v>3980</v>
      </c>
      <c r="H500" s="102"/>
      <c r="I500" s="42">
        <f t="shared" si="16"/>
        <v>46453</v>
      </c>
      <c r="J500" s="34">
        <v>912</v>
      </c>
      <c r="K500" s="34"/>
      <c r="L500" s="13"/>
      <c r="M500" s="43"/>
    </row>
    <row r="501" spans="1:13" ht="19.5" customHeight="1">
      <c r="A501" s="38">
        <v>45541</v>
      </c>
      <c r="B501" s="39" t="s">
        <v>986</v>
      </c>
      <c r="C501" s="39" t="s">
        <v>987</v>
      </c>
      <c r="D501" s="40" t="s">
        <v>35</v>
      </c>
      <c r="E501" s="100">
        <v>1647.5</v>
      </c>
      <c r="F501" s="64"/>
      <c r="G501" s="23">
        <f t="shared" si="14"/>
        <v>1647.5</v>
      </c>
      <c r="H501" s="102"/>
      <c r="I501" s="42">
        <f t="shared" si="16"/>
        <v>46453</v>
      </c>
      <c r="J501" s="34">
        <v>912</v>
      </c>
      <c r="K501" s="34"/>
      <c r="L501" s="13"/>
      <c r="M501" s="43"/>
    </row>
    <row r="502" spans="1:13" ht="19.5" customHeight="1">
      <c r="A502" s="38">
        <v>45548</v>
      </c>
      <c r="B502" s="39" t="s">
        <v>988</v>
      </c>
      <c r="C502" s="39" t="s">
        <v>989</v>
      </c>
      <c r="D502" s="40" t="s">
        <v>35</v>
      </c>
      <c r="E502" s="100">
        <v>2985</v>
      </c>
      <c r="F502" s="64"/>
      <c r="G502" s="23">
        <f t="shared" si="14"/>
        <v>2985</v>
      </c>
      <c r="H502" s="102"/>
      <c r="I502" s="42">
        <f t="shared" si="16"/>
        <v>46460</v>
      </c>
      <c r="J502" s="34">
        <v>912</v>
      </c>
      <c r="K502" s="34"/>
      <c r="L502" s="13"/>
      <c r="M502" s="43"/>
    </row>
    <row r="503" spans="1:13" ht="19.5" customHeight="1">
      <c r="A503" s="38">
        <v>45548</v>
      </c>
      <c r="B503" s="39" t="s">
        <v>988</v>
      </c>
      <c r="C503" s="39" t="s">
        <v>989</v>
      </c>
      <c r="D503" s="40" t="s">
        <v>35</v>
      </c>
      <c r="E503" s="100">
        <v>8685</v>
      </c>
      <c r="F503" s="64"/>
      <c r="G503" s="23">
        <f t="shared" si="14"/>
        <v>8685</v>
      </c>
      <c r="H503" s="102"/>
      <c r="I503" s="42">
        <f t="shared" si="16"/>
        <v>46460</v>
      </c>
      <c r="J503" s="34">
        <v>912</v>
      </c>
      <c r="K503" s="34"/>
      <c r="L503" s="13"/>
      <c r="M503" s="43"/>
    </row>
    <row r="504" spans="1:13" ht="19.5" customHeight="1">
      <c r="A504" s="38">
        <v>45548</v>
      </c>
      <c r="B504" s="39" t="s">
        <v>988</v>
      </c>
      <c r="C504" s="39" t="s">
        <v>989</v>
      </c>
      <c r="D504" s="40" t="s">
        <v>35</v>
      </c>
      <c r="E504" s="100">
        <v>2985</v>
      </c>
      <c r="F504" s="64"/>
      <c r="G504" s="23">
        <f t="shared" si="14"/>
        <v>2985</v>
      </c>
      <c r="H504" s="102"/>
      <c r="I504" s="42">
        <f t="shared" si="16"/>
        <v>46460</v>
      </c>
      <c r="J504" s="34">
        <v>912</v>
      </c>
      <c r="K504" s="34"/>
      <c r="L504" s="13"/>
      <c r="M504" s="43"/>
    </row>
    <row r="505" spans="1:13" ht="19.5" customHeight="1">
      <c r="A505" s="38">
        <v>45548</v>
      </c>
      <c r="B505" s="39" t="s">
        <v>988</v>
      </c>
      <c r="C505" s="39" t="s">
        <v>989</v>
      </c>
      <c r="D505" s="40" t="s">
        <v>35</v>
      </c>
      <c r="E505" s="100">
        <v>3918.85</v>
      </c>
      <c r="F505" s="64"/>
      <c r="G505" s="23">
        <f t="shared" si="14"/>
        <v>3918.85</v>
      </c>
      <c r="H505" s="102"/>
      <c r="I505" s="42">
        <f t="shared" si="16"/>
        <v>46460</v>
      </c>
      <c r="J505" s="34">
        <v>912</v>
      </c>
      <c r="K505" s="34"/>
      <c r="L505" s="13"/>
      <c r="M505" s="43"/>
    </row>
    <row r="506" spans="1:13" ht="19.5" customHeight="1">
      <c r="A506" s="38">
        <v>45562</v>
      </c>
      <c r="B506" s="39" t="s">
        <v>990</v>
      </c>
      <c r="C506" s="39" t="s">
        <v>991</v>
      </c>
      <c r="D506" s="40" t="s">
        <v>35</v>
      </c>
      <c r="E506" s="100">
        <v>4966.8500000000004</v>
      </c>
      <c r="F506" s="64"/>
      <c r="G506" s="23">
        <f t="shared" si="14"/>
        <v>4966.8500000000004</v>
      </c>
      <c r="H506" s="102"/>
      <c r="I506" s="42">
        <f t="shared" si="16"/>
        <v>46474</v>
      </c>
      <c r="J506" s="34">
        <v>912</v>
      </c>
      <c r="K506" s="34"/>
      <c r="L506" s="13"/>
      <c r="M506" s="43"/>
    </row>
    <row r="507" spans="1:13" ht="19.5" customHeight="1">
      <c r="A507" s="38">
        <v>45541</v>
      </c>
      <c r="B507" s="39" t="s">
        <v>992</v>
      </c>
      <c r="C507" s="39" t="s">
        <v>993</v>
      </c>
      <c r="D507" s="40" t="s">
        <v>717</v>
      </c>
      <c r="E507" s="100">
        <v>2720</v>
      </c>
      <c r="F507" s="64"/>
      <c r="G507" s="23">
        <f t="shared" si="14"/>
        <v>2720</v>
      </c>
      <c r="H507" s="102"/>
      <c r="I507" s="42">
        <f t="shared" si="16"/>
        <v>46453</v>
      </c>
      <c r="J507" s="34">
        <v>912</v>
      </c>
      <c r="K507" s="34"/>
      <c r="L507" s="13"/>
      <c r="M507" s="43"/>
    </row>
    <row r="508" spans="1:13" ht="19.5" customHeight="1">
      <c r="A508" s="38">
        <v>45555</v>
      </c>
      <c r="B508" s="39" t="s">
        <v>994</v>
      </c>
      <c r="C508" s="39" t="s">
        <v>995</v>
      </c>
      <c r="D508" s="40" t="s">
        <v>717</v>
      </c>
      <c r="E508" s="100">
        <v>2720</v>
      </c>
      <c r="F508" s="64"/>
      <c r="G508" s="23">
        <f t="shared" si="14"/>
        <v>2720</v>
      </c>
      <c r="H508" s="102"/>
      <c r="I508" s="42">
        <f t="shared" si="16"/>
        <v>46467</v>
      </c>
      <c r="J508" s="34">
        <v>912</v>
      </c>
      <c r="K508" s="34"/>
      <c r="L508" s="13"/>
      <c r="M508" s="43"/>
    </row>
    <row r="509" spans="1:13" ht="19.5" customHeight="1">
      <c r="A509" s="38">
        <v>45569</v>
      </c>
      <c r="B509" s="39" t="s">
        <v>996</v>
      </c>
      <c r="C509" s="39" t="s">
        <v>997</v>
      </c>
      <c r="D509" s="40" t="s">
        <v>998</v>
      </c>
      <c r="E509" s="100">
        <v>8036.85</v>
      </c>
      <c r="F509" s="64"/>
      <c r="G509" s="23">
        <f t="shared" si="14"/>
        <v>8036.85</v>
      </c>
      <c r="H509" s="102"/>
      <c r="I509" s="42">
        <f t="shared" si="16"/>
        <v>46481</v>
      </c>
      <c r="J509" s="34">
        <v>912</v>
      </c>
      <c r="K509" s="34"/>
      <c r="L509" s="13"/>
      <c r="M509" s="43"/>
    </row>
    <row r="510" spans="1:13" ht="19.5" customHeight="1">
      <c r="A510" s="38">
        <v>45569</v>
      </c>
      <c r="B510" s="39" t="s">
        <v>999</v>
      </c>
      <c r="C510" s="39" t="s">
        <v>1000</v>
      </c>
      <c r="D510" s="40" t="s">
        <v>924</v>
      </c>
      <c r="E510" s="100">
        <v>6575</v>
      </c>
      <c r="F510" s="64"/>
      <c r="G510" s="23">
        <f t="shared" si="14"/>
        <v>6575</v>
      </c>
      <c r="H510" s="102"/>
      <c r="I510" s="42">
        <f t="shared" si="16"/>
        <v>46481</v>
      </c>
      <c r="J510" s="34">
        <v>912</v>
      </c>
      <c r="K510" s="34"/>
      <c r="L510" s="13"/>
      <c r="M510" s="43"/>
    </row>
    <row r="511" spans="1:13" ht="19.5" customHeight="1">
      <c r="A511" s="38">
        <v>45576</v>
      </c>
      <c r="B511" s="39" t="s">
        <v>1001</v>
      </c>
      <c r="C511" s="39" t="s">
        <v>1002</v>
      </c>
      <c r="D511" s="40" t="s">
        <v>924</v>
      </c>
      <c r="E511" s="100">
        <v>14990</v>
      </c>
      <c r="F511" s="64"/>
      <c r="G511" s="23">
        <f t="shared" si="14"/>
        <v>14990</v>
      </c>
      <c r="H511" s="102"/>
      <c r="I511" s="42">
        <f t="shared" si="16"/>
        <v>46488</v>
      </c>
      <c r="J511" s="34">
        <v>912</v>
      </c>
      <c r="K511" s="34"/>
      <c r="L511" s="13"/>
      <c r="M511" s="43"/>
    </row>
    <row r="512" spans="1:13" ht="19.5" customHeight="1">
      <c r="A512" s="38">
        <v>45590</v>
      </c>
      <c r="B512" s="39" t="s">
        <v>1003</v>
      </c>
      <c r="C512" s="39" t="s">
        <v>1004</v>
      </c>
      <c r="D512" s="40" t="s">
        <v>924</v>
      </c>
      <c r="E512" s="100">
        <v>5610</v>
      </c>
      <c r="F512" s="64"/>
      <c r="G512" s="23">
        <f t="shared" si="14"/>
        <v>5610</v>
      </c>
      <c r="H512" s="102"/>
      <c r="I512" s="42">
        <f t="shared" si="16"/>
        <v>46502</v>
      </c>
      <c r="J512" s="34">
        <v>912</v>
      </c>
      <c r="K512" s="34"/>
      <c r="L512" s="13"/>
      <c r="M512" s="43"/>
    </row>
    <row r="513" spans="1:13" ht="19.5" customHeight="1">
      <c r="A513" s="38">
        <v>45569</v>
      </c>
      <c r="B513" s="39" t="s">
        <v>1005</v>
      </c>
      <c r="C513" s="39" t="s">
        <v>1006</v>
      </c>
      <c r="D513" s="40" t="s">
        <v>35</v>
      </c>
      <c r="E513" s="100">
        <v>7837.7</v>
      </c>
      <c r="F513" s="64"/>
      <c r="G513" s="23">
        <f t="shared" si="14"/>
        <v>7837.7</v>
      </c>
      <c r="H513" s="102"/>
      <c r="I513" s="42">
        <f t="shared" si="16"/>
        <v>46481</v>
      </c>
      <c r="J513" s="34">
        <v>912</v>
      </c>
      <c r="K513" s="34"/>
      <c r="L513" s="13"/>
      <c r="M513" s="43"/>
    </row>
    <row r="514" spans="1:13" ht="19.5" customHeight="1">
      <c r="A514" s="38">
        <v>45569</v>
      </c>
      <c r="B514" s="39" t="s">
        <v>1005</v>
      </c>
      <c r="C514" s="39" t="s">
        <v>1006</v>
      </c>
      <c r="D514" s="40" t="s">
        <v>35</v>
      </c>
      <c r="E514" s="100">
        <v>15170</v>
      </c>
      <c r="F514" s="64"/>
      <c r="G514" s="23">
        <f t="shared" si="14"/>
        <v>15170</v>
      </c>
      <c r="H514" s="102"/>
      <c r="I514" s="42">
        <f t="shared" si="16"/>
        <v>46481</v>
      </c>
      <c r="J514" s="34">
        <v>912</v>
      </c>
      <c r="K514" s="34"/>
      <c r="L514" s="13"/>
      <c r="M514" s="43"/>
    </row>
    <row r="515" spans="1:13" ht="19.5" customHeight="1">
      <c r="A515" s="38">
        <v>45576</v>
      </c>
      <c r="B515" s="39" t="s">
        <v>1007</v>
      </c>
      <c r="C515" s="39" t="s">
        <v>1008</v>
      </c>
      <c r="D515" s="40" t="s">
        <v>35</v>
      </c>
      <c r="E515" s="100">
        <v>14081.6</v>
      </c>
      <c r="F515" s="64"/>
      <c r="G515" s="23">
        <f t="shared" si="14"/>
        <v>14081.6</v>
      </c>
      <c r="H515" s="102"/>
      <c r="I515" s="42">
        <f t="shared" si="16"/>
        <v>46488</v>
      </c>
      <c r="J515" s="34">
        <v>912</v>
      </c>
      <c r="K515" s="34"/>
      <c r="L515" s="13"/>
      <c r="M515" s="43"/>
    </row>
    <row r="516" spans="1:13" ht="19.5" customHeight="1">
      <c r="A516" s="38">
        <v>45583</v>
      </c>
      <c r="B516" s="39" t="s">
        <v>1009</v>
      </c>
      <c r="C516" s="39" t="s">
        <v>1010</v>
      </c>
      <c r="D516" s="40" t="s">
        <v>35</v>
      </c>
      <c r="E516" s="100">
        <v>12084.65</v>
      </c>
      <c r="F516" s="64"/>
      <c r="G516" s="23">
        <f t="shared" si="14"/>
        <v>12084.65</v>
      </c>
      <c r="H516" s="102"/>
      <c r="I516" s="42">
        <f t="shared" si="16"/>
        <v>46495</v>
      </c>
      <c r="J516" s="34">
        <v>912</v>
      </c>
      <c r="K516" s="34"/>
      <c r="L516" s="13"/>
      <c r="M516" s="43"/>
    </row>
    <row r="517" spans="1:13" ht="19.5" customHeight="1">
      <c r="A517" s="38">
        <v>45590</v>
      </c>
      <c r="B517" s="39" t="s">
        <v>1011</v>
      </c>
      <c r="C517" s="39" t="s">
        <v>1012</v>
      </c>
      <c r="D517" s="40" t="s">
        <v>35</v>
      </c>
      <c r="E517" s="100">
        <v>16692.45</v>
      </c>
      <c r="F517" s="64"/>
      <c r="G517" s="23">
        <f t="shared" si="14"/>
        <v>16692.45</v>
      </c>
      <c r="H517" s="102"/>
      <c r="I517" s="42">
        <f t="shared" si="16"/>
        <v>46502</v>
      </c>
      <c r="J517" s="34">
        <v>912</v>
      </c>
      <c r="K517" s="34"/>
      <c r="L517" s="13"/>
      <c r="M517" s="43"/>
    </row>
    <row r="518" spans="1:13" ht="19.5" customHeight="1">
      <c r="A518" s="38">
        <v>45590</v>
      </c>
      <c r="B518" s="39" t="s">
        <v>1011</v>
      </c>
      <c r="C518" s="39" t="s">
        <v>1012</v>
      </c>
      <c r="D518" s="40" t="s">
        <v>35</v>
      </c>
      <c r="E518" s="100">
        <v>17618.45</v>
      </c>
      <c r="F518" s="64"/>
      <c r="G518" s="23">
        <f t="shared" ref="G518:G560" si="17">E518-F518</f>
        <v>17618.45</v>
      </c>
      <c r="H518" s="102"/>
      <c r="I518" s="42">
        <f t="shared" si="16"/>
        <v>46502</v>
      </c>
      <c r="J518" s="34">
        <v>912</v>
      </c>
      <c r="K518" s="34"/>
      <c r="L518" s="13"/>
      <c r="M518" s="43"/>
    </row>
    <row r="519" spans="1:13" ht="19.5" customHeight="1">
      <c r="A519" s="38">
        <v>45597</v>
      </c>
      <c r="B519" s="39" t="s">
        <v>1013</v>
      </c>
      <c r="C519" s="39" t="s">
        <v>1014</v>
      </c>
      <c r="D519" s="40" t="s">
        <v>35</v>
      </c>
      <c r="E519" s="100">
        <v>6092.5</v>
      </c>
      <c r="F519" s="64"/>
      <c r="G519" s="23">
        <f t="shared" si="17"/>
        <v>6092.5</v>
      </c>
      <c r="H519" s="102"/>
      <c r="I519" s="42">
        <f t="shared" si="16"/>
        <v>46509</v>
      </c>
      <c r="J519" s="34">
        <v>912</v>
      </c>
      <c r="K519" s="34"/>
      <c r="L519" s="13"/>
      <c r="M519" s="43"/>
    </row>
    <row r="520" spans="1:13" ht="19.5" customHeight="1">
      <c r="A520" s="38">
        <v>45597</v>
      </c>
      <c r="B520" s="39" t="s">
        <v>1015</v>
      </c>
      <c r="C520" s="39" t="s">
        <v>1016</v>
      </c>
      <c r="D520" s="40" t="s">
        <v>998</v>
      </c>
      <c r="E520" s="100">
        <v>5781.45</v>
      </c>
      <c r="F520" s="64"/>
      <c r="G520" s="23">
        <f t="shared" si="17"/>
        <v>5781.45</v>
      </c>
      <c r="H520" s="102"/>
      <c r="I520" s="42">
        <f t="shared" si="16"/>
        <v>46509</v>
      </c>
      <c r="J520" s="34">
        <v>912</v>
      </c>
      <c r="K520" s="34"/>
      <c r="L520" s="13"/>
      <c r="M520" s="43"/>
    </row>
    <row r="521" spans="1:13" ht="19.5" customHeight="1">
      <c r="A521" s="38">
        <v>45597</v>
      </c>
      <c r="B521" s="39" t="s">
        <v>1017</v>
      </c>
      <c r="C521" s="39" t="s">
        <v>1018</v>
      </c>
      <c r="D521" s="40" t="s">
        <v>717</v>
      </c>
      <c r="E521" s="100">
        <v>6330</v>
      </c>
      <c r="F521" s="64"/>
      <c r="G521" s="23">
        <f t="shared" si="17"/>
        <v>6330</v>
      </c>
      <c r="H521" s="102"/>
      <c r="I521" s="42">
        <f t="shared" si="16"/>
        <v>46509</v>
      </c>
      <c r="J521" s="34">
        <v>912</v>
      </c>
      <c r="K521" s="34"/>
      <c r="L521" s="13"/>
      <c r="M521" s="43"/>
    </row>
    <row r="522" spans="1:13" ht="19.5" customHeight="1">
      <c r="A522" s="38">
        <v>45597</v>
      </c>
      <c r="B522" s="39" t="s">
        <v>1019</v>
      </c>
      <c r="C522" s="39" t="s">
        <v>1020</v>
      </c>
      <c r="D522" s="40" t="s">
        <v>35</v>
      </c>
      <c r="E522" s="100">
        <v>7577.7</v>
      </c>
      <c r="F522" s="64"/>
      <c r="G522" s="23">
        <f t="shared" si="17"/>
        <v>7577.7</v>
      </c>
      <c r="H522" s="102"/>
      <c r="I522" s="42">
        <f t="shared" si="16"/>
        <v>46509</v>
      </c>
      <c r="J522" s="34">
        <v>912</v>
      </c>
      <c r="K522" s="34"/>
      <c r="L522" s="13"/>
      <c r="M522" s="43"/>
    </row>
    <row r="523" spans="1:13" ht="19.5" customHeight="1">
      <c r="A523" s="38">
        <v>45597</v>
      </c>
      <c r="B523" s="39" t="s">
        <v>1021</v>
      </c>
      <c r="C523" s="39" t="s">
        <v>1022</v>
      </c>
      <c r="D523" s="40" t="s">
        <v>924</v>
      </c>
      <c r="E523" s="100">
        <v>6575</v>
      </c>
      <c r="F523" s="64"/>
      <c r="G523" s="23">
        <f t="shared" si="17"/>
        <v>6575</v>
      </c>
      <c r="H523" s="102"/>
      <c r="I523" s="42">
        <f t="shared" si="16"/>
        <v>46509</v>
      </c>
      <c r="J523" s="34">
        <v>912</v>
      </c>
      <c r="K523" s="34"/>
      <c r="L523" s="13"/>
      <c r="M523" s="43"/>
    </row>
    <row r="524" spans="1:13" ht="19.5" customHeight="1">
      <c r="A524" s="38">
        <v>45604</v>
      </c>
      <c r="B524" s="39" t="s">
        <v>1023</v>
      </c>
      <c r="C524" s="39" t="s">
        <v>1024</v>
      </c>
      <c r="D524" s="40" t="s">
        <v>35</v>
      </c>
      <c r="E524" s="100">
        <v>15675.4</v>
      </c>
      <c r="F524" s="64"/>
      <c r="G524" s="23">
        <f t="shared" si="17"/>
        <v>15675.4</v>
      </c>
      <c r="H524" s="102"/>
      <c r="I524" s="42">
        <f t="shared" si="16"/>
        <v>46516</v>
      </c>
      <c r="J524" s="34">
        <v>912</v>
      </c>
      <c r="K524" s="34"/>
      <c r="L524" s="13"/>
      <c r="M524" s="43"/>
    </row>
    <row r="525" spans="1:13" ht="19.5" customHeight="1">
      <c r="A525" s="38">
        <v>45604</v>
      </c>
      <c r="B525" s="39" t="s">
        <v>1023</v>
      </c>
      <c r="C525" s="39" t="s">
        <v>1024</v>
      </c>
      <c r="D525" s="40" t="s">
        <v>35</v>
      </c>
      <c r="E525" s="100">
        <v>3788.85</v>
      </c>
      <c r="F525" s="64"/>
      <c r="G525" s="23">
        <f t="shared" si="17"/>
        <v>3788.85</v>
      </c>
      <c r="H525" s="102"/>
      <c r="I525" s="42">
        <f t="shared" si="16"/>
        <v>46516</v>
      </c>
      <c r="J525" s="34">
        <v>912</v>
      </c>
      <c r="K525" s="34"/>
      <c r="L525" s="13"/>
      <c r="M525" s="43"/>
    </row>
    <row r="526" spans="1:13" ht="19.5" customHeight="1">
      <c r="A526" s="38">
        <v>45615</v>
      </c>
      <c r="B526" s="39" t="s">
        <v>1025</v>
      </c>
      <c r="C526" s="39" t="s">
        <v>1026</v>
      </c>
      <c r="D526" s="40" t="s">
        <v>35</v>
      </c>
      <c r="E526" s="100">
        <v>2930.95</v>
      </c>
      <c r="F526" s="64"/>
      <c r="G526" s="23">
        <f t="shared" si="17"/>
        <v>2930.95</v>
      </c>
      <c r="H526" s="102"/>
      <c r="I526" s="42">
        <f t="shared" si="16"/>
        <v>46527</v>
      </c>
      <c r="J526" s="34">
        <v>912</v>
      </c>
      <c r="K526" s="34"/>
      <c r="L526" s="13"/>
      <c r="M526" s="43"/>
    </row>
    <row r="527" spans="1:13" ht="19.5" customHeight="1">
      <c r="A527" s="38">
        <v>45618</v>
      </c>
      <c r="B527" s="39" t="s">
        <v>1027</v>
      </c>
      <c r="C527" s="39" t="s">
        <v>1028</v>
      </c>
      <c r="D527" s="40" t="s">
        <v>717</v>
      </c>
      <c r="E527" s="100">
        <v>11770</v>
      </c>
      <c r="F527" s="64"/>
      <c r="G527" s="23">
        <f t="shared" si="17"/>
        <v>11770</v>
      </c>
      <c r="H527" s="102"/>
      <c r="I527" s="42">
        <f t="shared" si="16"/>
        <v>46530</v>
      </c>
      <c r="J527" s="34">
        <v>912</v>
      </c>
      <c r="K527" s="34"/>
      <c r="L527" s="13"/>
      <c r="M527" s="43"/>
    </row>
    <row r="528" spans="1:13" ht="19.5" customHeight="1">
      <c r="A528" s="38">
        <v>45625</v>
      </c>
      <c r="B528" s="39" t="s">
        <v>1029</v>
      </c>
      <c r="C528" s="39" t="s">
        <v>1030</v>
      </c>
      <c r="D528" s="40" t="s">
        <v>35</v>
      </c>
      <c r="E528" s="100">
        <v>3980</v>
      </c>
      <c r="F528" s="64"/>
      <c r="G528" s="23">
        <f t="shared" si="17"/>
        <v>3980</v>
      </c>
      <c r="H528" s="102"/>
      <c r="I528" s="42">
        <f t="shared" si="16"/>
        <v>46537</v>
      </c>
      <c r="J528" s="34">
        <v>912</v>
      </c>
      <c r="K528" s="34"/>
      <c r="L528" s="13"/>
      <c r="M528" s="43"/>
    </row>
    <row r="529" spans="1:13" ht="19.5" customHeight="1">
      <c r="A529" s="38">
        <v>45625</v>
      </c>
      <c r="B529" s="39" t="s">
        <v>1031</v>
      </c>
      <c r="C529" s="39" t="s">
        <v>1032</v>
      </c>
      <c r="D529" s="40" t="s">
        <v>998</v>
      </c>
      <c r="E529" s="100">
        <v>2444.5</v>
      </c>
      <c r="F529" s="64"/>
      <c r="G529" s="23">
        <f t="shared" si="17"/>
        <v>2444.5</v>
      </c>
      <c r="H529" s="102"/>
      <c r="I529" s="42">
        <f t="shared" si="16"/>
        <v>46537</v>
      </c>
      <c r="J529" s="34">
        <v>912</v>
      </c>
      <c r="K529" s="34"/>
      <c r="L529" s="13"/>
      <c r="M529" s="43"/>
    </row>
    <row r="530" spans="1:13" ht="19.5" customHeight="1">
      <c r="A530" s="38">
        <v>45625</v>
      </c>
      <c r="B530" s="39" t="s">
        <v>1033</v>
      </c>
      <c r="C530" s="39" t="s">
        <v>1034</v>
      </c>
      <c r="D530" s="40" t="s">
        <v>35</v>
      </c>
      <c r="E530" s="100">
        <v>8295.7999999999993</v>
      </c>
      <c r="F530" s="64"/>
      <c r="G530" s="23">
        <f t="shared" si="17"/>
        <v>8295.7999999999993</v>
      </c>
      <c r="H530" s="102"/>
      <c r="I530" s="42">
        <f t="shared" si="16"/>
        <v>46537</v>
      </c>
      <c r="J530" s="34">
        <v>912</v>
      </c>
      <c r="K530" s="34"/>
      <c r="L530" s="13"/>
      <c r="M530" s="43"/>
    </row>
    <row r="531" spans="1:13" ht="19.5" customHeight="1">
      <c r="A531" s="38">
        <v>45625</v>
      </c>
      <c r="B531" s="39" t="s">
        <v>1033</v>
      </c>
      <c r="C531" s="39" t="s">
        <v>1034</v>
      </c>
      <c r="D531" s="40" t="s">
        <v>35</v>
      </c>
      <c r="E531" s="100">
        <v>1590</v>
      </c>
      <c r="F531" s="64"/>
      <c r="G531" s="23">
        <f t="shared" si="17"/>
        <v>1590</v>
      </c>
      <c r="H531" s="102"/>
      <c r="I531" s="42">
        <f t="shared" si="16"/>
        <v>46537</v>
      </c>
      <c r="J531" s="34">
        <v>912</v>
      </c>
      <c r="K531" s="34"/>
      <c r="L531" s="13"/>
      <c r="M531" s="43"/>
    </row>
    <row r="532" spans="1:13" ht="19.5" customHeight="1">
      <c r="A532" s="38">
        <v>45632</v>
      </c>
      <c r="B532" s="39" t="s">
        <v>1035</v>
      </c>
      <c r="C532" s="39" t="s">
        <v>1036</v>
      </c>
      <c r="D532" s="40" t="s">
        <v>35</v>
      </c>
      <c r="E532" s="100">
        <v>6965</v>
      </c>
      <c r="F532" s="64"/>
      <c r="G532" s="23">
        <f t="shared" si="17"/>
        <v>6965</v>
      </c>
      <c r="H532" s="102"/>
      <c r="I532" s="42">
        <f t="shared" si="16"/>
        <v>46544</v>
      </c>
      <c r="J532" s="34">
        <v>912</v>
      </c>
      <c r="K532" s="34"/>
      <c r="L532" s="13"/>
      <c r="M532" s="43"/>
    </row>
    <row r="533" spans="1:13" ht="19.5" customHeight="1">
      <c r="A533" s="38">
        <v>45639</v>
      </c>
      <c r="B533" s="39" t="s">
        <v>1037</v>
      </c>
      <c r="C533" s="39" t="s">
        <v>1038</v>
      </c>
      <c r="D533" s="40" t="s">
        <v>998</v>
      </c>
      <c r="E533" s="100">
        <v>23230.85</v>
      </c>
      <c r="F533" s="64"/>
      <c r="G533" s="23">
        <f t="shared" si="17"/>
        <v>23230.85</v>
      </c>
      <c r="H533" s="102"/>
      <c r="I533" s="42">
        <f t="shared" si="16"/>
        <v>46551</v>
      </c>
      <c r="J533" s="34">
        <v>912</v>
      </c>
      <c r="K533" s="34"/>
      <c r="L533" s="13"/>
      <c r="M533" s="43"/>
    </row>
    <row r="534" spans="1:13" ht="19.5" customHeight="1">
      <c r="A534" s="38">
        <v>45639</v>
      </c>
      <c r="B534" s="39" t="s">
        <v>1039</v>
      </c>
      <c r="C534" s="39" t="s">
        <v>1040</v>
      </c>
      <c r="D534" s="40" t="s">
        <v>717</v>
      </c>
      <c r="E534" s="100">
        <v>4500</v>
      </c>
      <c r="F534" s="64"/>
      <c r="G534" s="23">
        <f t="shared" si="17"/>
        <v>4500</v>
      </c>
      <c r="H534" s="102"/>
      <c r="I534" s="42">
        <f t="shared" si="16"/>
        <v>46551</v>
      </c>
      <c r="J534" s="34">
        <v>912</v>
      </c>
      <c r="K534" s="34"/>
      <c r="L534" s="13"/>
      <c r="M534" s="43"/>
    </row>
    <row r="535" spans="1:13" ht="19.5" customHeight="1">
      <c r="A535" s="38">
        <v>45639</v>
      </c>
      <c r="B535" s="39" t="s">
        <v>1041</v>
      </c>
      <c r="C535" s="39" t="s">
        <v>1042</v>
      </c>
      <c r="D535" s="40" t="s">
        <v>35</v>
      </c>
      <c r="E535" s="100">
        <v>16692.45</v>
      </c>
      <c r="F535" s="64"/>
      <c r="G535" s="23">
        <f t="shared" si="17"/>
        <v>16692.45</v>
      </c>
      <c r="H535" s="102"/>
      <c r="I535" s="42">
        <f t="shared" si="16"/>
        <v>46551</v>
      </c>
      <c r="J535" s="34">
        <v>912</v>
      </c>
      <c r="K535" s="34"/>
      <c r="L535" s="13"/>
      <c r="M535" s="43"/>
    </row>
    <row r="536" spans="1:13" ht="19.5" customHeight="1">
      <c r="A536" s="38">
        <v>45639</v>
      </c>
      <c r="B536" s="39" t="s">
        <v>1041</v>
      </c>
      <c r="C536" s="39" t="s">
        <v>1042</v>
      </c>
      <c r="D536" s="40" t="s">
        <v>35</v>
      </c>
      <c r="E536" s="100">
        <v>995</v>
      </c>
      <c r="F536" s="64"/>
      <c r="G536" s="23">
        <f t="shared" si="17"/>
        <v>995</v>
      </c>
      <c r="H536" s="102"/>
      <c r="I536" s="42">
        <f t="shared" si="16"/>
        <v>46551</v>
      </c>
      <c r="J536" s="34">
        <v>912</v>
      </c>
      <c r="K536" s="34"/>
      <c r="L536" s="13"/>
      <c r="M536" s="43"/>
    </row>
    <row r="537" spans="1:13" ht="19.5" customHeight="1">
      <c r="A537" s="38">
        <v>45639</v>
      </c>
      <c r="B537" s="39" t="s">
        <v>1041</v>
      </c>
      <c r="C537" s="39" t="s">
        <v>1042</v>
      </c>
      <c r="D537" s="40" t="s">
        <v>35</v>
      </c>
      <c r="E537" s="100">
        <v>1954.5</v>
      </c>
      <c r="F537" s="64"/>
      <c r="G537" s="23">
        <f t="shared" si="17"/>
        <v>1954.5</v>
      </c>
      <c r="H537" s="102"/>
      <c r="I537" s="42">
        <f t="shared" si="16"/>
        <v>46551</v>
      </c>
      <c r="J537" s="34">
        <v>912</v>
      </c>
      <c r="K537" s="34"/>
      <c r="L537" s="13"/>
      <c r="M537" s="43"/>
    </row>
    <row r="538" spans="1:13" ht="19.5" customHeight="1">
      <c r="A538" s="38">
        <v>45639</v>
      </c>
      <c r="B538" s="39" t="s">
        <v>1041</v>
      </c>
      <c r="C538" s="39" t="s">
        <v>1042</v>
      </c>
      <c r="D538" s="40" t="s">
        <v>35</v>
      </c>
      <c r="E538" s="100">
        <v>1350</v>
      </c>
      <c r="F538" s="64"/>
      <c r="G538" s="23">
        <f t="shared" si="17"/>
        <v>1350</v>
      </c>
      <c r="H538" s="102"/>
      <c r="I538" s="42">
        <f t="shared" si="16"/>
        <v>46551</v>
      </c>
      <c r="J538" s="34">
        <v>912</v>
      </c>
      <c r="K538" s="34"/>
      <c r="L538" s="13"/>
      <c r="M538" s="43"/>
    </row>
    <row r="539" spans="1:13" ht="19.5" customHeight="1">
      <c r="A539" s="38">
        <v>45639</v>
      </c>
      <c r="B539" s="39" t="s">
        <v>1043</v>
      </c>
      <c r="C539" s="39" t="s">
        <v>1044</v>
      </c>
      <c r="D539" s="40" t="s">
        <v>924</v>
      </c>
      <c r="E539" s="100">
        <v>12185</v>
      </c>
      <c r="F539" s="64"/>
      <c r="G539" s="23">
        <f t="shared" si="17"/>
        <v>12185</v>
      </c>
      <c r="H539" s="102"/>
      <c r="I539" s="42">
        <f t="shared" si="16"/>
        <v>46551</v>
      </c>
      <c r="J539" s="34">
        <v>912</v>
      </c>
      <c r="K539" s="34"/>
      <c r="L539" s="13"/>
      <c r="M539" s="43"/>
    </row>
    <row r="540" spans="1:13" ht="19.5" customHeight="1">
      <c r="A540" s="38">
        <v>45646</v>
      </c>
      <c r="B540" s="39" t="s">
        <v>1045</v>
      </c>
      <c r="C540" s="39" t="s">
        <v>1046</v>
      </c>
      <c r="D540" s="40" t="s">
        <v>35</v>
      </c>
      <c r="E540" s="100">
        <v>795</v>
      </c>
      <c r="F540" s="64"/>
      <c r="G540" s="23">
        <f t="shared" si="17"/>
        <v>795</v>
      </c>
      <c r="H540" s="102"/>
      <c r="I540" s="42">
        <f t="shared" si="16"/>
        <v>46558</v>
      </c>
      <c r="J540" s="34">
        <v>912</v>
      </c>
      <c r="K540" s="34"/>
      <c r="L540" s="13"/>
      <c r="M540" s="43"/>
    </row>
    <row r="541" spans="1:13" ht="19.5" customHeight="1">
      <c r="A541" s="38">
        <v>45646</v>
      </c>
      <c r="B541" s="39" t="s">
        <v>1045</v>
      </c>
      <c r="C541" s="39" t="s">
        <v>1046</v>
      </c>
      <c r="D541" s="40" t="s">
        <v>35</v>
      </c>
      <c r="E541" s="100">
        <v>7577.7</v>
      </c>
      <c r="F541" s="64"/>
      <c r="G541" s="23">
        <f t="shared" si="17"/>
        <v>7577.7</v>
      </c>
      <c r="H541" s="102"/>
      <c r="I541" s="42">
        <f t="shared" si="16"/>
        <v>46558</v>
      </c>
      <c r="J541" s="34">
        <v>912</v>
      </c>
      <c r="K541" s="34"/>
      <c r="L541" s="13"/>
      <c r="M541" s="43"/>
    </row>
    <row r="542" spans="1:13" ht="19.5" customHeight="1">
      <c r="A542" s="38">
        <v>45646</v>
      </c>
      <c r="B542" s="39" t="s">
        <v>1047</v>
      </c>
      <c r="C542" s="39" t="s">
        <v>1048</v>
      </c>
      <c r="D542" s="40" t="s">
        <v>979</v>
      </c>
      <c r="E542" s="100">
        <v>4939.6000000000004</v>
      </c>
      <c r="F542" s="64"/>
      <c r="G542" s="23">
        <f t="shared" si="17"/>
        <v>4939.6000000000004</v>
      </c>
      <c r="H542" s="102"/>
      <c r="I542" s="42">
        <f t="shared" si="16"/>
        <v>46558</v>
      </c>
      <c r="J542" s="34">
        <v>912</v>
      </c>
      <c r="K542" s="34"/>
      <c r="L542" s="13"/>
      <c r="M542" s="43"/>
    </row>
    <row r="543" spans="1:13" ht="19.5" customHeight="1">
      <c r="A543" s="38">
        <v>45646</v>
      </c>
      <c r="B543" s="39" t="s">
        <v>1049</v>
      </c>
      <c r="C543" s="39" t="s">
        <v>1050</v>
      </c>
      <c r="D543" s="40" t="s">
        <v>924</v>
      </c>
      <c r="E543" s="100">
        <v>6575</v>
      </c>
      <c r="F543" s="64"/>
      <c r="G543" s="23">
        <f t="shared" si="17"/>
        <v>6575</v>
      </c>
      <c r="H543" s="102"/>
      <c r="I543" s="42">
        <f t="shared" si="16"/>
        <v>46558</v>
      </c>
      <c r="J543" s="34">
        <v>912</v>
      </c>
      <c r="K543" s="34"/>
      <c r="L543" s="13"/>
      <c r="M543" s="43"/>
    </row>
    <row r="544" spans="1:13" ht="19.5" customHeight="1">
      <c r="A544" s="38">
        <v>45653</v>
      </c>
      <c r="B544" s="39" t="s">
        <v>1051</v>
      </c>
      <c r="C544" s="39" t="s">
        <v>1052</v>
      </c>
      <c r="D544" s="40" t="s">
        <v>924</v>
      </c>
      <c r="E544" s="100">
        <v>18760</v>
      </c>
      <c r="F544" s="64"/>
      <c r="G544" s="23">
        <f t="shared" si="17"/>
        <v>18760</v>
      </c>
      <c r="H544" s="102"/>
      <c r="I544" s="42">
        <f t="shared" si="16"/>
        <v>46565</v>
      </c>
      <c r="J544" s="34">
        <v>912</v>
      </c>
      <c r="K544" s="34"/>
      <c r="L544" s="13"/>
      <c r="M544" s="43"/>
    </row>
    <row r="545" spans="1:13" ht="19.5" customHeight="1">
      <c r="A545" s="38">
        <v>45653</v>
      </c>
      <c r="B545" s="39" t="s">
        <v>1053</v>
      </c>
      <c r="C545" s="39" t="s">
        <v>1054</v>
      </c>
      <c r="D545" s="40" t="s">
        <v>35</v>
      </c>
      <c r="E545" s="100">
        <v>2025</v>
      </c>
      <c r="F545" s="64"/>
      <c r="G545" s="23">
        <f t="shared" si="17"/>
        <v>2025</v>
      </c>
      <c r="H545" s="102"/>
      <c r="I545" s="42">
        <f t="shared" si="16"/>
        <v>46565</v>
      </c>
      <c r="J545" s="34">
        <v>912</v>
      </c>
      <c r="K545" s="34"/>
      <c r="L545" s="13"/>
      <c r="M545" s="43"/>
    </row>
    <row r="546" spans="1:13" ht="19.5" customHeight="1">
      <c r="A546" s="38">
        <v>45653</v>
      </c>
      <c r="B546" s="39" t="s">
        <v>1055</v>
      </c>
      <c r="C546" s="39" t="s">
        <v>1056</v>
      </c>
      <c r="D546" s="40" t="s">
        <v>998</v>
      </c>
      <c r="E546" s="100">
        <v>8418.75</v>
      </c>
      <c r="F546" s="64"/>
      <c r="G546" s="23">
        <f t="shared" si="17"/>
        <v>8418.75</v>
      </c>
      <c r="H546" s="102"/>
      <c r="I546" s="42">
        <f t="shared" si="16"/>
        <v>46565</v>
      </c>
      <c r="J546" s="34">
        <v>912</v>
      </c>
      <c r="K546" s="34"/>
      <c r="L546" s="13"/>
      <c r="M546" s="43"/>
    </row>
    <row r="547" spans="1:13" ht="19.5" customHeight="1">
      <c r="A547" s="38">
        <v>45653</v>
      </c>
      <c r="B547" s="39" t="s">
        <v>1057</v>
      </c>
      <c r="C547" s="39" t="s">
        <v>1058</v>
      </c>
      <c r="D547" s="40" t="s">
        <v>35</v>
      </c>
      <c r="E547" s="100">
        <v>15514.45</v>
      </c>
      <c r="F547" s="64"/>
      <c r="G547" s="23">
        <f t="shared" si="17"/>
        <v>15514.45</v>
      </c>
      <c r="H547" s="102"/>
      <c r="I547" s="42">
        <f t="shared" si="16"/>
        <v>46565</v>
      </c>
      <c r="J547" s="34">
        <v>912</v>
      </c>
      <c r="K547" s="34"/>
      <c r="L547" s="13"/>
      <c r="M547" s="43"/>
    </row>
    <row r="548" spans="1:13" ht="19.5" customHeight="1">
      <c r="A548" s="38">
        <v>45660</v>
      </c>
      <c r="B548" s="39" t="s">
        <v>1059</v>
      </c>
      <c r="C548" s="39" t="s">
        <v>1060</v>
      </c>
      <c r="D548" s="40" t="s">
        <v>998</v>
      </c>
      <c r="E548" s="100">
        <v>8184.4</v>
      </c>
      <c r="F548" s="64"/>
      <c r="G548" s="23">
        <f t="shared" si="17"/>
        <v>8184.4</v>
      </c>
      <c r="H548" s="102"/>
      <c r="I548" s="42">
        <f t="shared" si="16"/>
        <v>46572</v>
      </c>
      <c r="J548" s="34">
        <v>912</v>
      </c>
      <c r="K548" s="34"/>
      <c r="L548" s="13"/>
      <c r="M548" s="43"/>
    </row>
    <row r="549" spans="1:13" ht="19.5" customHeight="1">
      <c r="A549" s="38">
        <v>45688</v>
      </c>
      <c r="B549" s="39" t="s">
        <v>1061</v>
      </c>
      <c r="C549" s="39" t="s">
        <v>1062</v>
      </c>
      <c r="D549" s="40" t="s">
        <v>998</v>
      </c>
      <c r="E549" s="100">
        <v>2806.25</v>
      </c>
      <c r="F549" s="64"/>
      <c r="G549" s="23">
        <f t="shared" si="17"/>
        <v>2806.25</v>
      </c>
      <c r="H549" s="102"/>
      <c r="I549" s="42">
        <f t="shared" si="16"/>
        <v>46600</v>
      </c>
      <c r="J549" s="34">
        <v>912</v>
      </c>
      <c r="K549" s="34"/>
      <c r="L549" s="13"/>
      <c r="M549" s="43"/>
    </row>
    <row r="550" spans="1:13" ht="19.5" customHeight="1">
      <c r="A550" s="38">
        <v>45660</v>
      </c>
      <c r="B550" s="39" t="s">
        <v>1063</v>
      </c>
      <c r="C550" s="39" t="s">
        <v>1064</v>
      </c>
      <c r="D550" s="40" t="s">
        <v>35</v>
      </c>
      <c r="E550" s="100">
        <v>1350</v>
      </c>
      <c r="F550" s="64"/>
      <c r="G550" s="23">
        <f t="shared" si="17"/>
        <v>1350</v>
      </c>
      <c r="H550" s="102"/>
      <c r="I550" s="42">
        <f t="shared" si="16"/>
        <v>46572</v>
      </c>
      <c r="J550" s="34">
        <v>912</v>
      </c>
      <c r="K550" s="34"/>
      <c r="L550" s="13"/>
      <c r="M550" s="43"/>
    </row>
    <row r="551" spans="1:13" ht="19.5" customHeight="1">
      <c r="A551" s="38">
        <v>45660</v>
      </c>
      <c r="B551" s="39" t="s">
        <v>1063</v>
      </c>
      <c r="C551" s="39" t="s">
        <v>1064</v>
      </c>
      <c r="D551" s="40" t="s">
        <v>35</v>
      </c>
      <c r="E551" s="100">
        <v>1590</v>
      </c>
      <c r="F551" s="64"/>
      <c r="G551" s="23">
        <f t="shared" si="17"/>
        <v>1590</v>
      </c>
      <c r="H551" s="102"/>
      <c r="I551" s="42">
        <f t="shared" si="16"/>
        <v>46572</v>
      </c>
      <c r="J551" s="34">
        <v>912</v>
      </c>
      <c r="K551" s="34"/>
      <c r="L551" s="13"/>
      <c r="M551" s="43"/>
    </row>
    <row r="552" spans="1:13" ht="19.5" customHeight="1">
      <c r="A552" s="38">
        <v>45667</v>
      </c>
      <c r="B552" s="39" t="s">
        <v>1065</v>
      </c>
      <c r="C552" s="39" t="s">
        <v>1066</v>
      </c>
      <c r="D552" s="40" t="s">
        <v>35</v>
      </c>
      <c r="E552" s="100">
        <v>28829.200000000001</v>
      </c>
      <c r="F552" s="64"/>
      <c r="G552" s="23">
        <f t="shared" si="17"/>
        <v>28829.200000000001</v>
      </c>
      <c r="H552" s="102"/>
      <c r="I552" s="42">
        <f t="shared" si="16"/>
        <v>46579</v>
      </c>
      <c r="J552" s="34">
        <v>912</v>
      </c>
      <c r="K552" s="34"/>
      <c r="L552" s="13"/>
      <c r="M552" s="43"/>
    </row>
    <row r="553" spans="1:13" ht="19.5" customHeight="1">
      <c r="A553" s="38">
        <v>45688</v>
      </c>
      <c r="B553" s="39" t="s">
        <v>1067</v>
      </c>
      <c r="C553" s="39" t="s">
        <v>1068</v>
      </c>
      <c r="D553" s="40" t="s">
        <v>717</v>
      </c>
      <c r="E553" s="100">
        <v>21560</v>
      </c>
      <c r="F553" s="64"/>
      <c r="G553" s="23">
        <f t="shared" si="17"/>
        <v>21560</v>
      </c>
      <c r="H553" s="102"/>
      <c r="I553" s="42">
        <f t="shared" si="16"/>
        <v>46600</v>
      </c>
      <c r="J553" s="34">
        <v>912</v>
      </c>
      <c r="K553" s="34"/>
      <c r="L553" s="13"/>
      <c r="M553" s="43"/>
    </row>
    <row r="554" spans="1:13" ht="19.5" customHeight="1">
      <c r="A554" s="38">
        <v>45695</v>
      </c>
      <c r="B554" s="39" t="s">
        <v>1077</v>
      </c>
      <c r="C554" s="39" t="s">
        <v>1078</v>
      </c>
      <c r="D554" s="40" t="s">
        <v>998</v>
      </c>
      <c r="E554" s="100">
        <v>2806.25</v>
      </c>
      <c r="F554" s="64"/>
      <c r="G554" s="23">
        <f t="shared" si="17"/>
        <v>2806.25</v>
      </c>
      <c r="H554" s="102"/>
      <c r="I554" s="42">
        <f t="shared" si="16"/>
        <v>46607</v>
      </c>
      <c r="J554" s="34">
        <v>912</v>
      </c>
      <c r="K554" s="34"/>
      <c r="L554" s="13"/>
      <c r="M554" s="43"/>
    </row>
    <row r="555" spans="1:13" ht="19.5" customHeight="1">
      <c r="A555" s="38">
        <v>45702</v>
      </c>
      <c r="B555" s="39" t="s">
        <v>1079</v>
      </c>
      <c r="C555" s="39" t="s">
        <v>1080</v>
      </c>
      <c r="D555" s="40" t="s">
        <v>35</v>
      </c>
      <c r="E555" s="100">
        <v>995</v>
      </c>
      <c r="F555" s="64"/>
      <c r="G555" s="23">
        <f t="shared" si="17"/>
        <v>995</v>
      </c>
      <c r="H555" s="102"/>
      <c r="I555" s="42">
        <f t="shared" si="16"/>
        <v>46614</v>
      </c>
      <c r="J555" s="34">
        <v>912</v>
      </c>
      <c r="K555" s="34"/>
      <c r="L555" s="13"/>
      <c r="M555" s="43"/>
    </row>
    <row r="556" spans="1:13" ht="19.5" customHeight="1">
      <c r="A556" s="38">
        <v>45702</v>
      </c>
      <c r="B556" s="39" t="s">
        <v>1081</v>
      </c>
      <c r="C556" s="39" t="s">
        <v>1082</v>
      </c>
      <c r="D556" s="40" t="s">
        <v>717</v>
      </c>
      <c r="E556" s="100">
        <v>11620</v>
      </c>
      <c r="F556" s="64"/>
      <c r="G556" s="23">
        <f t="shared" si="17"/>
        <v>11620</v>
      </c>
      <c r="H556" s="102"/>
      <c r="I556" s="42">
        <f t="shared" si="16"/>
        <v>46614</v>
      </c>
      <c r="J556" s="34">
        <v>912</v>
      </c>
      <c r="K556" s="34"/>
      <c r="L556" s="13"/>
      <c r="M556" s="43"/>
    </row>
    <row r="557" spans="1:13" ht="19.5" customHeight="1">
      <c r="A557" s="38">
        <v>45702</v>
      </c>
      <c r="B557" s="39" t="s">
        <v>1083</v>
      </c>
      <c r="C557" s="39" t="s">
        <v>1084</v>
      </c>
      <c r="D557" s="40" t="s">
        <v>998</v>
      </c>
      <c r="E557" s="100">
        <v>9643.7000000000007</v>
      </c>
      <c r="F557" s="64"/>
      <c r="G557" s="23">
        <f t="shared" si="17"/>
        <v>9643.7000000000007</v>
      </c>
      <c r="H557" s="102"/>
      <c r="I557" s="42">
        <f t="shared" ref="I557:I560" si="18">A557+J557</f>
        <v>46614</v>
      </c>
      <c r="J557" s="34">
        <v>912</v>
      </c>
      <c r="K557" s="34"/>
      <c r="L557" s="13"/>
      <c r="M557" s="43"/>
    </row>
    <row r="558" spans="1:13" ht="19.5" customHeight="1">
      <c r="A558" s="38">
        <v>45708</v>
      </c>
      <c r="B558" s="39" t="s">
        <v>1085</v>
      </c>
      <c r="C558" s="39" t="s">
        <v>1086</v>
      </c>
      <c r="D558" s="40" t="s">
        <v>924</v>
      </c>
      <c r="E558" s="100">
        <v>5610</v>
      </c>
      <c r="F558" s="64"/>
      <c r="G558" s="23">
        <f t="shared" si="17"/>
        <v>5610</v>
      </c>
      <c r="H558" s="102"/>
      <c r="I558" s="42">
        <f t="shared" si="18"/>
        <v>46620</v>
      </c>
      <c r="J558" s="34">
        <v>912</v>
      </c>
      <c r="K558" s="34"/>
      <c r="L558" s="13"/>
      <c r="M558" s="43"/>
    </row>
    <row r="559" spans="1:13" ht="19.5" customHeight="1">
      <c r="A559" s="38">
        <v>45708</v>
      </c>
      <c r="B559" s="39" t="s">
        <v>1087</v>
      </c>
      <c r="C559" s="39" t="s">
        <v>1088</v>
      </c>
      <c r="D559" s="40" t="s">
        <v>35</v>
      </c>
      <c r="E559" s="100">
        <v>675</v>
      </c>
      <c r="F559" s="64"/>
      <c r="G559" s="23">
        <f t="shared" si="17"/>
        <v>675</v>
      </c>
      <c r="H559" s="102"/>
      <c r="I559" s="42">
        <f t="shared" si="18"/>
        <v>46620</v>
      </c>
      <c r="J559" s="34">
        <v>912</v>
      </c>
      <c r="K559" s="34"/>
      <c r="L559" s="13"/>
      <c r="M559" s="43"/>
    </row>
    <row r="560" spans="1:13" ht="19.5" customHeight="1">
      <c r="A560" s="38">
        <v>45708</v>
      </c>
      <c r="B560" s="39" t="s">
        <v>1089</v>
      </c>
      <c r="C560" s="39" t="s">
        <v>1090</v>
      </c>
      <c r="D560" s="40" t="s">
        <v>35</v>
      </c>
      <c r="E560" s="100">
        <v>19303.3</v>
      </c>
      <c r="F560" s="64"/>
      <c r="G560" s="23">
        <f t="shared" si="17"/>
        <v>19303.3</v>
      </c>
      <c r="H560" s="102"/>
      <c r="I560" s="42">
        <f t="shared" si="18"/>
        <v>46620</v>
      </c>
      <c r="J560" s="34">
        <v>912</v>
      </c>
      <c r="K560" s="34"/>
      <c r="L560" s="13"/>
      <c r="M560" s="43"/>
    </row>
    <row r="561" spans="1:13" ht="19.5" hidden="1" customHeight="1">
      <c r="A561" s="38"/>
      <c r="B561" s="39"/>
      <c r="C561" s="39"/>
      <c r="D561" s="40"/>
      <c r="E561" s="100"/>
      <c r="F561" s="64"/>
      <c r="G561" s="104"/>
      <c r="H561" s="102"/>
      <c r="I561" s="42"/>
      <c r="J561" s="34">
        <v>912</v>
      </c>
      <c r="K561" s="34"/>
      <c r="L561" s="13"/>
      <c r="M561" s="43"/>
    </row>
    <row r="562" spans="1:13" ht="19.5" hidden="1" customHeight="1">
      <c r="A562" s="38"/>
      <c r="B562" s="39"/>
      <c r="C562" s="39"/>
      <c r="D562" s="40"/>
      <c r="E562" s="100"/>
      <c r="F562" s="64"/>
      <c r="G562" s="41"/>
      <c r="H562" s="102"/>
      <c r="I562" s="42"/>
      <c r="J562" s="34">
        <v>912</v>
      </c>
      <c r="K562" s="34"/>
      <c r="L562" s="13"/>
      <c r="M562" s="43"/>
    </row>
    <row r="563" spans="1:13" ht="19.5" hidden="1" customHeight="1">
      <c r="A563" s="38"/>
      <c r="B563" s="39"/>
      <c r="C563" s="39"/>
      <c r="D563" s="40"/>
      <c r="E563" s="100"/>
      <c r="F563" s="64"/>
      <c r="G563" s="41"/>
      <c r="H563" s="102"/>
      <c r="I563" s="42"/>
      <c r="J563" s="34">
        <v>912</v>
      </c>
      <c r="K563" s="34"/>
      <c r="L563" s="13"/>
      <c r="M563" s="43"/>
    </row>
    <row r="564" spans="1:13" ht="19.5" hidden="1" customHeight="1">
      <c r="A564" s="38"/>
      <c r="B564" s="39"/>
      <c r="C564" s="39"/>
      <c r="D564" s="40"/>
      <c r="E564" s="100"/>
      <c r="F564" s="64"/>
      <c r="G564" s="41"/>
      <c r="H564" s="102"/>
      <c r="I564" s="42"/>
      <c r="J564" s="34">
        <v>912</v>
      </c>
      <c r="K564" s="34"/>
      <c r="L564" s="13"/>
      <c r="M564" s="43"/>
    </row>
    <row r="565" spans="1:13" ht="19.5" hidden="1" customHeight="1">
      <c r="A565" s="103" t="s">
        <v>1069</v>
      </c>
      <c r="B565" s="39"/>
      <c r="C565" s="39"/>
      <c r="D565" s="39"/>
      <c r="E565" s="100"/>
      <c r="F565" s="64"/>
      <c r="G565" s="41"/>
      <c r="H565" s="102"/>
      <c r="I565" s="42"/>
      <c r="J565" s="34">
        <v>912</v>
      </c>
      <c r="K565" s="34"/>
      <c r="L565" s="13"/>
      <c r="M565" s="43"/>
    </row>
    <row r="566" spans="1:13" ht="19.5" hidden="1" customHeight="1">
      <c r="A566" s="38"/>
      <c r="B566" s="39"/>
      <c r="C566" s="39"/>
      <c r="D566" s="39"/>
      <c r="E566" s="100"/>
      <c r="F566" s="64"/>
      <c r="G566" s="41"/>
      <c r="H566" s="102"/>
      <c r="I566" s="42"/>
      <c r="J566" s="34">
        <v>912</v>
      </c>
      <c r="K566" s="34"/>
      <c r="L566" s="13"/>
      <c r="M566" s="43"/>
    </row>
    <row r="567" spans="1:13" ht="19.5" hidden="1" customHeight="1">
      <c r="A567" s="38"/>
      <c r="B567" s="39"/>
      <c r="C567" s="39"/>
      <c r="D567" s="39"/>
      <c r="E567" s="100"/>
      <c r="F567" s="64"/>
      <c r="G567" s="41"/>
      <c r="H567" s="102"/>
      <c r="I567" s="42"/>
      <c r="J567" s="34">
        <v>912</v>
      </c>
      <c r="K567" s="34"/>
      <c r="L567" s="13"/>
      <c r="M567" s="43"/>
    </row>
    <row r="568" spans="1:13" ht="19.5" hidden="1" customHeight="1">
      <c r="A568" s="38"/>
      <c r="B568" s="39"/>
      <c r="C568" s="39"/>
      <c r="D568" s="39"/>
      <c r="E568" s="100"/>
      <c r="F568" s="64"/>
      <c r="G568" s="41"/>
      <c r="H568" s="102"/>
      <c r="I568" s="42"/>
      <c r="J568" s="34">
        <v>912</v>
      </c>
      <c r="K568" s="34"/>
      <c r="L568" s="13"/>
      <c r="M568" s="43"/>
    </row>
    <row r="569" spans="1:13" ht="19.5" hidden="1" customHeight="1">
      <c r="A569" s="38"/>
      <c r="B569" s="39"/>
      <c r="C569" s="39"/>
      <c r="D569" s="39"/>
      <c r="E569" s="100"/>
      <c r="F569" s="64"/>
      <c r="G569" s="41"/>
      <c r="H569" s="102"/>
      <c r="I569" s="42"/>
      <c r="J569" s="34">
        <v>912</v>
      </c>
      <c r="K569" s="34"/>
      <c r="L569" s="13"/>
      <c r="M569" s="43"/>
    </row>
    <row r="570" spans="1:13" ht="19.5" hidden="1" customHeight="1">
      <c r="A570" s="38"/>
      <c r="B570" s="39"/>
      <c r="C570" s="39"/>
      <c r="D570" s="39"/>
      <c r="E570" s="100"/>
      <c r="F570" s="64"/>
      <c r="G570" s="41"/>
      <c r="H570" s="102"/>
      <c r="I570" s="42"/>
      <c r="J570" s="34">
        <v>912</v>
      </c>
      <c r="K570" s="34"/>
      <c r="L570" s="13"/>
      <c r="M570" s="43"/>
    </row>
    <row r="571" spans="1:13" ht="20.25" hidden="1" customHeight="1">
      <c r="A571" s="38"/>
      <c r="B571" s="39"/>
      <c r="C571" s="39"/>
      <c r="D571" s="39"/>
      <c r="E571" s="100"/>
      <c r="F571" s="64"/>
      <c r="G571" s="41"/>
      <c r="H571" s="102"/>
      <c r="I571" s="42"/>
      <c r="J571" s="34">
        <v>912</v>
      </c>
      <c r="K571" s="34"/>
      <c r="L571" s="13"/>
      <c r="M571" s="43"/>
    </row>
    <row r="572" spans="1:13" ht="21" hidden="1" customHeight="1">
      <c r="A572" s="38"/>
      <c r="B572" s="39"/>
      <c r="C572" s="39"/>
      <c r="D572" s="39"/>
      <c r="E572" s="100"/>
      <c r="F572" s="64"/>
      <c r="G572" s="41"/>
      <c r="H572" s="102"/>
      <c r="I572" s="42"/>
      <c r="J572" s="34">
        <v>912</v>
      </c>
      <c r="K572" s="34"/>
      <c r="L572" s="13"/>
      <c r="M572" s="43"/>
    </row>
    <row r="573" spans="1:13" ht="21" hidden="1" customHeight="1">
      <c r="A573" s="38"/>
      <c r="B573" s="39"/>
      <c r="C573" s="39"/>
      <c r="D573" s="39"/>
      <c r="E573" s="100"/>
      <c r="F573" s="64"/>
      <c r="G573" s="41"/>
      <c r="H573" s="102"/>
      <c r="I573" s="42"/>
      <c r="J573" s="34">
        <v>912</v>
      </c>
      <c r="K573" s="34"/>
      <c r="L573" s="13"/>
      <c r="M573" s="43"/>
    </row>
    <row r="574" spans="1:13" ht="20.25" hidden="1" customHeight="1">
      <c r="A574" s="38"/>
      <c r="B574" s="39"/>
      <c r="C574" s="39"/>
      <c r="D574" s="39"/>
      <c r="E574" s="100"/>
      <c r="F574" s="64"/>
      <c r="G574" s="41"/>
      <c r="H574" s="102"/>
      <c r="I574" s="42"/>
      <c r="J574" s="34">
        <v>912</v>
      </c>
      <c r="K574" s="34"/>
      <c r="L574" s="13"/>
      <c r="M574" s="43"/>
    </row>
    <row r="575" spans="1:13" ht="21" hidden="1" customHeight="1">
      <c r="A575" s="38"/>
      <c r="B575" s="39"/>
      <c r="C575" s="39"/>
      <c r="D575" s="39"/>
      <c r="E575" s="100"/>
      <c r="F575" s="64"/>
      <c r="G575" s="41"/>
      <c r="H575" s="102"/>
      <c r="I575" s="42"/>
      <c r="J575" s="34">
        <v>912</v>
      </c>
      <c r="K575" s="34"/>
      <c r="L575" s="13"/>
      <c r="M575" s="43"/>
    </row>
    <row r="576" spans="1:13" ht="21.75" hidden="1" customHeight="1">
      <c r="A576" s="38"/>
      <c r="B576" s="39"/>
      <c r="C576" s="39"/>
      <c r="D576" s="39"/>
      <c r="E576" s="100"/>
      <c r="F576" s="64"/>
      <c r="G576" s="41"/>
      <c r="H576" s="102"/>
      <c r="I576" s="42"/>
      <c r="J576" s="34">
        <v>912</v>
      </c>
      <c r="K576" s="34"/>
      <c r="L576" s="13"/>
      <c r="M576" s="43"/>
    </row>
    <row r="577" spans="1:13" hidden="1">
      <c r="A577" s="38"/>
      <c r="B577" s="39"/>
      <c r="C577" s="39"/>
      <c r="D577" s="39"/>
      <c r="E577" s="41"/>
      <c r="F577" s="64"/>
      <c r="G577" s="41"/>
      <c r="H577" s="102"/>
      <c r="I577" s="42"/>
      <c r="J577" s="34">
        <v>912</v>
      </c>
      <c r="K577" s="34"/>
      <c r="L577" s="13"/>
      <c r="M577" s="13"/>
    </row>
    <row r="578" spans="1:13" hidden="1">
      <c r="A578" s="72"/>
      <c r="B578" s="73"/>
      <c r="C578" s="105"/>
      <c r="D578" s="74"/>
      <c r="E578" s="106"/>
      <c r="F578" s="107"/>
      <c r="G578" s="106"/>
      <c r="H578" s="78"/>
      <c r="I578" s="108"/>
      <c r="J578" s="34">
        <v>912</v>
      </c>
      <c r="K578" s="109"/>
      <c r="L578" s="13"/>
      <c r="M578" s="13"/>
    </row>
    <row r="579" spans="1:13" ht="21" thickBot="1">
      <c r="A579" s="110"/>
      <c r="B579" s="111"/>
      <c r="C579" s="112"/>
      <c r="D579" s="113" t="s">
        <v>1070</v>
      </c>
      <c r="E579" s="114">
        <f>SUM(E5:E578)</f>
        <v>3031163.2500000047</v>
      </c>
      <c r="F579" s="115">
        <f>SUM(F5:F578)</f>
        <v>1197360.3000000003</v>
      </c>
      <c r="G579" s="114">
        <f>SUM(G5:G576)</f>
        <v>1833802.95</v>
      </c>
      <c r="H579" s="112"/>
      <c r="I579" s="116"/>
      <c r="J579" s="109"/>
      <c r="K579" s="13"/>
      <c r="L579" s="13"/>
      <c r="M579" s="13"/>
    </row>
    <row r="580" spans="1:13" ht="21.6" thickTop="1" thickBot="1">
      <c r="D580" s="117" t="s">
        <v>1091</v>
      </c>
      <c r="G580" s="118">
        <v>1833803.57</v>
      </c>
      <c r="H580" s="119">
        <v>44742</v>
      </c>
      <c r="I580" s="120"/>
      <c r="J580" s="120"/>
    </row>
    <row r="581" spans="1:13" ht="21" thickBot="1">
      <c r="D581" s="121"/>
      <c r="F581" s="122" t="s">
        <v>1071</v>
      </c>
      <c r="G581" s="123">
        <f>G580-G579</f>
        <v>0.62000000011175871</v>
      </c>
      <c r="H581" s="56" t="s">
        <v>1072</v>
      </c>
    </row>
    <row r="582" spans="1:13">
      <c r="H582" s="124"/>
    </row>
    <row r="583" spans="1:13">
      <c r="H583" s="124"/>
    </row>
    <row r="585" spans="1:13">
      <c r="H585" s="125"/>
    </row>
  </sheetData>
  <autoFilter ref="A4:Q576" xr:uid="{00000000-0009-0000-0000-000000000000}">
    <filterColumn colId="6">
      <filters>
        <filter val="1,012.50"/>
        <filter val="1,025.00"/>
        <filter val="1,035.00"/>
        <filter val="1,185.80"/>
        <filter val="1,280.00"/>
        <filter val="1,350.00"/>
        <filter val="1,367.00"/>
        <filter val="1,375.00"/>
        <filter val="1,380.00"/>
        <filter val="1,488.00"/>
        <filter val="1,496.60"/>
        <filter val="1,580.80"/>
        <filter val="1,590.00"/>
        <filter val="1,647.50"/>
        <filter val="1,750.00"/>
        <filter val="1,770.00"/>
        <filter val="1,780.00"/>
        <filter val="1,803.90"/>
        <filter val="1,870.00"/>
        <filter val="1,870.75"/>
        <filter val="1,930.00"/>
        <filter val="1,954.50"/>
        <filter val="1,990.00"/>
        <filter val="10,072.50"/>
        <filter val="10,778.30"/>
        <filter val="11,620.00"/>
        <filter val="11,770.00"/>
        <filter val="11,882.50"/>
        <filter val="11,972.80"/>
        <filter val="12,084.65"/>
        <filter val="12,185.00"/>
        <filter val="12,443.70"/>
        <filter val="13,262.65"/>
        <filter val="13,264.60"/>
        <filter val="14,081.60"/>
        <filter val="14,916.55"/>
        <filter val="14,931.00"/>
        <filter val="14,966.00"/>
        <filter val="14,990.00"/>
        <filter val="15,170.00"/>
        <filter val="15,514.45"/>
        <filter val="15,675.40"/>
        <filter val="15,735.50"/>
        <filter val="16,362.55"/>
        <filter val="16,462.60"/>
        <filter val="16,692.45"/>
        <filter val="16,809.50"/>
        <filter val="16,952.45"/>
        <filter val="17,618.45"/>
        <filter val="17,870.45"/>
        <filter val="18,345.00"/>
        <filter val="18,760.00"/>
        <filter val="19,048.45"/>
        <filter val="19,303.30"/>
        <filter val="19,662.35"/>
        <filter val="2,025.00"/>
        <filter val="2,050.00"/>
        <filter val="2,070.00"/>
        <filter val="2,077.50"/>
        <filter val="2,090.00"/>
        <filter val="2,172.85"/>
        <filter val="2,255.80"/>
        <filter val="2,371.60"/>
        <filter val="2,372.80"/>
        <filter val="2,385.00"/>
        <filter val="2,393.80"/>
        <filter val="2,444.50"/>
        <filter val="2,460.00"/>
        <filter val="2,470.15"/>
        <filter val="2,604.00"/>
        <filter val="2,700.00"/>
        <filter val="2,720.00"/>
        <filter val="2,760.00"/>
        <filter val="2,766.60"/>
        <filter val="2,782.50"/>
        <filter val="2,800.95"/>
        <filter val="2,805.00"/>
        <filter val="2,806.25"/>
        <filter val="2,860.00"/>
        <filter val="2,930.80"/>
        <filter val="2,930.95"/>
        <filter val="2,985.00"/>
        <filter val="2,993.20"/>
        <filter val="20,000.00"/>
        <filter val="20,112.45"/>
        <filter val="20,380.45"/>
        <filter val="21,560.00"/>
        <filter val="21,826.45"/>
        <filter val="21,905.00"/>
        <filter val="22,047.50"/>
        <filter val="22,500.00"/>
        <filter val="23,230.85"/>
        <filter val="24,260.35"/>
        <filter val="24,926.35"/>
        <filter val="25,019.20"/>
        <filter val="28,829.20"/>
        <filter val="29,757.00"/>
        <filter val="3,022.50"/>
        <filter val="3,037.50"/>
        <filter val="3,135.00"/>
        <filter val="3,161.60"/>
        <filter val="3,165.00"/>
        <filter val="3,287.50"/>
        <filter val="3,357.50"/>
        <filter val="3,367.35"/>
        <filter val="3,375.00"/>
        <filter val="3,450.00"/>
        <filter val="3,540.00"/>
        <filter val="3,560.00"/>
        <filter val="3,788.85"/>
        <filter val="3,890.40"/>
        <filter val="3,909.00"/>
        <filter val="3,918.85"/>
        <filter val="3,975.00"/>
        <filter val="3,980.00"/>
        <filter val="372.00"/>
        <filter val="4,140.00"/>
        <filter val="4,147.90"/>
        <filter val="4,155.00"/>
        <filter val="4,280.80"/>
        <filter val="4,345.70"/>
        <filter val="4,372.50"/>
        <filter val="4,489.80"/>
        <filter val="4,500.00"/>
        <filter val="4,725.00"/>
        <filter val="4,742.40"/>
        <filter val="4,770.00"/>
        <filter val="4,837.70"/>
        <filter val="4,939.60"/>
        <filter val="4,966.85"/>
        <filter val="4,977.00"/>
        <filter val="44,686.70"/>
        <filter val="485.00"/>
        <filter val="5,166.05"/>
        <filter val="5,224.15"/>
        <filter val="5,257.50"/>
        <filter val="5,312.00"/>
        <filter val="5,440.00"/>
        <filter val="5,533.20"/>
        <filter val="5,601.90"/>
        <filter val="5,610.00"/>
        <filter val="5,731.10"/>
        <filter val="5,780.65"/>
        <filter val="5,781.45"/>
        <filter val="5,861.60"/>
        <filter val="5,863.50"/>
        <filter val="5,885.00"/>
        <filter val="500.00"/>
        <filter val="590.00"/>
        <filter val="592.90"/>
        <filter val="6,092.50"/>
        <filter val="6,280.00"/>
        <filter val="6,323.20"/>
        <filter val="6,330.00"/>
        <filter val="6,575.00"/>
        <filter val="6,620.45"/>
        <filter val="6,705.00"/>
        <filter val="6,916.10"/>
        <filter val="6,965.00"/>
        <filter val="675.00"/>
        <filter val="690.00"/>
        <filter val="7,028.30"/>
        <filter val="7,473.40"/>
        <filter val="7,577.70"/>
        <filter val="7,767.80"/>
        <filter val="7,837.70"/>
        <filter val="7,897.80"/>
        <filter val="7,936.75"/>
        <filter val="795.00"/>
        <filter val="8,036.85"/>
        <filter val="8,060.00"/>
        <filter val="8,184.40"/>
        <filter val="8,248.00"/>
        <filter val="8,295.80"/>
        <filter val="8,326.20"/>
        <filter val="8,334.50"/>
        <filter val="8,418.75"/>
        <filter val="8,685.00"/>
        <filter val="8,835.50"/>
        <filter val="8,885.70"/>
        <filter val="9,077.50"/>
        <filter val="9,078.65"/>
        <filter val="9,470.00"/>
        <filter val="9,643.70"/>
        <filter val="9,933.70"/>
        <filter val="9,940.00"/>
        <filter val="995.00"/>
      </filters>
    </filterColumn>
  </autoFilter>
  <mergeCells count="2">
    <mergeCell ref="A1:H1"/>
    <mergeCell ref="A2:H2"/>
  </mergeCells>
  <pageMargins left="0.43307086614173229" right="0.23622047244094491" top="0.55118110236220474" bottom="0.47244094488188981" header="0.51181102362204722" footer="0.51181102362204722"/>
  <pageSetup paperSize="9" scale="60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สรุปเงินประกันคงเหลือ ณ28.02.25</vt:lpstr>
      <vt:lpstr>'สรุปเงินประกันคงเหลือ ณ28.02.25'!Print_Titles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kontharose jandamnernpong</cp:lastModifiedBy>
  <dcterms:created xsi:type="dcterms:W3CDTF">2025-03-13T08:34:48Z</dcterms:created>
  <dcterms:modified xsi:type="dcterms:W3CDTF">2025-04-02T14:41:37Z</dcterms:modified>
</cp:coreProperties>
</file>