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ตรวจสอบ\เอกสารตรวจสอบ 2025\ตรวจสอบ\ยอดยกมาขึ้น Odoo 28.2.68 at 3.4.68\"/>
    </mc:Choice>
  </mc:AlternateContent>
  <bookViews>
    <workbookView xWindow="-105" yWindow="-105" windowWidth="23250" windowHeight="12450"/>
  </bookViews>
  <sheets>
    <sheet name="211300เจ้าหนี้การค้าต่างประเทศ2" sheetId="5" r:id="rId1"/>
    <sheet name="211300 เจ้าหนี้การค้าต่างประเทศ" sheetId="1" r:id="rId2"/>
    <sheet name="211300.เจ้าหนี้การค้าต่างประเทศ" sheetId="2" r:id="rId3"/>
    <sheet name="211300สินค้าขาดเกิน 2568" sheetId="4" r:id="rId4"/>
    <sheet name="211300สินค้าขาดเกิน 2567" sheetId="3" r:id="rId5"/>
  </sheets>
  <externalReferences>
    <externalReference r:id="rId6"/>
    <externalReference r:id="rId7"/>
  </externalReferences>
  <definedNames>
    <definedName name="_xlnm._FilterDatabase" localSheetId="4" hidden="1">'211300สินค้าขาดเกิน 2567'!$A$9:$M$273</definedName>
    <definedName name="_xlnm._FilterDatabase" localSheetId="3" hidden="1">'211300สินค้าขาดเกิน 2568'!$A$9:$M$275</definedName>
    <definedName name="_xlnm.Print_Area" localSheetId="4">'211300สินค้าขาดเกิน 2567'!$D$269:$N$284</definedName>
    <definedName name="_xlnm.Print_Area" localSheetId="3">'211300สินค้าขาดเกิน 2568'!$D$269:$N$286</definedName>
    <definedName name="_xlnm.Print_Titles" localSheetId="1">'211300 เจ้าหนี้การค้าต่างประเทศ'!$1:$3</definedName>
    <definedName name="_xlnm.Print_Titles" localSheetId="0">'211300เจ้าหนี้การค้าต่างประเทศ2'!$1:$3</definedName>
    <definedName name="_xlnm.Print_Titles" localSheetId="4">'211300สินค้าขาดเกิน 2567'!$1:$3</definedName>
    <definedName name="_xlnm.Print_Titles" localSheetId="3">'211300สินค้าขาดเกิน 2568'!$1:$3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2" i="5" l="1"/>
  <c r="I11" i="5"/>
  <c r="I12" i="5"/>
  <c r="I13" i="5"/>
  <c r="I14" i="5"/>
  <c r="I10" i="5"/>
  <c r="F11" i="5"/>
  <c r="F13" i="5"/>
  <c r="F14" i="5"/>
  <c r="F10" i="5"/>
  <c r="P279" i="4"/>
  <c r="Q21" i="5" l="1"/>
  <c r="P21" i="5"/>
  <c r="O21" i="5"/>
  <c r="E21" i="5"/>
  <c r="F8" i="5"/>
  <c r="I7" i="5"/>
  <c r="G7" i="5"/>
  <c r="I6" i="5"/>
  <c r="I5" i="5"/>
  <c r="I4" i="5"/>
  <c r="G4" i="5"/>
  <c r="I21" i="5" l="1"/>
  <c r="F22" i="1"/>
  <c r="E8" i="1"/>
  <c r="O263" i="4" l="1"/>
  <c r="H264" i="4"/>
  <c r="H263" i="4"/>
  <c r="H7" i="1"/>
  <c r="F4" i="1"/>
  <c r="F7" i="1"/>
  <c r="E273" i="4" l="1"/>
  <c r="L279" i="4" s="1"/>
  <c r="H273" i="4" l="1"/>
  <c r="F279" i="4"/>
  <c r="E272" i="4"/>
  <c r="F272" i="4"/>
  <c r="G284" i="4"/>
  <c r="I281" i="4"/>
  <c r="F281" i="4"/>
  <c r="I279" i="4"/>
  <c r="G279" i="4"/>
  <c r="J270" i="4"/>
  <c r="E270" i="4"/>
  <c r="H270" i="4" s="1"/>
  <c r="J268" i="4"/>
  <c r="K267" i="4"/>
  <c r="J267" i="4"/>
  <c r="I267" i="4"/>
  <c r="H262" i="4"/>
  <c r="H261" i="4"/>
  <c r="H260" i="4"/>
  <c r="H259" i="4"/>
  <c r="H258" i="4"/>
  <c r="H257" i="4"/>
  <c r="H256" i="4"/>
  <c r="H255" i="4"/>
  <c r="H254" i="4"/>
  <c r="H253" i="4"/>
  <c r="H252" i="4"/>
  <c r="H251" i="4"/>
  <c r="H250" i="4"/>
  <c r="H249" i="4"/>
  <c r="H248" i="4"/>
  <c r="H247" i="4"/>
  <c r="H246" i="4"/>
  <c r="E245" i="4"/>
  <c r="H245" i="4" s="1"/>
  <c r="E244" i="4"/>
  <c r="H244" i="4" s="1"/>
  <c r="E243" i="4"/>
  <c r="H243" i="4" s="1"/>
  <c r="E242" i="4"/>
  <c r="H242" i="4" s="1"/>
  <c r="E241" i="4"/>
  <c r="H241" i="4" s="1"/>
  <c r="E240" i="4"/>
  <c r="H240" i="4" s="1"/>
  <c r="E239" i="4"/>
  <c r="H239" i="4" s="1"/>
  <c r="E238" i="4"/>
  <c r="H238" i="4" s="1"/>
  <c r="E237" i="4"/>
  <c r="H237" i="4" s="1"/>
  <c r="E236" i="4"/>
  <c r="H236" i="4" s="1"/>
  <c r="E235" i="4"/>
  <c r="H235" i="4" s="1"/>
  <c r="E234" i="4"/>
  <c r="H234" i="4" s="1"/>
  <c r="E233" i="4"/>
  <c r="H233" i="4" s="1"/>
  <c r="E232" i="4"/>
  <c r="H232" i="4" s="1"/>
  <c r="E231" i="4"/>
  <c r="H231" i="4" s="1"/>
  <c r="E230" i="4"/>
  <c r="H230" i="4" s="1"/>
  <c r="E229" i="4"/>
  <c r="H229" i="4" s="1"/>
  <c r="E228" i="4"/>
  <c r="H228" i="4" s="1"/>
  <c r="E227" i="4"/>
  <c r="H227" i="4" s="1"/>
  <c r="E226" i="4"/>
  <c r="H226" i="4" s="1"/>
  <c r="H225" i="4"/>
  <c r="E225" i="4"/>
  <c r="E224" i="4"/>
  <c r="H224" i="4" s="1"/>
  <c r="E223" i="4"/>
  <c r="H223" i="4" s="1"/>
  <c r="E222" i="4"/>
  <c r="H222" i="4" s="1"/>
  <c r="E221" i="4"/>
  <c r="H221" i="4" s="1"/>
  <c r="E220" i="4"/>
  <c r="H220" i="4" s="1"/>
  <c r="E219" i="4"/>
  <c r="H219" i="4" s="1"/>
  <c r="E218" i="4"/>
  <c r="H218" i="4" s="1"/>
  <c r="E217" i="4"/>
  <c r="H217" i="4" s="1"/>
  <c r="E216" i="4"/>
  <c r="H216" i="4" s="1"/>
  <c r="E215" i="4"/>
  <c r="H215" i="4" s="1"/>
  <c r="E214" i="4"/>
  <c r="H214" i="4" s="1"/>
  <c r="H213" i="4"/>
  <c r="E213" i="4"/>
  <c r="E212" i="4"/>
  <c r="H212" i="4" s="1"/>
  <c r="E211" i="4"/>
  <c r="H211" i="4" s="1"/>
  <c r="E210" i="4"/>
  <c r="H210" i="4" s="1"/>
  <c r="H209" i="4"/>
  <c r="E209" i="4"/>
  <c r="J208" i="4"/>
  <c r="H208" i="4"/>
  <c r="I208" i="4" s="1"/>
  <c r="J207" i="4"/>
  <c r="H207" i="4"/>
  <c r="I207" i="4" s="1"/>
  <c r="J206" i="4"/>
  <c r="H206" i="4"/>
  <c r="I206" i="4" s="1"/>
  <c r="J205" i="4"/>
  <c r="H205" i="4"/>
  <c r="I205" i="4" s="1"/>
  <c r="J204" i="4"/>
  <c r="K204" i="4" s="1"/>
  <c r="H204" i="4"/>
  <c r="I204" i="4" s="1"/>
  <c r="J203" i="4"/>
  <c r="H203" i="4"/>
  <c r="I203" i="4" s="1"/>
  <c r="J202" i="4"/>
  <c r="H202" i="4"/>
  <c r="I202" i="4" s="1"/>
  <c r="J201" i="4"/>
  <c r="H201" i="4"/>
  <c r="I201" i="4" s="1"/>
  <c r="J200" i="4"/>
  <c r="H200" i="4"/>
  <c r="I200" i="4" s="1"/>
  <c r="J199" i="4"/>
  <c r="H199" i="4"/>
  <c r="I199" i="4" s="1"/>
  <c r="J198" i="4"/>
  <c r="H198" i="4"/>
  <c r="I198" i="4" s="1"/>
  <c r="J197" i="4"/>
  <c r="H197" i="4"/>
  <c r="I197" i="4" s="1"/>
  <c r="J196" i="4"/>
  <c r="I196" i="4"/>
  <c r="H196" i="4"/>
  <c r="J195" i="4"/>
  <c r="H195" i="4"/>
  <c r="I195" i="4" s="1"/>
  <c r="J194" i="4"/>
  <c r="H194" i="4"/>
  <c r="I194" i="4" s="1"/>
  <c r="J193" i="4"/>
  <c r="K193" i="4" s="1"/>
  <c r="H193" i="4"/>
  <c r="I193" i="4" s="1"/>
  <c r="J192" i="4"/>
  <c r="K192" i="4" s="1"/>
  <c r="H192" i="4"/>
  <c r="I192" i="4" s="1"/>
  <c r="J191" i="4"/>
  <c r="H191" i="4"/>
  <c r="I191" i="4" s="1"/>
  <c r="J190" i="4"/>
  <c r="H190" i="4"/>
  <c r="I190" i="4" s="1"/>
  <c r="J189" i="4"/>
  <c r="H189" i="4"/>
  <c r="I189" i="4" s="1"/>
  <c r="J188" i="4"/>
  <c r="H188" i="4"/>
  <c r="I188" i="4" s="1"/>
  <c r="J187" i="4"/>
  <c r="H187" i="4"/>
  <c r="I187" i="4" s="1"/>
  <c r="J186" i="4"/>
  <c r="H186" i="4"/>
  <c r="I186" i="4" s="1"/>
  <c r="J185" i="4"/>
  <c r="H185" i="4"/>
  <c r="I185" i="4" s="1"/>
  <c r="J184" i="4"/>
  <c r="H184" i="4"/>
  <c r="I184" i="4" s="1"/>
  <c r="J183" i="4"/>
  <c r="H183" i="4"/>
  <c r="I183" i="4" s="1"/>
  <c r="J182" i="4"/>
  <c r="H182" i="4"/>
  <c r="I182" i="4" s="1"/>
  <c r="J181" i="4"/>
  <c r="H181" i="4"/>
  <c r="I181" i="4" s="1"/>
  <c r="J180" i="4"/>
  <c r="I180" i="4"/>
  <c r="H180" i="4"/>
  <c r="J179" i="4"/>
  <c r="H179" i="4"/>
  <c r="I179" i="4" s="1"/>
  <c r="J178" i="4"/>
  <c r="H178" i="4"/>
  <c r="I178" i="4" s="1"/>
  <c r="J177" i="4"/>
  <c r="H177" i="4"/>
  <c r="I177" i="4" s="1"/>
  <c r="J176" i="4"/>
  <c r="H176" i="4"/>
  <c r="I176" i="4" s="1"/>
  <c r="J175" i="4"/>
  <c r="H175" i="4"/>
  <c r="I175" i="4" s="1"/>
  <c r="J174" i="4"/>
  <c r="H174" i="4"/>
  <c r="I174" i="4" s="1"/>
  <c r="E173" i="4"/>
  <c r="H173" i="4" s="1"/>
  <c r="I173" i="4" s="1"/>
  <c r="E172" i="4"/>
  <c r="J172" i="4" s="1"/>
  <c r="E171" i="4"/>
  <c r="J171" i="4" s="1"/>
  <c r="E170" i="4"/>
  <c r="J170" i="4" s="1"/>
  <c r="J169" i="4"/>
  <c r="K169" i="4" s="1"/>
  <c r="I169" i="4"/>
  <c r="E169" i="4"/>
  <c r="H169" i="4" s="1"/>
  <c r="J168" i="4"/>
  <c r="E168" i="4"/>
  <c r="H168" i="4" s="1"/>
  <c r="I168" i="4" s="1"/>
  <c r="E167" i="4"/>
  <c r="J167" i="4" s="1"/>
  <c r="E166" i="4"/>
  <c r="J166" i="4" s="1"/>
  <c r="E165" i="4"/>
  <c r="H165" i="4" s="1"/>
  <c r="I165" i="4" s="1"/>
  <c r="E164" i="4"/>
  <c r="J164" i="4" s="1"/>
  <c r="E163" i="4"/>
  <c r="J163" i="4" s="1"/>
  <c r="H162" i="4"/>
  <c r="E162" i="4"/>
  <c r="J162" i="4" s="1"/>
  <c r="E161" i="4"/>
  <c r="H161" i="4" s="1"/>
  <c r="I161" i="4" s="1"/>
  <c r="J160" i="4"/>
  <c r="E160" i="4"/>
  <c r="H160" i="4" s="1"/>
  <c r="I160" i="4" s="1"/>
  <c r="E159" i="4"/>
  <c r="J159" i="4" s="1"/>
  <c r="E158" i="4"/>
  <c r="J158" i="4" s="1"/>
  <c r="J157" i="4"/>
  <c r="K157" i="4" s="1"/>
  <c r="E157" i="4"/>
  <c r="H157" i="4" s="1"/>
  <c r="I157" i="4" s="1"/>
  <c r="H156" i="4"/>
  <c r="I156" i="4" s="1"/>
  <c r="E156" i="4"/>
  <c r="J156" i="4" s="1"/>
  <c r="E155" i="4"/>
  <c r="J155" i="4" s="1"/>
  <c r="J154" i="4"/>
  <c r="E154" i="4"/>
  <c r="H154" i="4" s="1"/>
  <c r="E153" i="4"/>
  <c r="H153" i="4" s="1"/>
  <c r="I153" i="4" s="1"/>
  <c r="E152" i="4"/>
  <c r="J152" i="4" s="1"/>
  <c r="E151" i="4"/>
  <c r="J151" i="4" s="1"/>
  <c r="E150" i="4"/>
  <c r="J150" i="4" s="1"/>
  <c r="J149" i="4"/>
  <c r="E149" i="4"/>
  <c r="H149" i="4" s="1"/>
  <c r="I149" i="4" s="1"/>
  <c r="E148" i="4"/>
  <c r="H148" i="4" s="1"/>
  <c r="I148" i="4" s="1"/>
  <c r="E147" i="4"/>
  <c r="J147" i="4" s="1"/>
  <c r="E146" i="4"/>
  <c r="J146" i="4" s="1"/>
  <c r="E145" i="4"/>
  <c r="H145" i="4" s="1"/>
  <c r="I145" i="4" s="1"/>
  <c r="E144" i="4"/>
  <c r="J144" i="4" s="1"/>
  <c r="E143" i="4"/>
  <c r="J143" i="4" s="1"/>
  <c r="H142" i="4"/>
  <c r="E142" i="4"/>
  <c r="J142" i="4" s="1"/>
  <c r="E141" i="4"/>
  <c r="H141" i="4" s="1"/>
  <c r="I141" i="4" s="1"/>
  <c r="J140" i="4"/>
  <c r="H140" i="4"/>
  <c r="I140" i="4" s="1"/>
  <c r="E140" i="4"/>
  <c r="E139" i="4"/>
  <c r="J139" i="4" s="1"/>
  <c r="E138" i="4"/>
  <c r="J138" i="4" s="1"/>
  <c r="E137" i="4"/>
  <c r="J136" i="4"/>
  <c r="E136" i="4"/>
  <c r="H136" i="4" s="1"/>
  <c r="I136" i="4" s="1"/>
  <c r="E135" i="4"/>
  <c r="J135" i="4" s="1"/>
  <c r="J134" i="4"/>
  <c r="H134" i="4"/>
  <c r="E134" i="4"/>
  <c r="E133" i="4"/>
  <c r="H133" i="4" s="1"/>
  <c r="I133" i="4" s="1"/>
  <c r="E132" i="4"/>
  <c r="J132" i="4" s="1"/>
  <c r="E131" i="4"/>
  <c r="J131" i="4" s="1"/>
  <c r="H130" i="4"/>
  <c r="E130" i="4"/>
  <c r="J130" i="4" s="1"/>
  <c r="J129" i="4"/>
  <c r="E129" i="4"/>
  <c r="H129" i="4" s="1"/>
  <c r="I129" i="4" s="1"/>
  <c r="J128" i="4"/>
  <c r="E128" i="4"/>
  <c r="H128" i="4" s="1"/>
  <c r="I128" i="4" s="1"/>
  <c r="E127" i="4"/>
  <c r="J127" i="4" s="1"/>
  <c r="E126" i="4"/>
  <c r="J126" i="4" s="1"/>
  <c r="E125" i="4"/>
  <c r="H125" i="4" s="1"/>
  <c r="I125" i="4" s="1"/>
  <c r="E124" i="4"/>
  <c r="J124" i="4" s="1"/>
  <c r="H123" i="4"/>
  <c r="E123" i="4"/>
  <c r="J123" i="4" s="1"/>
  <c r="E122" i="4"/>
  <c r="H122" i="4" s="1"/>
  <c r="I121" i="4"/>
  <c r="E121" i="4"/>
  <c r="H121" i="4" s="1"/>
  <c r="E120" i="4"/>
  <c r="J120" i="4" s="1"/>
  <c r="E119" i="4"/>
  <c r="J119" i="4" s="1"/>
  <c r="E118" i="4"/>
  <c r="H118" i="4" s="1"/>
  <c r="E117" i="4"/>
  <c r="H117" i="4" s="1"/>
  <c r="E116" i="4"/>
  <c r="H116" i="4" s="1"/>
  <c r="E115" i="4"/>
  <c r="H115" i="4" s="1"/>
  <c r="E114" i="4"/>
  <c r="H114" i="4" s="1"/>
  <c r="E113" i="4"/>
  <c r="H113" i="4" s="1"/>
  <c r="E112" i="4"/>
  <c r="H112" i="4" s="1"/>
  <c r="E111" i="4"/>
  <c r="H111" i="4" s="1"/>
  <c r="E110" i="4"/>
  <c r="H110" i="4" s="1"/>
  <c r="E109" i="4"/>
  <c r="H109" i="4" s="1"/>
  <c r="E108" i="4"/>
  <c r="H108" i="4" s="1"/>
  <c r="E107" i="4"/>
  <c r="H107" i="4" s="1"/>
  <c r="E106" i="4"/>
  <c r="H106" i="4" s="1"/>
  <c r="E105" i="4"/>
  <c r="H105" i="4" s="1"/>
  <c r="E104" i="4"/>
  <c r="H104" i="4" s="1"/>
  <c r="E103" i="4"/>
  <c r="H103" i="4" s="1"/>
  <c r="E102" i="4"/>
  <c r="H102" i="4" s="1"/>
  <c r="E101" i="4"/>
  <c r="H101" i="4" s="1"/>
  <c r="E100" i="4"/>
  <c r="H100" i="4" s="1"/>
  <c r="E99" i="4"/>
  <c r="H99" i="4" s="1"/>
  <c r="E98" i="4"/>
  <c r="H98" i="4" s="1"/>
  <c r="E97" i="4"/>
  <c r="H97" i="4" s="1"/>
  <c r="E96" i="4"/>
  <c r="H96" i="4" s="1"/>
  <c r="E95" i="4"/>
  <c r="H95" i="4" s="1"/>
  <c r="E94" i="4"/>
  <c r="H94" i="4" s="1"/>
  <c r="E93" i="4"/>
  <c r="H93" i="4" s="1"/>
  <c r="E92" i="4"/>
  <c r="H92" i="4" s="1"/>
  <c r="E91" i="4"/>
  <c r="H91" i="4" s="1"/>
  <c r="E90" i="4"/>
  <c r="H90" i="4" s="1"/>
  <c r="E89" i="4"/>
  <c r="H89" i="4" s="1"/>
  <c r="E88" i="4"/>
  <c r="H88" i="4" s="1"/>
  <c r="E87" i="4"/>
  <c r="H87" i="4" s="1"/>
  <c r="E86" i="4"/>
  <c r="H86" i="4" s="1"/>
  <c r="E85" i="4"/>
  <c r="H85" i="4" s="1"/>
  <c r="E84" i="4"/>
  <c r="H84" i="4" s="1"/>
  <c r="E83" i="4"/>
  <c r="H83" i="4" s="1"/>
  <c r="E82" i="4"/>
  <c r="H82" i="4" s="1"/>
  <c r="E81" i="4"/>
  <c r="H81" i="4" s="1"/>
  <c r="E80" i="4"/>
  <c r="H80" i="4" s="1"/>
  <c r="E79" i="4"/>
  <c r="H79" i="4" s="1"/>
  <c r="E78" i="4"/>
  <c r="H78" i="4" s="1"/>
  <c r="E77" i="4"/>
  <c r="H77" i="4" s="1"/>
  <c r="E76" i="4"/>
  <c r="H76" i="4" s="1"/>
  <c r="E75" i="4"/>
  <c r="H75" i="4" s="1"/>
  <c r="E74" i="4"/>
  <c r="H74" i="4" s="1"/>
  <c r="E73" i="4"/>
  <c r="H73" i="4" s="1"/>
  <c r="E72" i="4"/>
  <c r="H72" i="4" s="1"/>
  <c r="E71" i="4"/>
  <c r="H71" i="4" s="1"/>
  <c r="E70" i="4"/>
  <c r="H70" i="4" s="1"/>
  <c r="E69" i="4"/>
  <c r="H69" i="4" s="1"/>
  <c r="E68" i="4"/>
  <c r="H68" i="4" s="1"/>
  <c r="E67" i="4"/>
  <c r="H67" i="4" s="1"/>
  <c r="E66" i="4"/>
  <c r="H66" i="4" s="1"/>
  <c r="E65" i="4"/>
  <c r="H65" i="4" s="1"/>
  <c r="E64" i="4"/>
  <c r="H64" i="4" s="1"/>
  <c r="E63" i="4"/>
  <c r="H63" i="4" s="1"/>
  <c r="E62" i="4"/>
  <c r="H62" i="4" s="1"/>
  <c r="E61" i="4"/>
  <c r="H61" i="4" s="1"/>
  <c r="E60" i="4"/>
  <c r="H60" i="4" s="1"/>
  <c r="E59" i="4"/>
  <c r="H59" i="4" s="1"/>
  <c r="E58" i="4"/>
  <c r="H58" i="4" s="1"/>
  <c r="E57" i="4"/>
  <c r="H57" i="4" s="1"/>
  <c r="E56" i="4"/>
  <c r="H56" i="4" s="1"/>
  <c r="E55" i="4"/>
  <c r="H55" i="4" s="1"/>
  <c r="E54" i="4"/>
  <c r="H54" i="4" s="1"/>
  <c r="E53" i="4"/>
  <c r="H53" i="4" s="1"/>
  <c r="E52" i="4"/>
  <c r="H52" i="4" s="1"/>
  <c r="E51" i="4"/>
  <c r="H51" i="4" s="1"/>
  <c r="E50" i="4"/>
  <c r="H50" i="4" s="1"/>
  <c r="E49" i="4"/>
  <c r="H49" i="4" s="1"/>
  <c r="E48" i="4"/>
  <c r="H48" i="4" s="1"/>
  <c r="E47" i="4"/>
  <c r="H47" i="4" s="1"/>
  <c r="E46" i="4"/>
  <c r="H46" i="4" s="1"/>
  <c r="E45" i="4"/>
  <c r="H45" i="4" s="1"/>
  <c r="E44" i="4"/>
  <c r="H44" i="4" s="1"/>
  <c r="E43" i="4"/>
  <c r="H43" i="4" s="1"/>
  <c r="E42" i="4"/>
  <c r="H42" i="4" s="1"/>
  <c r="E41" i="4"/>
  <c r="H41" i="4" s="1"/>
  <c r="E40" i="4"/>
  <c r="H40" i="4" s="1"/>
  <c r="E39" i="4"/>
  <c r="H39" i="4" s="1"/>
  <c r="E38" i="4"/>
  <c r="H38" i="4" s="1"/>
  <c r="E37" i="4"/>
  <c r="H37" i="4" s="1"/>
  <c r="E36" i="4"/>
  <c r="H36" i="4" s="1"/>
  <c r="E35" i="4"/>
  <c r="H35" i="4" s="1"/>
  <c r="E34" i="4"/>
  <c r="H34" i="4" s="1"/>
  <c r="E33" i="4"/>
  <c r="H33" i="4" s="1"/>
  <c r="E32" i="4"/>
  <c r="H32" i="4" s="1"/>
  <c r="E31" i="4"/>
  <c r="H31" i="4" s="1"/>
  <c r="E30" i="4"/>
  <c r="H30" i="4" s="1"/>
  <c r="E29" i="4"/>
  <c r="H29" i="4" s="1"/>
  <c r="E28" i="4"/>
  <c r="H28" i="4" s="1"/>
  <c r="E27" i="4"/>
  <c r="H27" i="4" s="1"/>
  <c r="E26" i="4"/>
  <c r="H26" i="4" s="1"/>
  <c r="E25" i="4"/>
  <c r="H25" i="4" s="1"/>
  <c r="E24" i="4"/>
  <c r="H24" i="4" s="1"/>
  <c r="E23" i="4"/>
  <c r="H23" i="4" s="1"/>
  <c r="E22" i="4"/>
  <c r="H22" i="4" s="1"/>
  <c r="E21" i="4"/>
  <c r="H21" i="4" s="1"/>
  <c r="E20" i="4"/>
  <c r="H20" i="4" s="1"/>
  <c r="E19" i="4"/>
  <c r="H19" i="4" s="1"/>
  <c r="E18" i="4"/>
  <c r="H18" i="4" s="1"/>
  <c r="E17" i="4"/>
  <c r="H17" i="4" s="1"/>
  <c r="E16" i="4"/>
  <c r="H16" i="4" s="1"/>
  <c r="E15" i="4"/>
  <c r="H15" i="4" s="1"/>
  <c r="E14" i="4"/>
  <c r="H14" i="4" s="1"/>
  <c r="E13" i="4"/>
  <c r="H13" i="4" s="1"/>
  <c r="E12" i="4"/>
  <c r="H12" i="4" s="1"/>
  <c r="E11" i="4"/>
  <c r="H11" i="4" s="1"/>
  <c r="E10" i="4"/>
  <c r="H10" i="4" s="1"/>
  <c r="H9" i="4"/>
  <c r="H8" i="4"/>
  <c r="H7" i="4"/>
  <c r="H6" i="4"/>
  <c r="E6" i="4"/>
  <c r="H5" i="4"/>
  <c r="H4" i="4"/>
  <c r="A2" i="4"/>
  <c r="H282" i="3"/>
  <c r="J282" i="3" s="1"/>
  <c r="G282" i="3"/>
  <c r="N282" i="3" s="1"/>
  <c r="I279" i="3"/>
  <c r="F279" i="3"/>
  <c r="G278" i="3"/>
  <c r="L277" i="3"/>
  <c r="N277" i="3" s="1"/>
  <c r="I277" i="3"/>
  <c r="G277" i="3"/>
  <c r="H277" i="3" s="1"/>
  <c r="E270" i="3"/>
  <c r="J270" i="3" s="1"/>
  <c r="J268" i="3"/>
  <c r="J267" i="3"/>
  <c r="K267" i="3" s="1"/>
  <c r="I267" i="3"/>
  <c r="H262" i="3"/>
  <c r="H261" i="3"/>
  <c r="H260" i="3"/>
  <c r="H259" i="3"/>
  <c r="H258" i="3"/>
  <c r="H257" i="3"/>
  <c r="H256" i="3"/>
  <c r="H255" i="3"/>
  <c r="H254" i="3"/>
  <c r="H253" i="3"/>
  <c r="H252" i="3"/>
  <c r="H251" i="3"/>
  <c r="H250" i="3"/>
  <c r="H249" i="3"/>
  <c r="H248" i="3"/>
  <c r="H247" i="3"/>
  <c r="H246" i="3"/>
  <c r="E245" i="3"/>
  <c r="H245" i="3" s="1"/>
  <c r="E244" i="3"/>
  <c r="H244" i="3" s="1"/>
  <c r="E243" i="3"/>
  <c r="H243" i="3" s="1"/>
  <c r="E242" i="3"/>
  <c r="H242" i="3" s="1"/>
  <c r="E241" i="3"/>
  <c r="H241" i="3" s="1"/>
  <c r="E240" i="3"/>
  <c r="H240" i="3" s="1"/>
  <c r="E239" i="3"/>
  <c r="H239" i="3" s="1"/>
  <c r="E238" i="3"/>
  <c r="H238" i="3" s="1"/>
  <c r="E237" i="3"/>
  <c r="H237" i="3" s="1"/>
  <c r="E236" i="3"/>
  <c r="H236" i="3" s="1"/>
  <c r="E235" i="3"/>
  <c r="H235" i="3" s="1"/>
  <c r="E234" i="3"/>
  <c r="H234" i="3" s="1"/>
  <c r="E233" i="3"/>
  <c r="H233" i="3" s="1"/>
  <c r="E232" i="3"/>
  <c r="H232" i="3" s="1"/>
  <c r="E231" i="3"/>
  <c r="H231" i="3" s="1"/>
  <c r="E230" i="3"/>
  <c r="H230" i="3" s="1"/>
  <c r="E229" i="3"/>
  <c r="H229" i="3" s="1"/>
  <c r="E228" i="3"/>
  <c r="H228" i="3" s="1"/>
  <c r="E227" i="3"/>
  <c r="H227" i="3" s="1"/>
  <c r="E226" i="3"/>
  <c r="H226" i="3" s="1"/>
  <c r="E225" i="3"/>
  <c r="H225" i="3" s="1"/>
  <c r="E224" i="3"/>
  <c r="H224" i="3" s="1"/>
  <c r="E223" i="3"/>
  <c r="H223" i="3" s="1"/>
  <c r="E222" i="3"/>
  <c r="H222" i="3" s="1"/>
  <c r="E221" i="3"/>
  <c r="H221" i="3" s="1"/>
  <c r="E220" i="3"/>
  <c r="H220" i="3" s="1"/>
  <c r="E219" i="3"/>
  <c r="H219" i="3" s="1"/>
  <c r="E218" i="3"/>
  <c r="H218" i="3" s="1"/>
  <c r="E217" i="3"/>
  <c r="H217" i="3" s="1"/>
  <c r="E216" i="3"/>
  <c r="H216" i="3" s="1"/>
  <c r="E215" i="3"/>
  <c r="H215" i="3" s="1"/>
  <c r="E214" i="3"/>
  <c r="H214" i="3" s="1"/>
  <c r="E213" i="3"/>
  <c r="H213" i="3" s="1"/>
  <c r="E212" i="3"/>
  <c r="H212" i="3" s="1"/>
  <c r="E211" i="3"/>
  <c r="H211" i="3" s="1"/>
  <c r="E210" i="3"/>
  <c r="H210" i="3" s="1"/>
  <c r="E209" i="3"/>
  <c r="H209" i="3" s="1"/>
  <c r="J208" i="3"/>
  <c r="K208" i="3" s="1"/>
  <c r="H208" i="3"/>
  <c r="I208" i="3" s="1"/>
  <c r="J207" i="3"/>
  <c r="K207" i="3" s="1"/>
  <c r="H207" i="3"/>
  <c r="I207" i="3" s="1"/>
  <c r="J206" i="3"/>
  <c r="H206" i="3"/>
  <c r="K206" i="3" s="1"/>
  <c r="K205" i="3"/>
  <c r="J205" i="3"/>
  <c r="H205" i="3"/>
  <c r="I205" i="3" s="1"/>
  <c r="J204" i="3"/>
  <c r="K204" i="3" s="1"/>
  <c r="H204" i="3"/>
  <c r="I204" i="3" s="1"/>
  <c r="J203" i="3"/>
  <c r="H203" i="3"/>
  <c r="K203" i="3" s="1"/>
  <c r="J202" i="3"/>
  <c r="H202" i="3"/>
  <c r="I202" i="3" s="1"/>
  <c r="K201" i="3"/>
  <c r="J201" i="3"/>
  <c r="H201" i="3"/>
  <c r="I201" i="3" s="1"/>
  <c r="J200" i="3"/>
  <c r="I200" i="3"/>
  <c r="H200" i="3"/>
  <c r="K200" i="3" s="1"/>
  <c r="J199" i="3"/>
  <c r="H199" i="3"/>
  <c r="I199" i="3" s="1"/>
  <c r="J198" i="3"/>
  <c r="K198" i="3" s="1"/>
  <c r="H198" i="3"/>
  <c r="I198" i="3" s="1"/>
  <c r="J197" i="3"/>
  <c r="H197" i="3"/>
  <c r="K197" i="3" s="1"/>
  <c r="J196" i="3"/>
  <c r="K196" i="3" s="1"/>
  <c r="H196" i="3"/>
  <c r="I196" i="3" s="1"/>
  <c r="J195" i="3"/>
  <c r="K195" i="3" s="1"/>
  <c r="H195" i="3"/>
  <c r="I195" i="3" s="1"/>
  <c r="J194" i="3"/>
  <c r="H194" i="3"/>
  <c r="K194" i="3" s="1"/>
  <c r="K193" i="3"/>
  <c r="J193" i="3"/>
  <c r="H193" i="3"/>
  <c r="I193" i="3" s="1"/>
  <c r="J192" i="3"/>
  <c r="K192" i="3" s="1"/>
  <c r="H192" i="3"/>
  <c r="I192" i="3" s="1"/>
  <c r="J191" i="3"/>
  <c r="H191" i="3"/>
  <c r="K191" i="3" s="1"/>
  <c r="J190" i="3"/>
  <c r="H190" i="3"/>
  <c r="I190" i="3" s="1"/>
  <c r="K189" i="3"/>
  <c r="J189" i="3"/>
  <c r="H189" i="3"/>
  <c r="I189" i="3" s="1"/>
  <c r="J188" i="3"/>
  <c r="I188" i="3"/>
  <c r="H188" i="3"/>
  <c r="K188" i="3" s="1"/>
  <c r="J187" i="3"/>
  <c r="H187" i="3"/>
  <c r="I187" i="3" s="1"/>
  <c r="J186" i="3"/>
  <c r="K186" i="3" s="1"/>
  <c r="H186" i="3"/>
  <c r="I186" i="3" s="1"/>
  <c r="J185" i="3"/>
  <c r="H185" i="3"/>
  <c r="K185" i="3" s="1"/>
  <c r="J184" i="3"/>
  <c r="K184" i="3" s="1"/>
  <c r="H184" i="3"/>
  <c r="I184" i="3" s="1"/>
  <c r="J183" i="3"/>
  <c r="K183" i="3" s="1"/>
  <c r="H183" i="3"/>
  <c r="I183" i="3" s="1"/>
  <c r="J182" i="3"/>
  <c r="H182" i="3"/>
  <c r="K182" i="3" s="1"/>
  <c r="K181" i="3"/>
  <c r="J181" i="3"/>
  <c r="H181" i="3"/>
  <c r="I181" i="3" s="1"/>
  <c r="J180" i="3"/>
  <c r="K180" i="3" s="1"/>
  <c r="H180" i="3"/>
  <c r="I180" i="3" s="1"/>
  <c r="J179" i="3"/>
  <c r="H179" i="3"/>
  <c r="K179" i="3" s="1"/>
  <c r="J178" i="3"/>
  <c r="H178" i="3"/>
  <c r="I178" i="3" s="1"/>
  <c r="K177" i="3"/>
  <c r="J177" i="3"/>
  <c r="H177" i="3"/>
  <c r="I177" i="3" s="1"/>
  <c r="J176" i="3"/>
  <c r="I176" i="3"/>
  <c r="H176" i="3"/>
  <c r="K176" i="3" s="1"/>
  <c r="J175" i="3"/>
  <c r="H175" i="3"/>
  <c r="I175" i="3" s="1"/>
  <c r="J174" i="3"/>
  <c r="K174" i="3" s="1"/>
  <c r="H174" i="3"/>
  <c r="I174" i="3" s="1"/>
  <c r="E173" i="3"/>
  <c r="E172" i="3"/>
  <c r="J172" i="3" s="1"/>
  <c r="E171" i="3"/>
  <c r="J171" i="3" s="1"/>
  <c r="J170" i="3"/>
  <c r="E170" i="3"/>
  <c r="H170" i="3" s="1"/>
  <c r="E169" i="3"/>
  <c r="J168" i="3"/>
  <c r="E168" i="3"/>
  <c r="H168" i="3" s="1"/>
  <c r="E167" i="3"/>
  <c r="J167" i="3" s="1"/>
  <c r="E166" i="3"/>
  <c r="J166" i="3" s="1"/>
  <c r="E165" i="3"/>
  <c r="E164" i="3"/>
  <c r="H164" i="3" s="1"/>
  <c r="E163" i="3"/>
  <c r="J163" i="3" s="1"/>
  <c r="J162" i="3"/>
  <c r="E162" i="3"/>
  <c r="H162" i="3" s="1"/>
  <c r="E161" i="3"/>
  <c r="E160" i="3"/>
  <c r="J160" i="3" s="1"/>
  <c r="E159" i="3"/>
  <c r="J159" i="3" s="1"/>
  <c r="E158" i="3"/>
  <c r="H158" i="3" s="1"/>
  <c r="E157" i="3"/>
  <c r="J156" i="3"/>
  <c r="E156" i="3"/>
  <c r="H156" i="3" s="1"/>
  <c r="E155" i="3"/>
  <c r="J155" i="3" s="1"/>
  <c r="H154" i="3"/>
  <c r="K154" i="3" s="1"/>
  <c r="E154" i="3"/>
  <c r="J154" i="3" s="1"/>
  <c r="E153" i="3"/>
  <c r="E152" i="3"/>
  <c r="H152" i="3" s="1"/>
  <c r="E151" i="3"/>
  <c r="J151" i="3" s="1"/>
  <c r="J150" i="3"/>
  <c r="E150" i="3"/>
  <c r="H150" i="3" s="1"/>
  <c r="K150" i="3" s="1"/>
  <c r="E149" i="3"/>
  <c r="E148" i="3"/>
  <c r="J148" i="3" s="1"/>
  <c r="E147" i="3"/>
  <c r="J147" i="3" s="1"/>
  <c r="J146" i="3"/>
  <c r="E146" i="3"/>
  <c r="H146" i="3" s="1"/>
  <c r="E145" i="3"/>
  <c r="J144" i="3"/>
  <c r="E144" i="3"/>
  <c r="H144" i="3" s="1"/>
  <c r="E143" i="3"/>
  <c r="J143" i="3" s="1"/>
  <c r="E142" i="3"/>
  <c r="J142" i="3" s="1"/>
  <c r="E141" i="3"/>
  <c r="E140" i="3"/>
  <c r="H140" i="3" s="1"/>
  <c r="E139" i="3"/>
  <c r="J139" i="3" s="1"/>
  <c r="J138" i="3"/>
  <c r="E138" i="3"/>
  <c r="H138" i="3" s="1"/>
  <c r="E137" i="3"/>
  <c r="E136" i="3"/>
  <c r="J136" i="3" s="1"/>
  <c r="E135" i="3"/>
  <c r="J135" i="3" s="1"/>
  <c r="E134" i="3"/>
  <c r="H134" i="3" s="1"/>
  <c r="E133" i="3"/>
  <c r="J132" i="3"/>
  <c r="E132" i="3"/>
  <c r="H132" i="3" s="1"/>
  <c r="E131" i="3"/>
  <c r="J131" i="3" s="1"/>
  <c r="H130" i="3"/>
  <c r="K130" i="3" s="1"/>
  <c r="E130" i="3"/>
  <c r="J130" i="3" s="1"/>
  <c r="E129" i="3"/>
  <c r="E128" i="3"/>
  <c r="H128" i="3" s="1"/>
  <c r="E127" i="3"/>
  <c r="J127" i="3" s="1"/>
  <c r="J126" i="3"/>
  <c r="E126" i="3"/>
  <c r="H126" i="3" s="1"/>
  <c r="K126" i="3" s="1"/>
  <c r="E125" i="3"/>
  <c r="E124" i="3"/>
  <c r="J124" i="3" s="1"/>
  <c r="E123" i="3"/>
  <c r="J123" i="3" s="1"/>
  <c r="J122" i="3"/>
  <c r="E122" i="3"/>
  <c r="H122" i="3" s="1"/>
  <c r="E121" i="3"/>
  <c r="J120" i="3"/>
  <c r="E120" i="3"/>
  <c r="H120" i="3" s="1"/>
  <c r="E119" i="3"/>
  <c r="J119" i="3" s="1"/>
  <c r="E118" i="3"/>
  <c r="H118" i="3" s="1"/>
  <c r="E117" i="3"/>
  <c r="H117" i="3" s="1"/>
  <c r="E116" i="3"/>
  <c r="H116" i="3" s="1"/>
  <c r="E115" i="3"/>
  <c r="H115" i="3" s="1"/>
  <c r="E114" i="3"/>
  <c r="H114" i="3" s="1"/>
  <c r="E113" i="3"/>
  <c r="H113" i="3" s="1"/>
  <c r="E112" i="3"/>
  <c r="H112" i="3" s="1"/>
  <c r="E111" i="3"/>
  <c r="H111" i="3" s="1"/>
  <c r="E110" i="3"/>
  <c r="H110" i="3" s="1"/>
  <c r="E109" i="3"/>
  <c r="H109" i="3" s="1"/>
  <c r="E108" i="3"/>
  <c r="H108" i="3" s="1"/>
  <c r="E107" i="3"/>
  <c r="H107" i="3" s="1"/>
  <c r="E106" i="3"/>
  <c r="H106" i="3" s="1"/>
  <c r="E105" i="3"/>
  <c r="H105" i="3" s="1"/>
  <c r="E104" i="3"/>
  <c r="H104" i="3" s="1"/>
  <c r="E103" i="3"/>
  <c r="H103" i="3" s="1"/>
  <c r="E102" i="3"/>
  <c r="H102" i="3" s="1"/>
  <c r="E101" i="3"/>
  <c r="H101" i="3" s="1"/>
  <c r="E100" i="3"/>
  <c r="H100" i="3" s="1"/>
  <c r="E99" i="3"/>
  <c r="H99" i="3" s="1"/>
  <c r="E98" i="3"/>
  <c r="H98" i="3" s="1"/>
  <c r="E97" i="3"/>
  <c r="H97" i="3" s="1"/>
  <c r="E96" i="3"/>
  <c r="H96" i="3" s="1"/>
  <c r="E95" i="3"/>
  <c r="H95" i="3" s="1"/>
  <c r="E94" i="3"/>
  <c r="H94" i="3" s="1"/>
  <c r="E93" i="3"/>
  <c r="H93" i="3" s="1"/>
  <c r="E92" i="3"/>
  <c r="H92" i="3" s="1"/>
  <c r="E91" i="3"/>
  <c r="H91" i="3" s="1"/>
  <c r="E90" i="3"/>
  <c r="H90" i="3" s="1"/>
  <c r="E89" i="3"/>
  <c r="H89" i="3" s="1"/>
  <c r="E88" i="3"/>
  <c r="H88" i="3" s="1"/>
  <c r="H87" i="3"/>
  <c r="E87" i="3"/>
  <c r="E86" i="3"/>
  <c r="H86" i="3" s="1"/>
  <c r="E85" i="3"/>
  <c r="H85" i="3" s="1"/>
  <c r="E84" i="3"/>
  <c r="H84" i="3" s="1"/>
  <c r="E83" i="3"/>
  <c r="H83" i="3" s="1"/>
  <c r="E82" i="3"/>
  <c r="H82" i="3" s="1"/>
  <c r="E81" i="3"/>
  <c r="H81" i="3" s="1"/>
  <c r="E80" i="3"/>
  <c r="H80" i="3" s="1"/>
  <c r="H79" i="3"/>
  <c r="E79" i="3"/>
  <c r="E78" i="3"/>
  <c r="H78" i="3" s="1"/>
  <c r="E77" i="3"/>
  <c r="H77" i="3" s="1"/>
  <c r="E76" i="3"/>
  <c r="H76" i="3" s="1"/>
  <c r="E75" i="3"/>
  <c r="H75" i="3" s="1"/>
  <c r="E74" i="3"/>
  <c r="H74" i="3" s="1"/>
  <c r="E73" i="3"/>
  <c r="H73" i="3" s="1"/>
  <c r="E72" i="3"/>
  <c r="H72" i="3" s="1"/>
  <c r="E71" i="3"/>
  <c r="H71" i="3" s="1"/>
  <c r="E70" i="3"/>
  <c r="H70" i="3" s="1"/>
  <c r="E69" i="3"/>
  <c r="H69" i="3" s="1"/>
  <c r="E68" i="3"/>
  <c r="H68" i="3" s="1"/>
  <c r="E67" i="3"/>
  <c r="H67" i="3" s="1"/>
  <c r="E66" i="3"/>
  <c r="H66" i="3" s="1"/>
  <c r="E65" i="3"/>
  <c r="H65" i="3" s="1"/>
  <c r="E64" i="3"/>
  <c r="H64" i="3" s="1"/>
  <c r="E63" i="3"/>
  <c r="H63" i="3" s="1"/>
  <c r="E62" i="3"/>
  <c r="H62" i="3" s="1"/>
  <c r="E61" i="3"/>
  <c r="H61" i="3" s="1"/>
  <c r="E60" i="3"/>
  <c r="H60" i="3" s="1"/>
  <c r="E59" i="3"/>
  <c r="H59" i="3" s="1"/>
  <c r="E58" i="3"/>
  <c r="H58" i="3" s="1"/>
  <c r="E57" i="3"/>
  <c r="H57" i="3" s="1"/>
  <c r="E56" i="3"/>
  <c r="H56" i="3" s="1"/>
  <c r="E55" i="3"/>
  <c r="H55" i="3" s="1"/>
  <c r="E54" i="3"/>
  <c r="H54" i="3" s="1"/>
  <c r="E53" i="3"/>
  <c r="H53" i="3" s="1"/>
  <c r="E52" i="3"/>
  <c r="H52" i="3" s="1"/>
  <c r="E51" i="3"/>
  <c r="H51" i="3" s="1"/>
  <c r="E50" i="3"/>
  <c r="H50" i="3" s="1"/>
  <c r="E49" i="3"/>
  <c r="H49" i="3" s="1"/>
  <c r="E48" i="3"/>
  <c r="H48" i="3" s="1"/>
  <c r="E47" i="3"/>
  <c r="H47" i="3" s="1"/>
  <c r="E46" i="3"/>
  <c r="H46" i="3" s="1"/>
  <c r="E45" i="3"/>
  <c r="H45" i="3" s="1"/>
  <c r="E44" i="3"/>
  <c r="H44" i="3" s="1"/>
  <c r="E43" i="3"/>
  <c r="H43" i="3" s="1"/>
  <c r="E42" i="3"/>
  <c r="H42" i="3" s="1"/>
  <c r="E41" i="3"/>
  <c r="H41" i="3" s="1"/>
  <c r="E40" i="3"/>
  <c r="H40" i="3" s="1"/>
  <c r="E39" i="3"/>
  <c r="H39" i="3" s="1"/>
  <c r="E38" i="3"/>
  <c r="H38" i="3" s="1"/>
  <c r="E37" i="3"/>
  <c r="H37" i="3" s="1"/>
  <c r="E36" i="3"/>
  <c r="H36" i="3" s="1"/>
  <c r="E35" i="3"/>
  <c r="H35" i="3" s="1"/>
  <c r="E34" i="3"/>
  <c r="H34" i="3" s="1"/>
  <c r="E33" i="3"/>
  <c r="H33" i="3" s="1"/>
  <c r="E32" i="3"/>
  <c r="H32" i="3" s="1"/>
  <c r="E31" i="3"/>
  <c r="H31" i="3" s="1"/>
  <c r="H30" i="3"/>
  <c r="E30" i="3"/>
  <c r="E29" i="3"/>
  <c r="H29" i="3" s="1"/>
  <c r="E28" i="3"/>
  <c r="H28" i="3" s="1"/>
  <c r="E27" i="3"/>
  <c r="H27" i="3" s="1"/>
  <c r="E26" i="3"/>
  <c r="H26" i="3" s="1"/>
  <c r="E25" i="3"/>
  <c r="H25" i="3" s="1"/>
  <c r="E24" i="3"/>
  <c r="H24" i="3" s="1"/>
  <c r="E23" i="3"/>
  <c r="H23" i="3" s="1"/>
  <c r="H22" i="3"/>
  <c r="E22" i="3"/>
  <c r="E21" i="3"/>
  <c r="H21" i="3" s="1"/>
  <c r="E20" i="3"/>
  <c r="H20" i="3" s="1"/>
  <c r="E19" i="3"/>
  <c r="H19" i="3" s="1"/>
  <c r="E18" i="3"/>
  <c r="H18" i="3" s="1"/>
  <c r="E17" i="3"/>
  <c r="H17" i="3" s="1"/>
  <c r="E16" i="3"/>
  <c r="H16" i="3" s="1"/>
  <c r="E15" i="3"/>
  <c r="H15" i="3" s="1"/>
  <c r="E14" i="3"/>
  <c r="H14" i="3" s="1"/>
  <c r="E13" i="3"/>
  <c r="H13" i="3" s="1"/>
  <c r="E12" i="3"/>
  <c r="H12" i="3" s="1"/>
  <c r="E11" i="3"/>
  <c r="H11" i="3" s="1"/>
  <c r="E10" i="3"/>
  <c r="H10" i="3" s="1"/>
  <c r="H9" i="3"/>
  <c r="H8" i="3"/>
  <c r="H7" i="3"/>
  <c r="E6" i="3"/>
  <c r="H6" i="3" s="1"/>
  <c r="H5" i="3"/>
  <c r="H4" i="3"/>
  <c r="A2" i="3"/>
  <c r="P7" i="2"/>
  <c r="O7" i="2"/>
  <c r="N7" i="2"/>
  <c r="D7" i="2"/>
  <c r="H4" i="2"/>
  <c r="H7" i="2" s="1"/>
  <c r="H8" i="2" s="1"/>
  <c r="F26" i="1" s="1"/>
  <c r="F4" i="2"/>
  <c r="F7" i="2" s="1"/>
  <c r="F8" i="2" s="1"/>
  <c r="A2" i="2"/>
  <c r="P22" i="1"/>
  <c r="O22" i="1"/>
  <c r="N22" i="1"/>
  <c r="D22" i="1"/>
  <c r="I23" i="1"/>
  <c r="H6" i="1"/>
  <c r="H5" i="1"/>
  <c r="H4" i="1"/>
  <c r="H155" i="4" l="1"/>
  <c r="H142" i="3"/>
  <c r="K142" i="3" s="1"/>
  <c r="I194" i="3"/>
  <c r="N278" i="3"/>
  <c r="H278" i="3"/>
  <c r="J278" i="3" s="1"/>
  <c r="H270" i="3"/>
  <c r="K270" i="3" s="1"/>
  <c r="K176" i="4"/>
  <c r="K122" i="4"/>
  <c r="H137" i="4"/>
  <c r="I137" i="4" s="1"/>
  <c r="J137" i="4"/>
  <c r="K137" i="4" s="1"/>
  <c r="H124" i="3"/>
  <c r="K124" i="3" s="1"/>
  <c r="J140" i="3"/>
  <c r="K140" i="3" s="1"/>
  <c r="H148" i="3"/>
  <c r="J164" i="3"/>
  <c r="H172" i="3"/>
  <c r="I172" i="3" s="1"/>
  <c r="I185" i="3"/>
  <c r="I197" i="3"/>
  <c r="J122" i="4"/>
  <c r="J161" i="4"/>
  <c r="K161" i="4" s="1"/>
  <c r="G279" i="3"/>
  <c r="G280" i="3" s="1"/>
  <c r="H280" i="3" s="1"/>
  <c r="J280" i="3" s="1"/>
  <c r="K185" i="4"/>
  <c r="K208" i="4"/>
  <c r="K134" i="3"/>
  <c r="K158" i="3"/>
  <c r="J134" i="3"/>
  <c r="J158" i="3"/>
  <c r="H166" i="3"/>
  <c r="K166" i="3" s="1"/>
  <c r="I182" i="3"/>
  <c r="I206" i="3"/>
  <c r="J148" i="4"/>
  <c r="J128" i="3"/>
  <c r="H136" i="3"/>
  <c r="I136" i="3" s="1"/>
  <c r="J152" i="3"/>
  <c r="K152" i="3" s="1"/>
  <c r="H160" i="3"/>
  <c r="I160" i="3" s="1"/>
  <c r="I179" i="3"/>
  <c r="I191" i="3"/>
  <c r="I203" i="3"/>
  <c r="K175" i="3"/>
  <c r="K187" i="3"/>
  <c r="K199" i="3"/>
  <c r="H150" i="4"/>
  <c r="K178" i="3"/>
  <c r="K190" i="3"/>
  <c r="K202" i="3"/>
  <c r="H124" i="4"/>
  <c r="I124" i="4" s="1"/>
  <c r="N284" i="4"/>
  <c r="H284" i="4"/>
  <c r="J284" i="4" s="1"/>
  <c r="K122" i="3"/>
  <c r="K138" i="3"/>
  <c r="K146" i="3"/>
  <c r="K162" i="3"/>
  <c r="K170" i="3"/>
  <c r="J125" i="4"/>
  <c r="K125" i="4" s="1"/>
  <c r="J145" i="4"/>
  <c r="H158" i="4"/>
  <c r="I158" i="4" s="1"/>
  <c r="J165" i="4"/>
  <c r="K165" i="4" s="1"/>
  <c r="H171" i="4"/>
  <c r="K171" i="4" s="1"/>
  <c r="K177" i="4"/>
  <c r="K188" i="4"/>
  <c r="H126" i="4"/>
  <c r="J133" i="4"/>
  <c r="H139" i="4"/>
  <c r="K139" i="4" s="1"/>
  <c r="H146" i="4"/>
  <c r="K146" i="4" s="1"/>
  <c r="H166" i="4"/>
  <c r="H172" i="4"/>
  <c r="I172" i="4" s="1"/>
  <c r="J277" i="3"/>
  <c r="K154" i="4"/>
  <c r="K201" i="4"/>
  <c r="H272" i="4"/>
  <c r="N279" i="4"/>
  <c r="K130" i="4"/>
  <c r="K162" i="4"/>
  <c r="H120" i="4"/>
  <c r="I120" i="4" s="1"/>
  <c r="J121" i="4"/>
  <c r="K121" i="4" s="1"/>
  <c r="H127" i="4"/>
  <c r="K127" i="4" s="1"/>
  <c r="H132" i="4"/>
  <c r="I132" i="4" s="1"/>
  <c r="H135" i="4"/>
  <c r="K135" i="4" s="1"/>
  <c r="H138" i="4"/>
  <c r="K138" i="4" s="1"/>
  <c r="H144" i="4"/>
  <c r="I144" i="4" s="1"/>
  <c r="H147" i="4"/>
  <c r="H152" i="4"/>
  <c r="I152" i="4" s="1"/>
  <c r="J153" i="4"/>
  <c r="K153" i="4" s="1"/>
  <c r="H159" i="4"/>
  <c r="K159" i="4" s="1"/>
  <c r="H164" i="4"/>
  <c r="I164" i="4" s="1"/>
  <c r="H167" i="4"/>
  <c r="K167" i="4" s="1"/>
  <c r="H170" i="4"/>
  <c r="K170" i="4" s="1"/>
  <c r="J173" i="4"/>
  <c r="K173" i="4" s="1"/>
  <c r="K180" i="4"/>
  <c r="K189" i="4"/>
  <c r="K196" i="4"/>
  <c r="K205" i="4"/>
  <c r="J141" i="4"/>
  <c r="K141" i="4" s="1"/>
  <c r="K184" i="4"/>
  <c r="K200" i="4"/>
  <c r="H119" i="4"/>
  <c r="K119" i="4" s="1"/>
  <c r="H131" i="4"/>
  <c r="H143" i="4"/>
  <c r="K143" i="4" s="1"/>
  <c r="H151" i="4"/>
  <c r="K151" i="4" s="1"/>
  <c r="H163" i="4"/>
  <c r="K163" i="4" s="1"/>
  <c r="K181" i="4"/>
  <c r="K197" i="4"/>
  <c r="G280" i="4"/>
  <c r="N280" i="4" s="1"/>
  <c r="H279" i="4"/>
  <c r="J279" i="4" s="1"/>
  <c r="K270" i="4"/>
  <c r="K133" i="4"/>
  <c r="K149" i="4"/>
  <c r="K175" i="4"/>
  <c r="K179" i="4"/>
  <c r="K183" i="4"/>
  <c r="K187" i="4"/>
  <c r="K191" i="4"/>
  <c r="K195" i="4"/>
  <c r="K199" i="4"/>
  <c r="K203" i="4"/>
  <c r="K207" i="4"/>
  <c r="K129" i="4"/>
  <c r="K145" i="4"/>
  <c r="K174" i="4"/>
  <c r="K178" i="4"/>
  <c r="K182" i="4"/>
  <c r="K186" i="4"/>
  <c r="K190" i="4"/>
  <c r="K194" i="4"/>
  <c r="K198" i="4"/>
  <c r="K202" i="4"/>
  <c r="K206" i="4"/>
  <c r="K123" i="4"/>
  <c r="K126" i="4"/>
  <c r="K142" i="4"/>
  <c r="K155" i="4"/>
  <c r="K131" i="4"/>
  <c r="K134" i="4"/>
  <c r="K147" i="4"/>
  <c r="K150" i="4"/>
  <c r="K166" i="4"/>
  <c r="I122" i="4"/>
  <c r="I123" i="4"/>
  <c r="I126" i="4"/>
  <c r="I130" i="4"/>
  <c r="I131" i="4"/>
  <c r="I134" i="4"/>
  <c r="I139" i="4"/>
  <c r="I142" i="4"/>
  <c r="I146" i="4"/>
  <c r="I147" i="4"/>
  <c r="I150" i="4"/>
  <c r="I154" i="4"/>
  <c r="I155" i="4"/>
  <c r="I162" i="4"/>
  <c r="I163" i="4"/>
  <c r="I166" i="4"/>
  <c r="I167" i="4"/>
  <c r="I170" i="4"/>
  <c r="K124" i="4"/>
  <c r="K128" i="4"/>
  <c r="K132" i="4"/>
  <c r="K136" i="4"/>
  <c r="K140" i="4"/>
  <c r="K148" i="4"/>
  <c r="K156" i="4"/>
  <c r="K160" i="4"/>
  <c r="K164" i="4"/>
  <c r="K168" i="4"/>
  <c r="K172" i="4"/>
  <c r="E269" i="4"/>
  <c r="E271" i="4" s="1"/>
  <c r="H9" i="2"/>
  <c r="I8" i="2"/>
  <c r="F23" i="1"/>
  <c r="H22" i="1"/>
  <c r="H23" i="1" s="1"/>
  <c r="F27" i="1" s="1"/>
  <c r="I120" i="3"/>
  <c r="K120" i="3"/>
  <c r="H125" i="3"/>
  <c r="J125" i="3"/>
  <c r="I128" i="3"/>
  <c r="K128" i="3"/>
  <c r="K136" i="3"/>
  <c r="H141" i="3"/>
  <c r="J141" i="3"/>
  <c r="H149" i="3"/>
  <c r="J149" i="3"/>
  <c r="I152" i="3"/>
  <c r="H157" i="3"/>
  <c r="J157" i="3"/>
  <c r="K160" i="3"/>
  <c r="I168" i="3"/>
  <c r="K168" i="3"/>
  <c r="H173" i="3"/>
  <c r="J173" i="3"/>
  <c r="F9" i="2"/>
  <c r="E269" i="3"/>
  <c r="H121" i="3"/>
  <c r="J121" i="3"/>
  <c r="H129" i="3"/>
  <c r="J129" i="3"/>
  <c r="I132" i="3"/>
  <c r="K132" i="3"/>
  <c r="H137" i="3"/>
  <c r="J137" i="3"/>
  <c r="I140" i="3"/>
  <c r="H145" i="3"/>
  <c r="J145" i="3"/>
  <c r="I148" i="3"/>
  <c r="K148" i="3"/>
  <c r="H153" i="3"/>
  <c r="J153" i="3"/>
  <c r="I156" i="3"/>
  <c r="K156" i="3"/>
  <c r="H161" i="3"/>
  <c r="J161" i="3"/>
  <c r="I164" i="3"/>
  <c r="K164" i="3"/>
  <c r="H169" i="3"/>
  <c r="J169" i="3"/>
  <c r="K172" i="3"/>
  <c r="G281" i="3"/>
  <c r="N281" i="3" s="1"/>
  <c r="H133" i="3"/>
  <c r="J133" i="3"/>
  <c r="I144" i="3"/>
  <c r="K144" i="3"/>
  <c r="H165" i="3"/>
  <c r="J165" i="3"/>
  <c r="H119" i="3"/>
  <c r="I122" i="3"/>
  <c r="H123" i="3"/>
  <c r="I126" i="3"/>
  <c r="H127" i="3"/>
  <c r="I130" i="3"/>
  <c r="H131" i="3"/>
  <c r="I134" i="3"/>
  <c r="H135" i="3"/>
  <c r="I138" i="3"/>
  <c r="H139" i="3"/>
  <c r="I142" i="3"/>
  <c r="H143" i="3"/>
  <c r="I146" i="3"/>
  <c r="H147" i="3"/>
  <c r="I150" i="3"/>
  <c r="H151" i="3"/>
  <c r="I154" i="3"/>
  <c r="H155" i="3"/>
  <c r="I158" i="3"/>
  <c r="H159" i="3"/>
  <c r="I162" i="3"/>
  <c r="H163" i="3"/>
  <c r="I166" i="3"/>
  <c r="H167" i="3"/>
  <c r="I170" i="3"/>
  <c r="H171" i="3"/>
  <c r="N280" i="3" l="1"/>
  <c r="I171" i="4"/>
  <c r="I143" i="4"/>
  <c r="H279" i="3"/>
  <c r="J279" i="3" s="1"/>
  <c r="I124" i="3"/>
  <c r="I135" i="4"/>
  <c r="K158" i="4"/>
  <c r="N279" i="3"/>
  <c r="I138" i="4"/>
  <c r="H280" i="4"/>
  <c r="J280" i="4" s="1"/>
  <c r="K144" i="4"/>
  <c r="G281" i="4"/>
  <c r="N281" i="4" s="1"/>
  <c r="I159" i="4"/>
  <c r="I151" i="4"/>
  <c r="I127" i="4"/>
  <c r="I119" i="4"/>
  <c r="K152" i="4"/>
  <c r="K120" i="4"/>
  <c r="H268" i="4"/>
  <c r="H271" i="4"/>
  <c r="H274" i="4" s="1"/>
  <c r="F25" i="1" s="1"/>
  <c r="F30" i="1" s="1"/>
  <c r="J269" i="4"/>
  <c r="K269" i="4" s="1"/>
  <c r="I169" i="3"/>
  <c r="K169" i="3"/>
  <c r="I161" i="3"/>
  <c r="K161" i="3"/>
  <c r="I153" i="3"/>
  <c r="K153" i="3"/>
  <c r="I145" i="3"/>
  <c r="K145" i="3"/>
  <c r="I137" i="3"/>
  <c r="K137" i="3"/>
  <c r="I129" i="3"/>
  <c r="K129" i="3"/>
  <c r="I121" i="3"/>
  <c r="K121" i="3"/>
  <c r="I173" i="3"/>
  <c r="K173" i="3"/>
  <c r="I141" i="3"/>
  <c r="K141" i="3"/>
  <c r="K171" i="3"/>
  <c r="I171" i="3"/>
  <c r="K163" i="3"/>
  <c r="I163" i="3"/>
  <c r="K155" i="3"/>
  <c r="I155" i="3"/>
  <c r="K147" i="3"/>
  <c r="I147" i="3"/>
  <c r="K139" i="3"/>
  <c r="I139" i="3"/>
  <c r="K131" i="3"/>
  <c r="I131" i="3"/>
  <c r="K123" i="3"/>
  <c r="I123" i="3"/>
  <c r="I165" i="3"/>
  <c r="K165" i="3"/>
  <c r="I133" i="3"/>
  <c r="K133" i="3"/>
  <c r="E271" i="3"/>
  <c r="H271" i="3" s="1"/>
  <c r="H272" i="3" s="1"/>
  <c r="J269" i="3"/>
  <c r="K269" i="3" s="1"/>
  <c r="H268" i="3"/>
  <c r="K268" i="3" s="1"/>
  <c r="I157" i="3"/>
  <c r="K157" i="3"/>
  <c r="I149" i="3"/>
  <c r="K149" i="3"/>
  <c r="I125" i="3"/>
  <c r="K125" i="3"/>
  <c r="H24" i="1"/>
  <c r="H25" i="1" s="1"/>
  <c r="K167" i="3"/>
  <c r="I167" i="3"/>
  <c r="K159" i="3"/>
  <c r="I159" i="3"/>
  <c r="K151" i="3"/>
  <c r="I151" i="3"/>
  <c r="K143" i="3"/>
  <c r="I143" i="3"/>
  <c r="K135" i="3"/>
  <c r="I135" i="3"/>
  <c r="K127" i="3"/>
  <c r="I127" i="3"/>
  <c r="K119" i="3"/>
  <c r="I119" i="3"/>
  <c r="F24" i="1"/>
  <c r="H273" i="3" l="1"/>
  <c r="H26" i="1"/>
  <c r="H28" i="1" s="1"/>
  <c r="K268" i="4"/>
  <c r="H275" i="4"/>
  <c r="G282" i="4"/>
  <c r="H281" i="4"/>
  <c r="J281" i="4" s="1"/>
  <c r="N282" i="4" l="1"/>
  <c r="G283" i="4"/>
  <c r="H282" i="4"/>
  <c r="J282" i="4" s="1"/>
  <c r="N283" i="4" l="1"/>
  <c r="H283" i="4"/>
  <c r="J22" i="5"/>
  <c r="G21" i="5"/>
  <c r="G23" i="5" s="1"/>
</calcChain>
</file>

<file path=xl/comments1.xml><?xml version="1.0" encoding="utf-8"?>
<comments xmlns="http://schemas.openxmlformats.org/spreadsheetml/2006/main">
  <authors>
    <author>aa</author>
  </authors>
  <commentList>
    <comment ref="E5" authorId="0" shapeId="0">
      <text>
        <r>
          <rPr>
            <b/>
            <sz val="9"/>
            <color indexed="81"/>
            <rFont val="Tahoma"/>
            <family val="2"/>
          </rPr>
          <t>aa:</t>
        </r>
        <r>
          <rPr>
            <sz val="9"/>
            <color indexed="81"/>
            <rFont val="Tahoma"/>
            <family val="2"/>
          </rPr>
          <t xml:space="preserve">
ยอดเต็ม 20367.57</t>
        </r>
      </text>
    </comment>
  </commentList>
</comments>
</file>

<file path=xl/comments2.xml><?xml version="1.0" encoding="utf-8"?>
<comments xmlns="http://schemas.openxmlformats.org/spreadsheetml/2006/main">
  <authors>
    <author>aa</author>
  </authors>
  <commentList>
    <comment ref="E5" authorId="0" shapeId="0">
      <text>
        <r>
          <rPr>
            <b/>
            <sz val="9"/>
            <color indexed="81"/>
            <rFont val="Tahoma"/>
            <family val="2"/>
          </rPr>
          <t>aa:</t>
        </r>
        <r>
          <rPr>
            <sz val="9"/>
            <color indexed="81"/>
            <rFont val="Tahoma"/>
            <family val="2"/>
          </rPr>
          <t xml:space="preserve">
ยอดเต็ม 20367.57</t>
        </r>
      </text>
    </comment>
  </commentList>
</comments>
</file>

<file path=xl/sharedStrings.xml><?xml version="1.0" encoding="utf-8"?>
<sst xmlns="http://schemas.openxmlformats.org/spreadsheetml/2006/main" count="1221" uniqueCount="277">
  <si>
    <t>เจ้าหนี้ต่างประเทศ-จีน 211300</t>
  </si>
  <si>
    <t>วดป</t>
  </si>
  <si>
    <t>เลขที่เอกสาร</t>
  </si>
  <si>
    <t>รายการ</t>
  </si>
  <si>
    <t>USD,bath</t>
  </si>
  <si>
    <t>Rate</t>
  </si>
  <si>
    <t>จำนวนเงิน(ไทย)</t>
  </si>
  <si>
    <t>ปรับปรุงอัตราแลกเปลี่ยน</t>
  </si>
  <si>
    <t>เจ้าหนี้ต่างประเทศหลังปรับ</t>
  </si>
  <si>
    <t>ยอดปรับ</t>
  </si>
  <si>
    <t>หมายเหตุ</t>
  </si>
  <si>
    <t>ตัดจ่าย</t>
  </si>
  <si>
    <t>จ่ายชำระ 211100</t>
  </si>
  <si>
    <t>สินค้าเกินและขาด212204</t>
  </si>
  <si>
    <t>อัตราแลกเปลี่ยน 413300</t>
  </si>
  <si>
    <t>CHX-002871</t>
  </si>
  <si>
    <t xml:space="preserve"> SHANGHAI LANSHENG LIGHT INDUSTRIAL PRODUCTS IMP. &amp; EXP. CORP.,LTD.SHANGHAI LANSHENG LIGHT INDUSTRIAL PRODUCTS IMP. &amp; EXP. CORP.,LTD. DMCO000010302</t>
  </si>
  <si>
    <t>ยังไม่จ่าย</t>
  </si>
  <si>
    <t>SMRV6304019</t>
  </si>
  <si>
    <t>เจ้าหนี้การค้าต่างประเทศ -รับเงินค่าสินค้าจากCSC VIENTIANE อ้างอิงRDE6304002</t>
  </si>
  <si>
    <t>SMRV6705008</t>
  </si>
  <si>
    <t xml:space="preserve"> -รับเงินค่าสินค้าจาก CSC VIENTIANE  10/05/2567 อ้างอิงRDE6705001</t>
  </si>
  <si>
    <t>GL</t>
  </si>
  <si>
    <t>ปรับต้นปี 68 ด้วย</t>
  </si>
  <si>
    <t>SMJV6801010</t>
  </si>
  <si>
    <t>ถ้าบวก CR</t>
  </si>
  <si>
    <t>ปรับปรุง</t>
  </si>
  <si>
    <t>กำไรจากอัตราแลกเปลี่ยน</t>
  </si>
  <si>
    <t>สินค้าขาดเกิน ณ 2567</t>
  </si>
  <si>
    <t>รวมปรับปรุง</t>
  </si>
  <si>
    <t>SMJV6712030</t>
  </si>
  <si>
    <t>212201</t>
  </si>
  <si>
    <t>รวม</t>
  </si>
  <si>
    <t>หลังปรับปรุง31.12.67</t>
  </si>
  <si>
    <t>ก่อนปรับปรุง</t>
  </si>
  <si>
    <t>เจ้าหนี้ต่างประเทศ-มาเลเซีย 211300</t>
  </si>
  <si>
    <t>USD</t>
  </si>
  <si>
    <t xml:space="preserve"> GI-001729</t>
  </si>
  <si>
    <t>IP5708001</t>
  </si>
  <si>
    <t>พี่เอ๋ รอเรื่อง IV กับ Packling list จึงจะจ่าย ณ 9-9-58</t>
  </si>
  <si>
    <t>กำไรขาดทุนจากอัตราแลกเปลี่ยน</t>
  </si>
  <si>
    <t>ใช้รวมยอด กับปีปัจจุบัน</t>
  </si>
  <si>
    <t>เจ้าหนี้สินค้าขาดและเกิน 211300</t>
  </si>
  <si>
    <t>no</t>
  </si>
  <si>
    <t>date</t>
  </si>
  <si>
    <t>etot</t>
  </si>
  <si>
    <t>zum</t>
  </si>
  <si>
    <t>diff USD</t>
  </si>
  <si>
    <t>rate</t>
  </si>
  <si>
    <t>rate_chpx</t>
  </si>
  <si>
    <t>diffbath</t>
  </si>
  <si>
    <t>ชื่อเจ้าหนี้</t>
  </si>
  <si>
    <t>ยกมา 2559</t>
  </si>
  <si>
    <t>ยกมา</t>
  </si>
  <si>
    <t>JYH161207-1</t>
  </si>
  <si>
    <t>SHENZHEN JIAYUHE IMPORT &amp; EXPORT CO.,LTD</t>
  </si>
  <si>
    <t>ยกมา 2560</t>
  </si>
  <si>
    <t>ยกมา 2561</t>
  </si>
  <si>
    <t>ยกมา 2562</t>
  </si>
  <si>
    <t>GI-0002857</t>
  </si>
  <si>
    <t>EXPRESS STAR LINE LTD.</t>
  </si>
  <si>
    <t>GI-0002858</t>
  </si>
  <si>
    <t>GI-0002859</t>
  </si>
  <si>
    <t>GI-0002860</t>
  </si>
  <si>
    <t>GI-0002864</t>
  </si>
  <si>
    <t>GI-0002865</t>
  </si>
  <si>
    <t>GI-0002867</t>
  </si>
  <si>
    <t>GUANGDONG JIXIANG CERAMICS INDUSTRY CO., LTD.</t>
  </si>
  <si>
    <t>GI-0002868</t>
  </si>
  <si>
    <t>GI-0002871</t>
  </si>
  <si>
    <t>GI-0002878</t>
  </si>
  <si>
    <t>GI-0002879</t>
  </si>
  <si>
    <t>GI-0002882</t>
  </si>
  <si>
    <t>GI-0002886</t>
  </si>
  <si>
    <t>GI-0002888</t>
  </si>
  <si>
    <t>GI-0002890</t>
  </si>
  <si>
    <t>GI-0002891</t>
  </si>
  <si>
    <t>GI-0002892</t>
  </si>
  <si>
    <t>GI-0002893</t>
  </si>
  <si>
    <t>GI-0002894</t>
  </si>
  <si>
    <t>GI-0002895</t>
  </si>
  <si>
    <t>GI-0002896</t>
  </si>
  <si>
    <t>GI-0002897</t>
  </si>
  <si>
    <t>GI-0002898</t>
  </si>
  <si>
    <t>GI-0002899</t>
  </si>
  <si>
    <t>GI-0002900</t>
  </si>
  <si>
    <t>GI-0002901</t>
  </si>
  <si>
    <t>GI-0002903</t>
  </si>
  <si>
    <t>GI-0002904</t>
  </si>
  <si>
    <t>GI-0002905</t>
  </si>
  <si>
    <t>GI-0002906</t>
  </si>
  <si>
    <t>GI-0002912</t>
  </si>
  <si>
    <t>GI-0002918</t>
  </si>
  <si>
    <t>GI-0002919</t>
  </si>
  <si>
    <t>GI-0002921</t>
  </si>
  <si>
    <t>GI-0002922</t>
  </si>
  <si>
    <t>GI-0002923</t>
  </si>
  <si>
    <t>GI-0002924</t>
  </si>
  <si>
    <t>GI-0002925</t>
  </si>
  <si>
    <t>GI-0002926</t>
  </si>
  <si>
    <t>GI-0002927</t>
  </si>
  <si>
    <t>GI-0002928</t>
  </si>
  <si>
    <t>GI-0002929</t>
  </si>
  <si>
    <t>GI-0002931</t>
  </si>
  <si>
    <t>GI-0002933</t>
  </si>
  <si>
    <t>GI-0002934</t>
  </si>
  <si>
    <t>GI-0002935</t>
  </si>
  <si>
    <t>GI-0002936</t>
  </si>
  <si>
    <t>GI-0002937</t>
  </si>
  <si>
    <t>GI-0002938</t>
  </si>
  <si>
    <t>GI-0002939</t>
  </si>
  <si>
    <t>GI-0002941</t>
  </si>
  <si>
    <t>GI-0002942</t>
  </si>
  <si>
    <t>GI-0002943</t>
  </si>
  <si>
    <t>GI-0002944</t>
  </si>
  <si>
    <t>GI-0002947</t>
  </si>
  <si>
    <t>GI-0002950</t>
  </si>
  <si>
    <t>GI-0002951</t>
  </si>
  <si>
    <t>GI-0002953</t>
  </si>
  <si>
    <t>GI-0002954</t>
  </si>
  <si>
    <t>GI-0002957</t>
  </si>
  <si>
    <t>GI-0002958</t>
  </si>
  <si>
    <t>GI-0002959</t>
  </si>
  <si>
    <t>GI-0002960</t>
  </si>
  <si>
    <t>GI-0002962</t>
  </si>
  <si>
    <t>GI-0002963</t>
  </si>
  <si>
    <t>GI-0002965</t>
  </si>
  <si>
    <t>GI-0002966</t>
  </si>
  <si>
    <t>GI-0002967</t>
  </si>
  <si>
    <t>GI-0002969</t>
  </si>
  <si>
    <t>GI-0002971</t>
  </si>
  <si>
    <t>GI-0002973</t>
  </si>
  <si>
    <t>GI-0002974</t>
  </si>
  <si>
    <t>GI-0002975</t>
  </si>
  <si>
    <t>GI-0002976</t>
  </si>
  <si>
    <t>GI-0002977</t>
  </si>
  <si>
    <t>GI-0002978</t>
  </si>
  <si>
    <t>GI-0002983</t>
  </si>
  <si>
    <t>GI-0002986</t>
  </si>
  <si>
    <t>GI-0002988</t>
  </si>
  <si>
    <t>GI-0002993</t>
  </si>
  <si>
    <t>GI-0002994</t>
  </si>
  <si>
    <t>GI-0002997</t>
  </si>
  <si>
    <t>GI-0002999</t>
  </si>
  <si>
    <t>GI-0003001</t>
  </si>
  <si>
    <t>GI-0003002</t>
  </si>
  <si>
    <t>GI-0003003</t>
  </si>
  <si>
    <t>GI-0003004</t>
  </si>
  <si>
    <t>GI-0003006</t>
  </si>
  <si>
    <t>GI-0003008</t>
  </si>
  <si>
    <t>GI-0003009</t>
  </si>
  <si>
    <t>GI-0003011</t>
  </si>
  <si>
    <t>GI-0003013</t>
  </si>
  <si>
    <t>GI-0003014</t>
  </si>
  <si>
    <t>GI-0003016</t>
  </si>
  <si>
    <t>GI-0003018</t>
  </si>
  <si>
    <t>GI-0003019</t>
  </si>
  <si>
    <t>GI-0003020</t>
  </si>
  <si>
    <t>GI-0003022</t>
  </si>
  <si>
    <t>GI-0003024</t>
  </si>
  <si>
    <t>GI-0003028</t>
  </si>
  <si>
    <t>GI-0003030</t>
  </si>
  <si>
    <t>GI-0003031</t>
  </si>
  <si>
    <t>GI-0003033</t>
  </si>
  <si>
    <t>GI-0003034</t>
  </si>
  <si>
    <t>GI-0003036</t>
  </si>
  <si>
    <t>GI-0003040</t>
  </si>
  <si>
    <t>GI-0003042</t>
  </si>
  <si>
    <t>GI-0003044</t>
  </si>
  <si>
    <t>GI-0003045</t>
  </si>
  <si>
    <t>GI-0003046</t>
  </si>
  <si>
    <t>GI-0003047</t>
  </si>
  <si>
    <t>GI-0003050</t>
  </si>
  <si>
    <t>GI-0003052</t>
  </si>
  <si>
    <t>GI-0003053</t>
  </si>
  <si>
    <t>GI-0003055</t>
  </si>
  <si>
    <t>GI-0003058</t>
  </si>
  <si>
    <t>GI-0003059</t>
  </si>
  <si>
    <t>GI-0003061</t>
  </si>
  <si>
    <t>GI-0003062</t>
  </si>
  <si>
    <t>GI-0003065</t>
  </si>
  <si>
    <t>GI-0003068</t>
  </si>
  <si>
    <t>GI-0003070</t>
  </si>
  <si>
    <t>GI-0003073</t>
  </si>
  <si>
    <t>GI-0003077</t>
  </si>
  <si>
    <t>GI-0003081</t>
  </si>
  <si>
    <t>GI-0003083</t>
  </si>
  <si>
    <t>GI-0003084</t>
  </si>
  <si>
    <t>GI-0003085</t>
  </si>
  <si>
    <t>GI-0003087</t>
  </si>
  <si>
    <t>GI-0003090</t>
  </si>
  <si>
    <t>GI-0003092</t>
  </si>
  <si>
    <t>GI-0003095</t>
  </si>
  <si>
    <t>GI-0003096</t>
  </si>
  <si>
    <t>GI-0003097</t>
  </si>
  <si>
    <t>GI-0003105</t>
  </si>
  <si>
    <t>GI-0003109</t>
  </si>
  <si>
    <t>GI-0003110</t>
  </si>
  <si>
    <t>GI-0003111</t>
  </si>
  <si>
    <t>GI-0003113</t>
  </si>
  <si>
    <t>GI-0003118</t>
  </si>
  <si>
    <t>GI-0003120</t>
  </si>
  <si>
    <t>GI-0003122</t>
  </si>
  <si>
    <t>GI-0003125</t>
  </si>
  <si>
    <t>GI-0003126</t>
  </si>
  <si>
    <t>GI-0003128</t>
  </si>
  <si>
    <t>GI-0003129</t>
  </si>
  <si>
    <t>GI-0003130</t>
  </si>
  <si>
    <t>GI-0003131</t>
  </si>
  <si>
    <t>GI-0003132</t>
  </si>
  <si>
    <t>GI-0003133</t>
  </si>
  <si>
    <t>GI-0003134</t>
  </si>
  <si>
    <t>GI-0003136</t>
  </si>
  <si>
    <t>GI-0003139</t>
  </si>
  <si>
    <t>GI-0003143</t>
  </si>
  <si>
    <t>GI-0003146</t>
  </si>
  <si>
    <t>GI-0003147</t>
  </si>
  <si>
    <t>GI-0003148</t>
  </si>
  <si>
    <t>GI-0003151</t>
  </si>
  <si>
    <t>GI-0003153</t>
  </si>
  <si>
    <t>GI-0003154</t>
  </si>
  <si>
    <t>GI-0003155</t>
  </si>
  <si>
    <t>GI-0003158</t>
  </si>
  <si>
    <t>GI-0003161</t>
  </si>
  <si>
    <t>GI-0003162</t>
  </si>
  <si>
    <t>GI-0003164</t>
  </si>
  <si>
    <t>GI-0003168</t>
  </si>
  <si>
    <t>GI-0003176</t>
  </si>
  <si>
    <t>GI-0003177</t>
  </si>
  <si>
    <t>GI-0003178</t>
  </si>
  <si>
    <t>GI-0003185</t>
  </si>
  <si>
    <t>GI-0003187</t>
  </si>
  <si>
    <t>GI-0003188</t>
  </si>
  <si>
    <t>GI-0003196</t>
  </si>
  <si>
    <t xml:space="preserve"> Du-Hope International GroupDu-Hope International Group DHS23M3417</t>
  </si>
  <si>
    <t>GI-0003200</t>
  </si>
  <si>
    <t>GI-0003203</t>
  </si>
  <si>
    <t>GI-0003204</t>
  </si>
  <si>
    <t>GI-0003209</t>
  </si>
  <si>
    <t>GI-0003215</t>
  </si>
  <si>
    <t>GI-0003230</t>
  </si>
  <si>
    <t>GI-0003240</t>
  </si>
  <si>
    <t>GI-0003241</t>
  </si>
  <si>
    <t>GI-0003246</t>
  </si>
  <si>
    <t>GI-0003250</t>
  </si>
  <si>
    <t>GI-0003259</t>
  </si>
  <si>
    <t>EUR</t>
  </si>
  <si>
    <t>ขาดทุนจากอัตราแลกเปลี่ยน</t>
  </si>
  <si>
    <t>สรุป</t>
  </si>
  <si>
    <t>USD+EUR</t>
  </si>
  <si>
    <t>บาท ปี เก่า</t>
  </si>
  <si>
    <t>บาท 63</t>
  </si>
  <si>
    <t>USD+EUR 67</t>
  </si>
  <si>
    <t>USD+EUR 65</t>
  </si>
  <si>
    <t>Chaoan jixiang</t>
  </si>
  <si>
    <t xml:space="preserve">SACITH S.r.l.  </t>
  </si>
  <si>
    <t>GI-0003261</t>
  </si>
  <si>
    <t>USD+EUR 68</t>
  </si>
  <si>
    <t>GI-0003262</t>
  </si>
  <si>
    <t>SMJV6802010</t>
  </si>
  <si>
    <t>เจ้าหนี้การค้าต่างประเทศ - EXPRESS STAR LINE LTD.ปรับปรุงเจ้าหนี้การค้าต่างประเทศ เป็น ค่าดำเนินการต่างประเทศ (เงินเดือนคนจีน เดือน ก.พ. 68 ) 3092 USD  @ 34.2408  อ้างอิง ตาม แบงค์ชาต</t>
  </si>
  <si>
    <t>GL 28.2.68</t>
  </si>
  <si>
    <t>สรุปยอดคงเหลือ ณ 28.2.2568</t>
  </si>
  <si>
    <t xml:space="preserve"> -EXPRESS STAR LINE LTD. JYH20250224 #68006</t>
  </si>
  <si>
    <t>FIV0000115</t>
  </si>
  <si>
    <t>ชื่อเจ้าหนี้การค้าต่างประเทศ</t>
  </si>
  <si>
    <t xml:space="preserve">CSC VIENTIANE </t>
  </si>
  <si>
    <t>EXPRESS STAR LINE LTD</t>
  </si>
  <si>
    <t>SHANGHAI LANSHENG LIGHT INDUSTRIAL PRODUCTS IMP. &amp; EXP. CORP.,LTD</t>
  </si>
  <si>
    <t xml:space="preserve">Koon Hoe &amp; Company SDN Berhad      </t>
  </si>
  <si>
    <t>GI-001729</t>
  </si>
  <si>
    <t>Du-Hope International GroupDu-Hope International Group DHS23M3417</t>
  </si>
  <si>
    <t>28022025/1</t>
  </si>
  <si>
    <t>28022025/2</t>
  </si>
  <si>
    <t>28022025/3</t>
  </si>
  <si>
    <t>28022025/5</t>
  </si>
  <si>
    <t>28022025/6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</si>
</sst>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43" formatCode="_-* #,##0.00_-;\-* #,##0.00_-;_-* &quot;-&quot;??_-;_-@_-"/>
    <numFmt numFmtId="187" formatCode="[$-1010409]d\ mmm\ yy;@"/>
    <numFmt numFmtId="188" formatCode="_-* #,##0.0000_-;\-* #,##0.0000_-;_-* &quot;-&quot;??_-;_-@_-"/>
    <numFmt numFmtId="189" formatCode="_-* #,##0.0000_-;\-* #,##0.0000_-;_-* &quot;-&quot;????_-;_-@_-"/>
    <numFmt numFmtId="190" formatCode="#,###.00_);\(#,###.00\)"/>
    <numFmt numFmtId="191" formatCode="#,###.0000"/>
    <numFmt numFmtId="192" formatCode="[$-1070000]d/m/yy;@"/>
    <numFmt numFmtId="193" formatCode="_(* #,##0.00_);_(* \(#,##0.00\);_(* &quot;-&quot;??_);_(@_)"/>
    <numFmt numFmtId="194" formatCode="_(* #,##0.0000_);_(* \(#,##0.0000\);_(* &quot;-&quot;??_);_(@_)"/>
    <numFmt numFmtId="195" formatCode="[$-101041E]d\ mmm\ yy;@"/>
    <numFmt numFmtId="196" formatCode="#,##0.0000"/>
  </numFmts>
  <fonts count="15" x14ac:knownFonts="1"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sz val="10"/>
      <name val="Arial"/>
      <family val="2"/>
    </font>
    <font>
      <b/>
      <sz val="14"/>
      <name val="Angsana New"/>
      <family val="1"/>
    </font>
    <font>
      <sz val="14"/>
      <name val="Angsana New"/>
      <family val="1"/>
    </font>
    <font>
      <sz val="14"/>
      <color rgb="FF000000"/>
      <name val="Angsana New"/>
      <family val="1"/>
    </font>
    <font>
      <sz val="14"/>
      <color theme="1"/>
      <name val="Angsana New"/>
      <family val="1"/>
    </font>
    <font>
      <sz val="14"/>
      <color rgb="FFFF0000"/>
      <name val="Angsana New"/>
      <family val="1"/>
    </font>
    <font>
      <b/>
      <sz val="14"/>
      <color theme="1"/>
      <name val="Angsana New"/>
      <family val="1"/>
    </font>
    <font>
      <b/>
      <sz val="16"/>
      <name val="Angsana New"/>
      <family val="1"/>
    </font>
    <font>
      <sz val="16"/>
      <name val="Angsana New"/>
      <family val="1"/>
    </font>
    <font>
      <sz val="16"/>
      <color theme="1"/>
      <name val="Angsana New"/>
      <family val="1"/>
    </font>
    <font>
      <sz val="10"/>
      <color rgb="FF00000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9">
    <xf numFmtId="0" fontId="0" fillId="0" borderId="0"/>
    <xf numFmtId="187" fontId="2" fillId="0" borderId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187" fontId="1" fillId="0" borderId="0"/>
    <xf numFmtId="0" fontId="2" fillId="0" borderId="0"/>
    <xf numFmtId="0" fontId="12" fillId="0" borderId="0"/>
    <xf numFmtId="43" fontId="12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54">
    <xf numFmtId="0" fontId="0" fillId="0" borderId="0" xfId="0"/>
    <xf numFmtId="187" fontId="3" fillId="0" borderId="0" xfId="1" applyFont="1"/>
    <xf numFmtId="187" fontId="4" fillId="0" borderId="0" xfId="1" applyFont="1"/>
    <xf numFmtId="43" fontId="4" fillId="0" borderId="0" xfId="2" applyFont="1" applyFill="1"/>
    <xf numFmtId="187" fontId="4" fillId="0" borderId="1" xfId="1" applyFont="1" applyBorder="1" applyAlignment="1">
      <alignment horizontal="center"/>
    </xf>
    <xf numFmtId="43" fontId="4" fillId="0" borderId="1" xfId="3" applyFont="1" applyFill="1" applyBorder="1" applyAlignment="1">
      <alignment horizontal="center"/>
    </xf>
    <xf numFmtId="188" fontId="4" fillId="0" borderId="1" xfId="3" applyNumberFormat="1" applyFont="1" applyFill="1" applyBorder="1" applyAlignment="1">
      <alignment horizontal="center"/>
    </xf>
    <xf numFmtId="43" fontId="4" fillId="0" borderId="1" xfId="2" applyFont="1" applyFill="1" applyBorder="1" applyAlignment="1">
      <alignment horizontal="center"/>
    </xf>
    <xf numFmtId="187" fontId="4" fillId="0" borderId="2" xfId="1" applyFont="1" applyBorder="1" applyAlignment="1">
      <alignment horizontal="center"/>
    </xf>
    <xf numFmtId="14" fontId="4" fillId="0" borderId="2" xfId="1" applyNumberFormat="1" applyFont="1" applyBorder="1" applyAlignment="1">
      <alignment horizontal="center"/>
    </xf>
    <xf numFmtId="0" fontId="4" fillId="0" borderId="2" xfId="1" applyNumberFormat="1" applyFont="1" applyBorder="1"/>
    <xf numFmtId="0" fontId="4" fillId="0" borderId="2" xfId="4" applyNumberFormat="1" applyFont="1" applyBorder="1" applyAlignment="1">
      <alignment horizontal="left"/>
    </xf>
    <xf numFmtId="43" fontId="4" fillId="0" borderId="2" xfId="2" applyFont="1" applyFill="1" applyBorder="1" applyAlignment="1">
      <alignment horizontal="center"/>
    </xf>
    <xf numFmtId="189" fontId="4" fillId="0" borderId="2" xfId="3" applyNumberFormat="1" applyFont="1" applyFill="1" applyBorder="1"/>
    <xf numFmtId="43" fontId="4" fillId="0" borderId="2" xfId="2" applyFont="1" applyFill="1" applyBorder="1"/>
    <xf numFmtId="189" fontId="5" fillId="0" borderId="2" xfId="4" applyNumberFormat="1" applyFont="1" applyBorder="1"/>
    <xf numFmtId="187" fontId="4" fillId="0" borderId="2" xfId="1" applyFont="1" applyBorder="1"/>
    <xf numFmtId="14" fontId="4" fillId="0" borderId="2" xfId="2" applyNumberFormat="1" applyFont="1" applyFill="1" applyBorder="1"/>
    <xf numFmtId="189" fontId="4" fillId="0" borderId="2" xfId="2" applyNumberFormat="1" applyFont="1" applyFill="1" applyBorder="1"/>
    <xf numFmtId="0" fontId="5" fillId="0" borderId="2" xfId="4" applyNumberFormat="1" applyFont="1" applyBorder="1"/>
    <xf numFmtId="190" fontId="5" fillId="0" borderId="2" xfId="4" applyNumberFormat="1" applyFont="1" applyBorder="1"/>
    <xf numFmtId="14" fontId="4" fillId="0" borderId="2" xfId="5" applyNumberFormat="1" applyFont="1" applyBorder="1" applyAlignment="1">
      <alignment horizontal="center"/>
    </xf>
    <xf numFmtId="0" fontId="5" fillId="0" borderId="2" xfId="4" applyNumberFormat="1" applyFont="1" applyBorder="1" applyAlignment="1">
      <alignment horizontal="left"/>
    </xf>
    <xf numFmtId="43" fontId="5" fillId="0" borderId="2" xfId="2" applyFont="1" applyBorder="1" applyAlignment="1"/>
    <xf numFmtId="43" fontId="5" fillId="0" borderId="2" xfId="2" applyFont="1" applyFill="1" applyBorder="1"/>
    <xf numFmtId="0" fontId="4" fillId="0" borderId="2" xfId="1" applyNumberFormat="1" applyFont="1" applyBorder="1" applyAlignment="1">
      <alignment horizontal="left"/>
    </xf>
    <xf numFmtId="0" fontId="6" fillId="0" borderId="2" xfId="4" applyNumberFormat="1" applyFont="1" applyBorder="1"/>
    <xf numFmtId="0" fontId="6" fillId="0" borderId="2" xfId="4" applyNumberFormat="1" applyFont="1" applyBorder="1" applyAlignment="1">
      <alignment horizontal="left"/>
    </xf>
    <xf numFmtId="43" fontId="6" fillId="0" borderId="2" xfId="2" applyFont="1" applyFill="1" applyBorder="1"/>
    <xf numFmtId="191" fontId="6" fillId="0" borderId="2" xfId="2" applyNumberFormat="1" applyFont="1" applyFill="1" applyBorder="1"/>
    <xf numFmtId="190" fontId="3" fillId="0" borderId="2" xfId="2" applyNumberFormat="1" applyFont="1" applyFill="1" applyBorder="1"/>
    <xf numFmtId="187" fontId="6" fillId="0" borderId="2" xfId="4" applyFont="1" applyBorder="1"/>
    <xf numFmtId="14" fontId="6" fillId="0" borderId="2" xfId="2" applyNumberFormat="1" applyFont="1" applyFill="1" applyBorder="1"/>
    <xf numFmtId="189" fontId="6" fillId="0" borderId="2" xfId="2" applyNumberFormat="1" applyFont="1" applyFill="1" applyBorder="1"/>
    <xf numFmtId="190" fontId="6" fillId="0" borderId="2" xfId="2" applyNumberFormat="1" applyFont="1" applyFill="1" applyBorder="1"/>
    <xf numFmtId="187" fontId="6" fillId="0" borderId="0" xfId="4" applyFont="1"/>
    <xf numFmtId="14" fontId="6" fillId="2" borderId="2" xfId="4" applyNumberFormat="1" applyFont="1" applyFill="1" applyBorder="1" applyAlignment="1">
      <alignment horizontal="center"/>
    </xf>
    <xf numFmtId="0" fontId="6" fillId="2" borderId="2" xfId="4" applyNumberFormat="1" applyFont="1" applyFill="1" applyBorder="1" applyAlignment="1">
      <alignment horizontal="center"/>
    </xf>
    <xf numFmtId="0" fontId="6" fillId="2" borderId="2" xfId="4" applyNumberFormat="1" applyFont="1" applyFill="1" applyBorder="1"/>
    <xf numFmtId="43" fontId="6" fillId="2" borderId="2" xfId="2" applyFont="1" applyFill="1" applyBorder="1"/>
    <xf numFmtId="189" fontId="6" fillId="2" borderId="2" xfId="2" applyNumberFormat="1" applyFont="1" applyFill="1" applyBorder="1"/>
    <xf numFmtId="189" fontId="4" fillId="2" borderId="2" xfId="3" applyNumberFormat="1" applyFont="1" applyFill="1" applyBorder="1"/>
    <xf numFmtId="43" fontId="4" fillId="2" borderId="2" xfId="2" applyFont="1" applyFill="1" applyBorder="1"/>
    <xf numFmtId="187" fontId="6" fillId="2" borderId="2" xfId="4" applyFont="1" applyFill="1" applyBorder="1"/>
    <xf numFmtId="187" fontId="6" fillId="0" borderId="0" xfId="4" applyFont="1" applyAlignment="1">
      <alignment horizontal="center"/>
    </xf>
    <xf numFmtId="43" fontId="7" fillId="0" borderId="3" xfId="2" applyFont="1" applyFill="1" applyBorder="1"/>
    <xf numFmtId="187" fontId="7" fillId="0" borderId="0" xfId="4" applyFont="1"/>
    <xf numFmtId="43" fontId="6" fillId="0" borderId="0" xfId="2" applyFont="1" applyFill="1"/>
    <xf numFmtId="43" fontId="8" fillId="0" borderId="0" xfId="2" applyFont="1" applyFill="1"/>
    <xf numFmtId="187" fontId="8" fillId="0" borderId="0" xfId="4" applyFont="1"/>
    <xf numFmtId="49" fontId="8" fillId="0" borderId="0" xfId="4" applyNumberFormat="1" applyFont="1"/>
    <xf numFmtId="49" fontId="6" fillId="0" borderId="0" xfId="4" applyNumberFormat="1" applyFont="1"/>
    <xf numFmtId="0" fontId="6" fillId="0" borderId="0" xfId="4" applyNumberFormat="1" applyFont="1"/>
    <xf numFmtId="187" fontId="6" fillId="0" borderId="0" xfId="4" quotePrefix="1" applyFont="1"/>
    <xf numFmtId="190" fontId="6" fillId="0" borderId="0" xfId="4" applyNumberFormat="1" applyFont="1"/>
    <xf numFmtId="190" fontId="6" fillId="0" borderId="0" xfId="2" applyNumberFormat="1" applyFont="1" applyFill="1"/>
    <xf numFmtId="43" fontId="6" fillId="0" borderId="0" xfId="4" applyNumberFormat="1" applyFont="1"/>
    <xf numFmtId="187" fontId="9" fillId="0" borderId="0" xfId="1" applyFont="1"/>
    <xf numFmtId="187" fontId="10" fillId="0" borderId="0" xfId="1" applyFont="1"/>
    <xf numFmtId="43" fontId="10" fillId="0" borderId="0" xfId="2" applyFont="1" applyFill="1"/>
    <xf numFmtId="187" fontId="10" fillId="0" borderId="1" xfId="1" applyFont="1" applyBorder="1" applyAlignment="1">
      <alignment horizontal="center"/>
    </xf>
    <xf numFmtId="43" fontId="10" fillId="0" borderId="1" xfId="3" applyFont="1" applyFill="1" applyBorder="1" applyAlignment="1">
      <alignment horizontal="center"/>
    </xf>
    <xf numFmtId="188" fontId="10" fillId="0" borderId="1" xfId="3" applyNumberFormat="1" applyFont="1" applyFill="1" applyBorder="1" applyAlignment="1">
      <alignment horizontal="center"/>
    </xf>
    <xf numFmtId="43" fontId="10" fillId="0" borderId="1" xfId="2" applyFont="1" applyFill="1" applyBorder="1" applyAlignment="1">
      <alignment horizontal="center"/>
    </xf>
    <xf numFmtId="187" fontId="10" fillId="0" borderId="2" xfId="1" applyFont="1" applyBorder="1" applyAlignment="1">
      <alignment horizontal="center"/>
    </xf>
    <xf numFmtId="0" fontId="11" fillId="0" borderId="2" xfId="0" applyFont="1" applyBorder="1" applyAlignment="1">
      <alignment horizontal="center"/>
    </xf>
    <xf numFmtId="187" fontId="10" fillId="0" borderId="2" xfId="4" applyFont="1" applyBorder="1"/>
    <xf numFmtId="43" fontId="11" fillId="0" borderId="2" xfId="2" applyFont="1" applyBorder="1"/>
    <xf numFmtId="43" fontId="10" fillId="0" borderId="2" xfId="2" applyFont="1" applyFill="1" applyBorder="1"/>
    <xf numFmtId="187" fontId="10" fillId="0" borderId="2" xfId="1" applyFont="1" applyBorder="1"/>
    <xf numFmtId="189" fontId="10" fillId="0" borderId="2" xfId="2" applyNumberFormat="1" applyFont="1" applyFill="1" applyBorder="1"/>
    <xf numFmtId="0" fontId="10" fillId="0" borderId="2" xfId="1" applyNumberFormat="1" applyFont="1" applyBorder="1" applyAlignment="1">
      <alignment horizontal="center"/>
    </xf>
    <xf numFmtId="43" fontId="10" fillId="0" borderId="2" xfId="3" applyFont="1" applyFill="1" applyBorder="1"/>
    <xf numFmtId="189" fontId="10" fillId="0" borderId="2" xfId="3" applyNumberFormat="1" applyFont="1" applyFill="1" applyBorder="1"/>
    <xf numFmtId="14" fontId="11" fillId="0" borderId="2" xfId="4" applyNumberFormat="1" applyFont="1" applyBorder="1" applyAlignment="1">
      <alignment horizontal="center"/>
    </xf>
    <xf numFmtId="0" fontId="11" fillId="0" borderId="2" xfId="4" applyNumberFormat="1" applyFont="1" applyBorder="1" applyAlignment="1">
      <alignment horizontal="center"/>
    </xf>
    <xf numFmtId="0" fontId="11" fillId="0" borderId="2" xfId="4" applyNumberFormat="1" applyFont="1" applyBorder="1"/>
    <xf numFmtId="43" fontId="11" fillId="0" borderId="2" xfId="2" applyFont="1" applyFill="1" applyBorder="1"/>
    <xf numFmtId="189" fontId="11" fillId="0" borderId="2" xfId="2" applyNumberFormat="1" applyFont="1" applyFill="1" applyBorder="1"/>
    <xf numFmtId="187" fontId="11" fillId="0" borderId="2" xfId="4" applyFont="1" applyBorder="1"/>
    <xf numFmtId="187" fontId="11" fillId="0" borderId="0" xfId="4" applyFont="1"/>
    <xf numFmtId="14" fontId="11" fillId="2" borderId="2" xfId="4" applyNumberFormat="1" applyFont="1" applyFill="1" applyBorder="1" applyAlignment="1">
      <alignment horizontal="center"/>
    </xf>
    <xf numFmtId="0" fontId="11" fillId="2" borderId="2" xfId="4" applyNumberFormat="1" applyFont="1" applyFill="1" applyBorder="1" applyAlignment="1">
      <alignment horizontal="center"/>
    </xf>
    <xf numFmtId="0" fontId="11" fillId="2" borderId="2" xfId="4" applyNumberFormat="1" applyFont="1" applyFill="1" applyBorder="1"/>
    <xf numFmtId="43" fontId="11" fillId="2" borderId="2" xfId="2" applyFont="1" applyFill="1" applyBorder="1"/>
    <xf numFmtId="189" fontId="11" fillId="2" borderId="2" xfId="2" applyNumberFormat="1" applyFont="1" applyFill="1" applyBorder="1"/>
    <xf numFmtId="189" fontId="10" fillId="2" borderId="2" xfId="3" applyNumberFormat="1" applyFont="1" applyFill="1" applyBorder="1"/>
    <xf numFmtId="43" fontId="10" fillId="2" borderId="2" xfId="2" applyFont="1" applyFill="1" applyBorder="1"/>
    <xf numFmtId="187" fontId="11" fillId="2" borderId="2" xfId="4" applyFont="1" applyFill="1" applyBorder="1"/>
    <xf numFmtId="187" fontId="11" fillId="0" borderId="0" xfId="4" applyFont="1" applyAlignment="1">
      <alignment horizontal="center"/>
    </xf>
    <xf numFmtId="43" fontId="11" fillId="0" borderId="3" xfId="2" applyFont="1" applyFill="1" applyBorder="1"/>
    <xf numFmtId="43" fontId="11" fillId="0" borderId="0" xfId="2" applyFont="1" applyFill="1"/>
    <xf numFmtId="43" fontId="11" fillId="3" borderId="0" xfId="2" applyFont="1" applyFill="1"/>
    <xf numFmtId="0" fontId="6" fillId="0" borderId="0" xfId="0" applyFont="1" applyAlignment="1">
      <alignment horizontal="center"/>
    </xf>
    <xf numFmtId="43" fontId="6" fillId="0" borderId="0" xfId="2" applyFont="1"/>
    <xf numFmtId="0" fontId="6" fillId="0" borderId="0" xfId="0" applyFont="1"/>
    <xf numFmtId="188" fontId="6" fillId="0" borderId="0" xfId="2" applyNumberFormat="1" applyFont="1"/>
    <xf numFmtId="188" fontId="6" fillId="0" borderId="0" xfId="2" applyNumberFormat="1" applyFont="1" applyAlignment="1"/>
    <xf numFmtId="0" fontId="6" fillId="4" borderId="2" xfId="0" applyFont="1" applyFill="1" applyBorder="1" applyAlignment="1">
      <alignment horizontal="center"/>
    </xf>
    <xf numFmtId="192" fontId="6" fillId="4" borderId="2" xfId="0" applyNumberFormat="1" applyFont="1" applyFill="1" applyBorder="1" applyAlignment="1">
      <alignment horizontal="center"/>
    </xf>
    <xf numFmtId="43" fontId="6" fillId="4" borderId="2" xfId="2" applyFont="1" applyFill="1" applyBorder="1" applyAlignment="1">
      <alignment horizontal="center"/>
    </xf>
    <xf numFmtId="188" fontId="6" fillId="4" borderId="2" xfId="2" applyNumberFormat="1" applyFont="1" applyFill="1" applyBorder="1" applyAlignment="1">
      <alignment horizontal="center"/>
    </xf>
    <xf numFmtId="188" fontId="6" fillId="4" borderId="2" xfId="2" applyNumberFormat="1" applyFont="1" applyFill="1" applyBorder="1" applyAlignment="1"/>
    <xf numFmtId="43" fontId="6" fillId="0" borderId="2" xfId="2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192" fontId="6" fillId="0" borderId="2" xfId="0" applyNumberFormat="1" applyFont="1" applyBorder="1" applyAlignment="1">
      <alignment horizontal="center"/>
    </xf>
    <xf numFmtId="43" fontId="6" fillId="0" borderId="2" xfId="2" applyFont="1" applyBorder="1" applyAlignment="1">
      <alignment horizontal="center"/>
    </xf>
    <xf numFmtId="188" fontId="4" fillId="0" borderId="2" xfId="2" applyNumberFormat="1" applyFont="1" applyBorder="1"/>
    <xf numFmtId="43" fontId="4" fillId="0" borderId="2" xfId="0" applyNumberFormat="1" applyFont="1" applyBorder="1"/>
    <xf numFmtId="0" fontId="4" fillId="0" borderId="2" xfId="0" applyFont="1" applyBorder="1"/>
    <xf numFmtId="0" fontId="4" fillId="0" borderId="2" xfId="1" applyNumberFormat="1" applyFont="1" applyBorder="1" applyAlignment="1">
      <alignment horizontal="center"/>
    </xf>
    <xf numFmtId="187" fontId="4" fillId="0" borderId="2" xfId="4" applyFont="1" applyBorder="1"/>
    <xf numFmtId="0" fontId="4" fillId="0" borderId="0" xfId="0" applyFont="1"/>
    <xf numFmtId="188" fontId="4" fillId="5" borderId="2" xfId="2" applyNumberFormat="1" applyFont="1" applyFill="1" applyBorder="1"/>
    <xf numFmtId="0" fontId="6" fillId="0" borderId="2" xfId="0" applyFont="1" applyBorder="1"/>
    <xf numFmtId="14" fontId="6" fillId="0" borderId="2" xfId="0" applyNumberFormat="1" applyFont="1" applyBorder="1" applyAlignment="1">
      <alignment horizontal="center"/>
    </xf>
    <xf numFmtId="188" fontId="6" fillId="0" borderId="2" xfId="2" applyNumberFormat="1" applyFont="1" applyFill="1" applyBorder="1"/>
    <xf numFmtId="43" fontId="6" fillId="0" borderId="0" xfId="0" applyNumberFormat="1" applyFont="1"/>
    <xf numFmtId="15" fontId="6" fillId="0" borderId="2" xfId="0" applyNumberFormat="1" applyFont="1" applyBorder="1" applyAlignment="1">
      <alignment horizontal="center"/>
    </xf>
    <xf numFmtId="0" fontId="6" fillId="0" borderId="2" xfId="2" applyNumberFormat="1" applyFont="1" applyFill="1" applyBorder="1"/>
    <xf numFmtId="193" fontId="6" fillId="0" borderId="2" xfId="2" applyNumberFormat="1" applyFont="1" applyFill="1" applyBorder="1"/>
    <xf numFmtId="194" fontId="6" fillId="0" borderId="2" xfId="2" applyNumberFormat="1" applyFont="1" applyFill="1" applyBorder="1"/>
    <xf numFmtId="195" fontId="6" fillId="0" borderId="2" xfId="0" applyNumberFormat="1" applyFont="1" applyBorder="1" applyAlignment="1">
      <alignment horizontal="center"/>
    </xf>
    <xf numFmtId="196" fontId="6" fillId="0" borderId="2" xfId="0" applyNumberFormat="1" applyFont="1" applyBorder="1" applyAlignment="1">
      <alignment vertical="top"/>
    </xf>
    <xf numFmtId="188" fontId="6" fillId="0" borderId="2" xfId="2" applyNumberFormat="1" applyFont="1" applyFill="1" applyBorder="1" applyAlignment="1"/>
    <xf numFmtId="192" fontId="6" fillId="0" borderId="0" xfId="0" applyNumberFormat="1" applyFont="1" applyAlignment="1">
      <alignment horizontal="center"/>
    </xf>
    <xf numFmtId="188" fontId="6" fillId="0" borderId="0" xfId="2" applyNumberFormat="1" applyFont="1" applyFill="1"/>
    <xf numFmtId="188" fontId="6" fillId="0" borderId="0" xfId="2" applyNumberFormat="1" applyFont="1" applyFill="1" applyAlignment="1"/>
    <xf numFmtId="0" fontId="6" fillId="6" borderId="2" xfId="0" applyFont="1" applyFill="1" applyBorder="1"/>
    <xf numFmtId="43" fontId="6" fillId="6" borderId="2" xfId="2" applyFont="1" applyFill="1" applyBorder="1"/>
    <xf numFmtId="188" fontId="6" fillId="6" borderId="2" xfId="2" applyNumberFormat="1" applyFont="1" applyFill="1" applyBorder="1"/>
    <xf numFmtId="43" fontId="8" fillId="0" borderId="2" xfId="2" applyFont="1" applyFill="1" applyBorder="1"/>
    <xf numFmtId="0" fontId="8" fillId="0" borderId="0" xfId="0" applyFont="1"/>
    <xf numFmtId="0" fontId="12" fillId="0" borderId="0" xfId="6"/>
    <xf numFmtId="0" fontId="5" fillId="0" borderId="2" xfId="6" applyFont="1" applyBorder="1"/>
    <xf numFmtId="0" fontId="5" fillId="0" borderId="2" xfId="6" applyFont="1" applyBorder="1" applyAlignment="1">
      <alignment horizontal="center"/>
    </xf>
    <xf numFmtId="0" fontId="12" fillId="0" borderId="2" xfId="6" applyBorder="1" applyAlignment="1">
      <alignment horizontal="center"/>
    </xf>
    <xf numFmtId="43" fontId="0" fillId="0" borderId="2" xfId="7" applyFont="1" applyBorder="1" applyAlignment="1">
      <alignment horizontal="center"/>
    </xf>
    <xf numFmtId="0" fontId="6" fillId="0" borderId="2" xfId="6" applyFont="1" applyBorder="1" applyAlignment="1">
      <alignment horizontal="left"/>
    </xf>
    <xf numFmtId="43" fontId="5" fillId="0" borderId="2" xfId="2" applyFont="1" applyBorder="1"/>
    <xf numFmtId="0" fontId="12" fillId="0" borderId="2" xfId="6" applyBorder="1"/>
    <xf numFmtId="43" fontId="0" fillId="0" borderId="2" xfId="7" applyFont="1" applyBorder="1"/>
    <xf numFmtId="43" fontId="6" fillId="0" borderId="2" xfId="0" applyNumberFormat="1" applyFont="1" applyBorder="1"/>
    <xf numFmtId="187" fontId="5" fillId="0" borderId="2" xfId="6" applyNumberFormat="1" applyFont="1" applyBorder="1" applyAlignment="1">
      <alignment horizontal="left"/>
    </xf>
    <xf numFmtId="0" fontId="5" fillId="0" borderId="2" xfId="6" applyFont="1" applyBorder="1" applyAlignment="1">
      <alignment horizontal="left"/>
    </xf>
    <xf numFmtId="0" fontId="4" fillId="0" borderId="2" xfId="6" applyFont="1" applyBorder="1" applyAlignment="1">
      <alignment horizontal="left"/>
    </xf>
    <xf numFmtId="0" fontId="5" fillId="0" borderId="0" xfId="6" applyFont="1"/>
    <xf numFmtId="43" fontId="0" fillId="0" borderId="0" xfId="7" applyFont="1"/>
    <xf numFmtId="49" fontId="8" fillId="0" borderId="2" xfId="4" applyNumberFormat="1" applyFont="1" applyBorder="1"/>
    <xf numFmtId="14" fontId="4" fillId="0" borderId="2" xfId="1" applyNumberFormat="1" applyFont="1" applyBorder="1" applyAlignment="1">
      <alignment horizontal="left"/>
    </xf>
    <xf numFmtId="188" fontId="6" fillId="0" borderId="0" xfId="0" applyNumberFormat="1" applyFont="1"/>
    <xf numFmtId="190" fontId="0" fillId="0" borderId="0" xfId="0" applyNumberFormat="1" applyAlignment="1">
      <alignment vertical="top"/>
    </xf>
    <xf numFmtId="43" fontId="5" fillId="0" borderId="2" xfId="8" applyFont="1" applyBorder="1"/>
    <xf numFmtId="43" fontId="6" fillId="0" borderId="0" xfId="8" applyFont="1"/>
  </cellXfs>
  <cellStyles count="9">
    <cellStyle name="Comma" xfId="8" builtinId="3"/>
    <cellStyle name="Comma 2" xfId="2"/>
    <cellStyle name="Comma 2 2" xfId="7"/>
    <cellStyle name="Normal" xfId="0" builtinId="0"/>
    <cellStyle name="Normal 2 2" xfId="4"/>
    <cellStyle name="Normal 2 2 2" xfId="6"/>
    <cellStyle name="เครื่องหมายจุลภาค 2" xfId="3"/>
    <cellStyle name="ปกติ 2" xfId="1"/>
    <cellStyle name="ปกติ 2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3605;&#3619;&#3623;&#3592;&#3626;&#3629;&#3610;/&#3648;&#3629;&#3585;&#3626;&#3634;&#3619;&#3605;&#3619;&#3623;&#3592;&#3626;&#3629;&#3610;%202024/&#3605;&#3619;&#3623;&#3592;&#3626;&#3629;&#3610;&#3610;&#3633;&#3597;&#3594;&#3637;/&#3605;&#3619;&#3623;&#3592;&#3626;&#3629;&#3610;%20H2/211300%20&#3648;&#3592;&#3657;&#3634;&#3627;&#3609;&#3637;&#3657;&#3585;&#3634;&#3619;&#3588;&#3657;&#3634;&#3605;&#3656;&#3634;&#3591;&#3611;&#3619;&#3632;&#3648;&#3607;&#3624;/211300%20&#3648;&#3592;&#3657;&#3634;&#3627;&#3609;&#3637;&#3657;&#3585;&#3634;&#3619;&#3588;&#3657;&#3634;&#3605;&#3656;&#3634;&#3591;&#3611;&#3619;&#3632;&#3648;&#3607;&#3624;%20&#3603;%2031.12.67%20use%2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&#3591;&#3634;&#3609;&#3648;&#3592;&#3637;&#3637;&#3618;&#3610;&#3626;&#3635;&#3588;&#3633;&#3597;/&#3648;&#3629;&#3585;&#3626;&#3634;&#3619;&#3605;&#3619;&#3623;&#3592;&#3626;&#3629;&#3610;%202020/2020%2019.2.64/&#3605;&#3619;&#3623;&#3592;&#3626;&#3629;&#3610;/&#3648;&#3592;&#3657;&#3634;&#3627;&#3609;&#3637;&#3657;&#3585;&#3634;&#3619;&#3588;&#3657;&#3634;&#3605;&#3656;&#3634;&#3591;&#3611;&#3619;&#3632;&#3648;&#3607;&#3624;/GL211300%20jan-Oct%2063%20&#3603;%2024.11.6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เจ้าหนี้ขาดเกิน 65"/>
      <sheetName val="212200"/>
      <sheetName val="212201"/>
      <sheetName val="ปรับปรุงอัตราแลกเปลี่ยน (2)"/>
      <sheetName val="สินค้าขาดเกิน 2567"/>
      <sheetName val="สินค้าขาดเกิน 2566"/>
      <sheetName val="สินค้าขาดเกิน 2565"/>
      <sheetName val="สินค้าขาดเกิน 2564"/>
      <sheetName val="สินค้าขาดเกิน 2563"/>
      <sheetName val="สินค้าขาดเกิน 2562"/>
      <sheetName val="ปรับปรุงอัตราแลกเปลี่ยนต้นปี62"/>
      <sheetName val="รายการปรับปรุง"/>
      <sheetName val="ปรับปรุงอัตราแลกเปลี่ยนต้นปี 63"/>
      <sheetName val="ปรับปรุงอัตราแลกเปลี่ยนต้นปี 64"/>
      <sheetName val="ปรับปรุงอัตราแลกเปลี่ยนต้นปี 65"/>
    </sheetNames>
    <sheetDataSet>
      <sheetData sheetId="0"/>
      <sheetData sheetId="1">
        <row r="2">
          <cell r="A2" t="str">
            <v>สรุปยอดคงเหลือ ณ 31 ธ.ค.   2567</v>
          </cell>
        </row>
      </sheetData>
      <sheetData sheetId="2">
        <row r="2">
          <cell r="A2" t="str">
            <v>สรุปยอดคงเหลือ ณ 31 ธ.ค.   2567</v>
          </cell>
        </row>
        <row r="9">
          <cell r="H9">
            <v>-10.867500000000064</v>
          </cell>
        </row>
      </sheetData>
      <sheetData sheetId="3"/>
      <sheetData sheetId="4">
        <row r="268">
          <cell r="H268">
            <v>1370422.3988914262</v>
          </cell>
        </row>
        <row r="273">
          <cell r="H273">
            <v>-12076.212713480461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ตรวจสอบ"/>
      <sheetName val="คงเหลือสรุป"/>
      <sheetName val="ขาดเกิน 31.10.63"/>
      <sheetName val="ขาดเกิน ปีเก่า "/>
      <sheetName val="สรุปขาดเกิน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23"/>
  <sheetViews>
    <sheetView tabSelected="1" workbookViewId="0">
      <pane xSplit="4" ySplit="3" topLeftCell="E4" activePane="bottomRight" state="frozen"/>
      <selection activeCell="C30" sqref="C30"/>
      <selection pane="topRight" activeCell="C30" sqref="C30"/>
      <selection pane="bottomLeft" activeCell="C30" sqref="C30"/>
      <selection pane="bottomRight" activeCell="D17" sqref="D17"/>
    </sheetView>
  </sheetViews>
  <sheetFormatPr defaultColWidth="9" defaultRowHeight="21" x14ac:dyDescent="0.45"/>
  <cols>
    <col min="1" max="2" width="14.375" style="35" customWidth="1"/>
    <col min="3" max="3" width="20.25" style="35" customWidth="1"/>
    <col min="4" max="4" width="44.875" style="35" customWidth="1"/>
    <col min="5" max="5" width="17.875" style="35" customWidth="1"/>
    <col min="6" max="6" width="16.875" style="35" customWidth="1"/>
    <col min="7" max="7" width="14.625" style="35" customWidth="1"/>
    <col min="8" max="8" width="20.75" style="35" customWidth="1"/>
    <col min="9" max="9" width="21" style="35" customWidth="1"/>
    <col min="10" max="10" width="15" style="35" customWidth="1"/>
    <col min="11" max="11" width="17.125" style="35" customWidth="1"/>
    <col min="12" max="12" width="14.25" style="35" customWidth="1"/>
    <col min="13" max="13" width="20.125" style="35" customWidth="1"/>
    <col min="14" max="14" width="11.25" style="35" customWidth="1"/>
    <col min="15" max="15" width="13.75" style="35" customWidth="1"/>
    <col min="16" max="16" width="18.875" style="47" customWidth="1"/>
    <col min="17" max="17" width="19.625" style="35" customWidth="1"/>
    <col min="18" max="16384" width="9" style="35"/>
  </cols>
  <sheetData>
    <row r="1" spans="1:17" s="2" customFormat="1" x14ac:dyDescent="0.45">
      <c r="A1" s="1" t="s">
        <v>0</v>
      </c>
      <c r="P1" s="3"/>
    </row>
    <row r="2" spans="1:17" s="2" customFormat="1" x14ac:dyDescent="0.45">
      <c r="A2" s="1" t="s">
        <v>262</v>
      </c>
      <c r="P2" s="3"/>
    </row>
    <row r="3" spans="1:17" s="2" customFormat="1" x14ac:dyDescent="0.45">
      <c r="A3" s="4" t="s">
        <v>1</v>
      </c>
      <c r="B3" s="4" t="s">
        <v>2</v>
      </c>
      <c r="C3" s="4" t="s">
        <v>265</v>
      </c>
      <c r="D3" s="4" t="s">
        <v>3</v>
      </c>
      <c r="E3" s="5" t="s">
        <v>4</v>
      </c>
      <c r="F3" s="6" t="s">
        <v>5</v>
      </c>
      <c r="G3" s="5" t="s">
        <v>6</v>
      </c>
      <c r="H3" s="5" t="s">
        <v>7</v>
      </c>
      <c r="I3" s="5" t="s">
        <v>8</v>
      </c>
      <c r="J3" s="5" t="s">
        <v>9</v>
      </c>
      <c r="K3" s="4" t="s">
        <v>10</v>
      </c>
      <c r="L3" s="4" t="s">
        <v>11</v>
      </c>
      <c r="M3" s="4" t="s">
        <v>1</v>
      </c>
      <c r="N3" s="4" t="s">
        <v>5</v>
      </c>
      <c r="O3" s="7" t="s">
        <v>12</v>
      </c>
      <c r="P3" s="7" t="s">
        <v>13</v>
      </c>
      <c r="Q3" s="8" t="s">
        <v>14</v>
      </c>
    </row>
    <row r="4" spans="1:17" s="2" customFormat="1" x14ac:dyDescent="0.45">
      <c r="A4" s="9">
        <v>43829</v>
      </c>
      <c r="B4" s="10" t="s">
        <v>15</v>
      </c>
      <c r="C4" s="10" t="s">
        <v>268</v>
      </c>
      <c r="D4" s="11" t="s">
        <v>16</v>
      </c>
      <c r="E4" s="12">
        <v>120</v>
      </c>
      <c r="F4" s="13">
        <v>34.146099999999997</v>
      </c>
      <c r="G4" s="20">
        <f>E4*F4</f>
        <v>4097.5319999999992</v>
      </c>
      <c r="H4" s="15">
        <v>34.146099999999997</v>
      </c>
      <c r="I4" s="14">
        <f>H4*E4</f>
        <v>4097.5319999999992</v>
      </c>
      <c r="J4" s="14"/>
      <c r="K4" s="16"/>
      <c r="L4" s="10"/>
      <c r="M4" s="17"/>
      <c r="N4" s="18"/>
      <c r="O4" s="14" t="s">
        <v>17</v>
      </c>
      <c r="P4" s="14"/>
      <c r="Q4" s="14"/>
    </row>
    <row r="5" spans="1:17" s="2" customFormat="1" x14ac:dyDescent="0.45">
      <c r="A5" s="9">
        <v>43980</v>
      </c>
      <c r="B5" s="19" t="s">
        <v>18</v>
      </c>
      <c r="C5" s="19" t="s">
        <v>266</v>
      </c>
      <c r="D5" s="19" t="s">
        <v>19</v>
      </c>
      <c r="E5" s="20">
        <v>28676.76</v>
      </c>
      <c r="F5" s="15">
        <v>1</v>
      </c>
      <c r="G5" s="20">
        <v>28676.76</v>
      </c>
      <c r="H5" s="15">
        <v>1</v>
      </c>
      <c r="I5" s="14">
        <f t="shared" ref="I5:I6" si="0">H5*E5</f>
        <v>28676.76</v>
      </c>
      <c r="J5" s="14"/>
      <c r="K5" s="16"/>
      <c r="L5" s="10"/>
      <c r="M5" s="17"/>
      <c r="N5" s="18"/>
      <c r="O5" s="14" t="s">
        <v>17</v>
      </c>
      <c r="P5" s="14"/>
      <c r="Q5" s="14"/>
    </row>
    <row r="6" spans="1:17" s="2" customFormat="1" x14ac:dyDescent="0.45">
      <c r="A6" s="21">
        <v>45422</v>
      </c>
      <c r="B6" s="22" t="s">
        <v>20</v>
      </c>
      <c r="C6" s="22" t="s">
        <v>266</v>
      </c>
      <c r="D6" s="19" t="s">
        <v>21</v>
      </c>
      <c r="E6" s="23">
        <v>3000</v>
      </c>
      <c r="F6" s="20">
        <v>1</v>
      </c>
      <c r="G6" s="20">
        <v>3000</v>
      </c>
      <c r="H6" s="15">
        <v>1</v>
      </c>
      <c r="I6" s="14">
        <f t="shared" si="0"/>
        <v>3000</v>
      </c>
      <c r="J6" s="14"/>
      <c r="K6" s="16"/>
      <c r="L6" s="10"/>
      <c r="M6" s="17"/>
      <c r="N6" s="18"/>
      <c r="O6" s="14"/>
      <c r="P6" s="14"/>
      <c r="Q6" s="14"/>
    </row>
    <row r="7" spans="1:17" s="2" customFormat="1" x14ac:dyDescent="0.45">
      <c r="A7" s="9">
        <v>45716</v>
      </c>
      <c r="B7" s="149" t="s">
        <v>259</v>
      </c>
      <c r="C7" s="149" t="s">
        <v>267</v>
      </c>
      <c r="D7" s="19" t="s">
        <v>260</v>
      </c>
      <c r="E7" s="20">
        <v>3092</v>
      </c>
      <c r="F7" s="15">
        <v>34.2408</v>
      </c>
      <c r="G7" s="20">
        <f>E7*F7</f>
        <v>105872.5536</v>
      </c>
      <c r="H7" s="15">
        <v>34.2408</v>
      </c>
      <c r="I7" s="20">
        <f>E7*H7</f>
        <v>105872.5536</v>
      </c>
      <c r="J7" s="14"/>
      <c r="K7" s="16"/>
      <c r="L7" s="10"/>
      <c r="M7" s="17"/>
      <c r="N7" s="18"/>
      <c r="O7" s="14">
        <v>35853.404999999999</v>
      </c>
      <c r="P7" s="14"/>
      <c r="Q7" s="14"/>
    </row>
    <row r="8" spans="1:17" s="2" customFormat="1" x14ac:dyDescent="0.45">
      <c r="A8" s="9">
        <v>45714</v>
      </c>
      <c r="B8" s="19" t="s">
        <v>264</v>
      </c>
      <c r="C8" s="19" t="s">
        <v>267</v>
      </c>
      <c r="D8" s="19" t="s">
        <v>263</v>
      </c>
      <c r="E8" s="20">
        <v>810</v>
      </c>
      <c r="F8" s="15">
        <f>G8/E8</f>
        <v>33.949506172839506</v>
      </c>
      <c r="G8" s="15">
        <v>27499.1</v>
      </c>
      <c r="H8" s="15">
        <v>33.9495</v>
      </c>
      <c r="I8" s="15">
        <v>27499.1</v>
      </c>
      <c r="J8" s="14"/>
      <c r="K8" s="16"/>
      <c r="L8" s="10"/>
      <c r="M8" s="17"/>
      <c r="N8" s="18"/>
      <c r="O8" s="14">
        <v>35853.404999999999</v>
      </c>
      <c r="P8" s="14"/>
      <c r="Q8" s="14"/>
    </row>
    <row r="9" spans="1:17" s="2" customFormat="1" x14ac:dyDescent="0.45">
      <c r="A9" s="9">
        <v>41882</v>
      </c>
      <c r="B9" s="19" t="s">
        <v>270</v>
      </c>
      <c r="C9" s="19" t="s">
        <v>269</v>
      </c>
      <c r="D9" s="19" t="s">
        <v>269</v>
      </c>
      <c r="E9" s="152">
        <v>45</v>
      </c>
      <c r="F9" s="20">
        <v>34.146099999999997</v>
      </c>
      <c r="G9" s="15">
        <v>1536.5744999999999</v>
      </c>
      <c r="H9" s="20">
        <v>34.146099999999997</v>
      </c>
      <c r="I9" s="15">
        <v>1536.5744999999999</v>
      </c>
      <c r="J9" s="14"/>
      <c r="K9" s="16"/>
      <c r="L9" s="10"/>
      <c r="M9" s="17"/>
      <c r="N9" s="18"/>
      <c r="O9" s="14">
        <v>39268.014999999999</v>
      </c>
      <c r="P9" s="14"/>
      <c r="Q9" s="14"/>
    </row>
    <row r="10" spans="1:17" s="2" customFormat="1" x14ac:dyDescent="0.45">
      <c r="A10" s="9">
        <v>45716</v>
      </c>
      <c r="B10" s="22" t="s">
        <v>272</v>
      </c>
      <c r="C10" s="19" t="s">
        <v>60</v>
      </c>
      <c r="D10" s="19"/>
      <c r="E10" s="20">
        <v>37595.01</v>
      </c>
      <c r="F10" s="15">
        <f>G10/E10</f>
        <v>33.947012213881578</v>
      </c>
      <c r="G10" s="20">
        <v>1276238.2636510001</v>
      </c>
      <c r="H10" s="15">
        <v>33.947012213881578</v>
      </c>
      <c r="I10" s="14">
        <f>E10*H10</f>
        <v>1276238.2636510001</v>
      </c>
      <c r="J10" s="14"/>
      <c r="K10" s="16"/>
      <c r="L10" s="10"/>
      <c r="M10" s="17"/>
      <c r="N10" s="18"/>
      <c r="O10" s="14">
        <v>39268.014999999999</v>
      </c>
      <c r="P10" s="14"/>
      <c r="Q10" s="14"/>
    </row>
    <row r="11" spans="1:17" s="2" customFormat="1" x14ac:dyDescent="0.45">
      <c r="A11" s="9">
        <v>45716</v>
      </c>
      <c r="B11" s="22" t="s">
        <v>273</v>
      </c>
      <c r="C11" s="19" t="s">
        <v>55</v>
      </c>
      <c r="D11" s="19"/>
      <c r="E11" s="20">
        <v>1074.8899999999999</v>
      </c>
      <c r="F11" s="15">
        <f t="shared" ref="F11:F14" si="1">G11/E11</f>
        <v>34.146099999999997</v>
      </c>
      <c r="G11" s="20">
        <v>36703.301428999992</v>
      </c>
      <c r="H11" s="15">
        <v>34.146099999999997</v>
      </c>
      <c r="I11" s="14">
        <f t="shared" ref="I11:I14" si="2">E11*H11</f>
        <v>36703.301428999992</v>
      </c>
      <c r="J11" s="14"/>
      <c r="K11" s="16"/>
      <c r="L11" s="10"/>
      <c r="M11" s="17"/>
      <c r="N11" s="18"/>
      <c r="O11" s="14">
        <v>738118.82918899995</v>
      </c>
      <c r="P11" s="14"/>
      <c r="Q11" s="14"/>
    </row>
    <row r="12" spans="1:17" s="2" customFormat="1" x14ac:dyDescent="0.45">
      <c r="A12" s="9">
        <v>45716</v>
      </c>
      <c r="B12" s="22" t="s">
        <v>274</v>
      </c>
      <c r="C12" s="19" t="s">
        <v>67</v>
      </c>
      <c r="D12" s="19"/>
      <c r="E12" s="20">
        <v>1265.880000000001</v>
      </c>
      <c r="F12" s="15">
        <v>34.146099999999997</v>
      </c>
      <c r="G12" s="20">
        <f>E12*F12</f>
        <v>43224.865068000028</v>
      </c>
      <c r="H12" s="15">
        <v>34.146099999999997</v>
      </c>
      <c r="I12" s="14">
        <f t="shared" si="2"/>
        <v>43224.865068000028</v>
      </c>
      <c r="J12" s="14"/>
      <c r="K12" s="16"/>
      <c r="L12" s="10"/>
      <c r="M12" s="17"/>
      <c r="N12" s="18"/>
      <c r="O12" s="14">
        <v>1195094.7196449998</v>
      </c>
      <c r="P12" s="14"/>
      <c r="Q12" s="14"/>
    </row>
    <row r="13" spans="1:17" s="2" customFormat="1" x14ac:dyDescent="0.45">
      <c r="A13" s="9">
        <v>45716</v>
      </c>
      <c r="B13" s="22" t="s">
        <v>275</v>
      </c>
      <c r="C13" s="19" t="s">
        <v>271</v>
      </c>
      <c r="D13" s="19"/>
      <c r="E13" s="20">
        <v>-10.02</v>
      </c>
      <c r="F13" s="15">
        <f t="shared" si="1"/>
        <v>34.146099999999997</v>
      </c>
      <c r="G13" s="24">
        <v>-342.14392199999998</v>
      </c>
      <c r="H13" s="15">
        <v>34.146099999999997</v>
      </c>
      <c r="I13" s="14">
        <f t="shared" si="2"/>
        <v>-342.14392199999998</v>
      </c>
      <c r="J13" s="14"/>
      <c r="K13" s="16"/>
      <c r="L13" s="10"/>
      <c r="M13" s="17"/>
      <c r="N13" s="18"/>
      <c r="O13" s="14"/>
      <c r="P13" s="14"/>
      <c r="Q13" s="14"/>
    </row>
    <row r="14" spans="1:17" s="2" customFormat="1" x14ac:dyDescent="0.45">
      <c r="A14" s="9">
        <v>45716</v>
      </c>
      <c r="B14" s="22" t="s">
        <v>276</v>
      </c>
      <c r="C14" s="19" t="s">
        <v>255</v>
      </c>
      <c r="D14" s="19"/>
      <c r="E14" s="20">
        <v>-65.14</v>
      </c>
      <c r="F14" s="15">
        <f t="shared" si="1"/>
        <v>35.7819</v>
      </c>
      <c r="G14" s="20">
        <v>-2330.8329659999999</v>
      </c>
      <c r="H14" s="15">
        <v>35.7819</v>
      </c>
      <c r="I14" s="14">
        <f t="shared" si="2"/>
        <v>-2330.8329659999999</v>
      </c>
      <c r="J14" s="14"/>
      <c r="K14" s="16"/>
      <c r="L14" s="10"/>
      <c r="M14" s="17"/>
      <c r="N14" s="18"/>
      <c r="O14" s="14"/>
      <c r="P14" s="14"/>
      <c r="Q14" s="14"/>
    </row>
    <row r="15" spans="1:17" s="2" customFormat="1" x14ac:dyDescent="0.45">
      <c r="A15" s="9"/>
      <c r="B15" s="19"/>
      <c r="C15" s="19"/>
      <c r="D15" s="19"/>
      <c r="E15" s="20"/>
      <c r="F15" s="15"/>
      <c r="G15" s="20"/>
      <c r="H15" s="15"/>
      <c r="I15" s="14"/>
      <c r="J15" s="14"/>
      <c r="K15" s="16"/>
      <c r="L15" s="10"/>
      <c r="M15" s="17"/>
      <c r="N15" s="18"/>
      <c r="O15" s="14"/>
      <c r="P15" s="14"/>
      <c r="Q15" s="14"/>
    </row>
    <row r="16" spans="1:17" s="2" customFormat="1" x14ac:dyDescent="0.45">
      <c r="A16" s="9"/>
      <c r="B16" s="19"/>
      <c r="C16" s="19"/>
      <c r="D16" s="19"/>
      <c r="E16" s="20"/>
      <c r="F16" s="15"/>
      <c r="G16" s="20"/>
      <c r="H16" s="15"/>
      <c r="I16" s="14"/>
      <c r="J16" s="14"/>
      <c r="K16" s="16"/>
      <c r="L16" s="10"/>
      <c r="M16" s="17"/>
      <c r="N16" s="18"/>
      <c r="O16" s="14"/>
      <c r="P16" s="14"/>
      <c r="Q16" s="14"/>
    </row>
    <row r="17" spans="1:17" s="2" customFormat="1" x14ac:dyDescent="0.45">
      <c r="A17" s="9"/>
      <c r="B17" s="19"/>
      <c r="C17" s="19"/>
      <c r="D17" s="19"/>
      <c r="E17" s="20"/>
      <c r="F17" s="15"/>
      <c r="G17" s="20"/>
      <c r="H17" s="15"/>
      <c r="I17" s="14"/>
      <c r="J17" s="14"/>
      <c r="K17" s="16"/>
      <c r="L17" s="10"/>
      <c r="M17" s="17"/>
      <c r="N17" s="18"/>
      <c r="O17" s="14"/>
      <c r="P17" s="14"/>
      <c r="Q17" s="14"/>
    </row>
    <row r="18" spans="1:17" s="2" customFormat="1" x14ac:dyDescent="0.45">
      <c r="A18" s="9"/>
      <c r="B18" s="25"/>
      <c r="C18" s="25"/>
      <c r="D18" s="19"/>
      <c r="E18" s="20"/>
      <c r="F18" s="15"/>
      <c r="G18" s="20"/>
      <c r="H18" s="15"/>
      <c r="I18" s="14"/>
      <c r="J18" s="14"/>
      <c r="K18" s="16"/>
      <c r="L18" s="10"/>
      <c r="M18" s="17"/>
      <c r="N18" s="18"/>
      <c r="O18" s="14"/>
      <c r="P18" s="14"/>
      <c r="Q18" s="14"/>
    </row>
    <row r="19" spans="1:17" s="2" customFormat="1" x14ac:dyDescent="0.45">
      <c r="A19" s="9"/>
      <c r="B19" s="19"/>
      <c r="C19" s="19"/>
      <c r="D19" s="19"/>
      <c r="E19" s="20"/>
      <c r="F19" s="15"/>
      <c r="G19" s="20"/>
      <c r="H19" s="15"/>
      <c r="I19" s="20"/>
      <c r="J19" s="14"/>
      <c r="K19" s="16"/>
      <c r="L19" s="10"/>
      <c r="M19" s="17"/>
      <c r="N19" s="18"/>
      <c r="O19" s="14"/>
      <c r="P19" s="14"/>
      <c r="Q19" s="14"/>
    </row>
    <row r="20" spans="1:17" x14ac:dyDescent="0.45">
      <c r="A20" s="26"/>
      <c r="B20" s="26"/>
      <c r="C20" s="26"/>
      <c r="D20" s="27"/>
      <c r="E20" s="28"/>
      <c r="F20" s="29"/>
      <c r="G20" s="30"/>
      <c r="H20" s="13"/>
      <c r="I20" s="30"/>
      <c r="J20" s="14"/>
      <c r="K20" s="31"/>
      <c r="L20" s="26"/>
      <c r="M20" s="32"/>
      <c r="N20" s="33"/>
      <c r="O20" s="34"/>
      <c r="P20" s="28"/>
      <c r="Q20" s="14"/>
    </row>
    <row r="21" spans="1:17" x14ac:dyDescent="0.45">
      <c r="A21" s="36"/>
      <c r="B21" s="37"/>
      <c r="C21" s="37"/>
      <c r="D21" s="38"/>
      <c r="E21" s="39">
        <f>SUM(E4:E19)</f>
        <v>75604.37999999999</v>
      </c>
      <c r="F21" s="40"/>
      <c r="G21" s="39">
        <f>SUM(G4:G20)</f>
        <v>1524175.9733600002</v>
      </c>
      <c r="H21" s="41"/>
      <c r="I21" s="39">
        <f>SUM(I4:I20)</f>
        <v>1524175.9733600002</v>
      </c>
      <c r="J21" s="42"/>
      <c r="K21" s="43"/>
      <c r="L21" s="43"/>
      <c r="M21" s="39"/>
      <c r="N21" s="40"/>
      <c r="O21" s="39">
        <f>SUM(O7:O20)</f>
        <v>2083456.3888339996</v>
      </c>
      <c r="P21" s="39">
        <f>SUM(P7:P20)</f>
        <v>0</v>
      </c>
      <c r="Q21" s="39">
        <f>SUM(Q7:Q20)</f>
        <v>0</v>
      </c>
    </row>
    <row r="22" spans="1:17" x14ac:dyDescent="0.45">
      <c r="F22" s="44" t="s">
        <v>22</v>
      </c>
      <c r="G22" s="39">
        <v>1524163.44</v>
      </c>
      <c r="I22" s="39">
        <v>1524163.44</v>
      </c>
      <c r="J22" s="45">
        <f>SUM(I7:I14)-SUM(G7:G14)</f>
        <v>0</v>
      </c>
      <c r="K22" s="46"/>
      <c r="L22" s="46"/>
      <c r="P22" s="47" t="s">
        <v>25</v>
      </c>
      <c r="Q22" s="47" t="s">
        <v>25</v>
      </c>
    </row>
    <row r="23" spans="1:17" x14ac:dyDescent="0.45">
      <c r="G23" s="153">
        <f>G21-G22</f>
        <v>12.533360000234097</v>
      </c>
    </row>
  </sheetData>
  <pageMargins left="0.27559055118110237" right="0.31496062992125984" top="0.74803149606299213" bottom="0.74803149606299213" header="0.31496062992125984" footer="0.31496062992125984"/>
  <pageSetup paperSize="9" scale="6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workbookViewId="0">
      <pane xSplit="3" ySplit="3" topLeftCell="D7" activePane="bottomRight" state="frozen"/>
      <selection activeCell="C30" sqref="C30"/>
      <selection pane="topRight" activeCell="C30" sqref="C30"/>
      <selection pane="bottomLeft" activeCell="C30" sqref="C30"/>
      <selection pane="bottomRight" activeCell="D22" sqref="D22"/>
    </sheetView>
  </sheetViews>
  <sheetFormatPr defaultColWidth="9" defaultRowHeight="21" x14ac:dyDescent="0.45"/>
  <cols>
    <col min="1" max="2" width="14.375" style="35" customWidth="1"/>
    <col min="3" max="3" width="44.875" style="35" customWidth="1"/>
    <col min="4" max="4" width="17.875" style="35" customWidth="1"/>
    <col min="5" max="5" width="16.875" style="35" customWidth="1"/>
    <col min="6" max="6" width="14.625" style="35" customWidth="1"/>
    <col min="7" max="7" width="20.75" style="35" customWidth="1"/>
    <col min="8" max="8" width="21" style="35" customWidth="1"/>
    <col min="9" max="9" width="15" style="35" customWidth="1"/>
    <col min="10" max="10" width="17.125" style="35" customWidth="1"/>
    <col min="11" max="11" width="14.25" style="35" customWidth="1"/>
    <col min="12" max="12" width="20.125" style="35" customWidth="1"/>
    <col min="13" max="13" width="11.25" style="35" customWidth="1"/>
    <col min="14" max="14" width="13.75" style="35" customWidth="1"/>
    <col min="15" max="15" width="18.875" style="47" customWidth="1"/>
    <col min="16" max="16" width="19.625" style="35" customWidth="1"/>
    <col min="17" max="16384" width="9" style="35"/>
  </cols>
  <sheetData>
    <row r="1" spans="1:16" s="2" customFormat="1" x14ac:dyDescent="0.45">
      <c r="A1" s="1" t="s">
        <v>0</v>
      </c>
      <c r="O1" s="3"/>
    </row>
    <row r="2" spans="1:16" s="2" customFormat="1" x14ac:dyDescent="0.45">
      <c r="A2" s="1" t="s">
        <v>262</v>
      </c>
      <c r="O2" s="3"/>
    </row>
    <row r="3" spans="1:16" s="2" customFormat="1" x14ac:dyDescent="0.45">
      <c r="A3" s="4" t="s">
        <v>1</v>
      </c>
      <c r="B3" s="4" t="s">
        <v>2</v>
      </c>
      <c r="C3" s="4" t="s">
        <v>3</v>
      </c>
      <c r="D3" s="5" t="s">
        <v>4</v>
      </c>
      <c r="E3" s="6" t="s">
        <v>5</v>
      </c>
      <c r="F3" s="5" t="s">
        <v>6</v>
      </c>
      <c r="G3" s="5" t="s">
        <v>7</v>
      </c>
      <c r="H3" s="5" t="s">
        <v>8</v>
      </c>
      <c r="I3" s="5" t="s">
        <v>9</v>
      </c>
      <c r="J3" s="4" t="s">
        <v>10</v>
      </c>
      <c r="K3" s="4" t="s">
        <v>11</v>
      </c>
      <c r="L3" s="4" t="s">
        <v>1</v>
      </c>
      <c r="M3" s="4" t="s">
        <v>5</v>
      </c>
      <c r="N3" s="7" t="s">
        <v>12</v>
      </c>
      <c r="O3" s="7" t="s">
        <v>13</v>
      </c>
      <c r="P3" s="8" t="s">
        <v>14</v>
      </c>
    </row>
    <row r="4" spans="1:16" s="2" customFormat="1" x14ac:dyDescent="0.45">
      <c r="A4" s="9">
        <v>43829</v>
      </c>
      <c r="B4" s="10" t="s">
        <v>15</v>
      </c>
      <c r="C4" s="11" t="s">
        <v>16</v>
      </c>
      <c r="D4" s="12">
        <v>120</v>
      </c>
      <c r="E4" s="13">
        <v>34.146099999999997</v>
      </c>
      <c r="F4" s="20">
        <f>D4*E4</f>
        <v>4097.5319999999992</v>
      </c>
      <c r="G4" s="15">
        <v>34.146099999999997</v>
      </c>
      <c r="H4" s="14">
        <f>G4*D4</f>
        <v>4097.5319999999992</v>
      </c>
      <c r="I4" s="14"/>
      <c r="J4" s="16"/>
      <c r="K4" s="10"/>
      <c r="L4" s="17"/>
      <c r="M4" s="18"/>
      <c r="N4" s="14" t="s">
        <v>17</v>
      </c>
      <c r="O4" s="14"/>
      <c r="P4" s="14"/>
    </row>
    <row r="5" spans="1:16" s="2" customFormat="1" x14ac:dyDescent="0.45">
      <c r="A5" s="9">
        <v>43980</v>
      </c>
      <c r="B5" s="19" t="s">
        <v>18</v>
      </c>
      <c r="C5" s="19" t="s">
        <v>19</v>
      </c>
      <c r="D5" s="20">
        <v>28676.76</v>
      </c>
      <c r="E5" s="15">
        <v>1</v>
      </c>
      <c r="F5" s="20">
        <v>28676.76</v>
      </c>
      <c r="G5" s="15">
        <v>1</v>
      </c>
      <c r="H5" s="14">
        <f t="shared" ref="H5:H6" si="0">G5*D5</f>
        <v>28676.76</v>
      </c>
      <c r="I5" s="14"/>
      <c r="J5" s="16"/>
      <c r="K5" s="10"/>
      <c r="L5" s="17"/>
      <c r="M5" s="18"/>
      <c r="N5" s="14" t="s">
        <v>17</v>
      </c>
      <c r="O5" s="14"/>
      <c r="P5" s="14"/>
    </row>
    <row r="6" spans="1:16" s="2" customFormat="1" x14ac:dyDescent="0.45">
      <c r="A6" s="21">
        <v>45422</v>
      </c>
      <c r="B6" s="22" t="s">
        <v>20</v>
      </c>
      <c r="C6" s="19" t="s">
        <v>21</v>
      </c>
      <c r="D6" s="23">
        <v>3000</v>
      </c>
      <c r="E6" s="20">
        <v>1</v>
      </c>
      <c r="F6" s="20">
        <v>3000</v>
      </c>
      <c r="G6" s="15">
        <v>1</v>
      </c>
      <c r="H6" s="14">
        <f t="shared" si="0"/>
        <v>3000</v>
      </c>
      <c r="I6" s="14"/>
      <c r="J6" s="16"/>
      <c r="K6" s="10"/>
      <c r="L6" s="17"/>
      <c r="M6" s="18"/>
      <c r="N6" s="14"/>
      <c r="O6" s="14"/>
      <c r="P6" s="14"/>
    </row>
    <row r="7" spans="1:16" s="2" customFormat="1" x14ac:dyDescent="0.45">
      <c r="A7" s="9">
        <v>45716</v>
      </c>
      <c r="B7" s="149" t="s">
        <v>259</v>
      </c>
      <c r="C7" s="19" t="s">
        <v>260</v>
      </c>
      <c r="D7" s="20">
        <v>3092</v>
      </c>
      <c r="E7" s="15">
        <v>34.2408</v>
      </c>
      <c r="F7" s="20">
        <f>D7*E7</f>
        <v>105872.5536</v>
      </c>
      <c r="G7" s="15">
        <v>34.2408</v>
      </c>
      <c r="H7" s="20">
        <f>D7*G7</f>
        <v>105872.5536</v>
      </c>
      <c r="I7" s="14"/>
      <c r="J7" s="16"/>
      <c r="K7" s="10"/>
      <c r="L7" s="17"/>
      <c r="M7" s="18"/>
      <c r="N7" s="14">
        <v>35853.404999999999</v>
      </c>
      <c r="O7" s="14"/>
      <c r="P7" s="14"/>
    </row>
    <row r="8" spans="1:16" s="2" customFormat="1" x14ac:dyDescent="0.45">
      <c r="A8" s="9">
        <v>45714</v>
      </c>
      <c r="B8" s="19" t="s">
        <v>264</v>
      </c>
      <c r="C8" s="19" t="s">
        <v>263</v>
      </c>
      <c r="D8" s="20">
        <v>810</v>
      </c>
      <c r="E8" s="15">
        <f>F8/D8</f>
        <v>33.949506172839506</v>
      </c>
      <c r="F8" s="15">
        <v>27499.1</v>
      </c>
      <c r="G8" s="15">
        <v>33.9495</v>
      </c>
      <c r="H8" s="15">
        <v>27499.1</v>
      </c>
      <c r="I8" s="14"/>
      <c r="J8" s="16"/>
      <c r="K8" s="10"/>
      <c r="L8" s="17"/>
      <c r="M8" s="18"/>
      <c r="N8" s="14">
        <v>35853.404999999999</v>
      </c>
      <c r="O8" s="14"/>
      <c r="P8" s="14"/>
    </row>
    <row r="9" spans="1:16" s="2" customFormat="1" x14ac:dyDescent="0.45">
      <c r="A9" s="9"/>
      <c r="B9" s="19"/>
      <c r="C9" s="19"/>
      <c r="D9" s="20"/>
      <c r="E9" s="15"/>
      <c r="F9" s="20"/>
      <c r="G9" s="15"/>
      <c r="H9" s="14"/>
      <c r="I9" s="14"/>
      <c r="J9" s="16"/>
      <c r="K9" s="10"/>
      <c r="L9" s="17"/>
      <c r="M9" s="18"/>
      <c r="N9" s="14">
        <v>39268.014999999999</v>
      </c>
      <c r="O9" s="14"/>
      <c r="P9" s="14"/>
    </row>
    <row r="10" spans="1:16" s="2" customFormat="1" x14ac:dyDescent="0.45">
      <c r="A10" s="9"/>
      <c r="B10" s="19"/>
      <c r="C10" s="19"/>
      <c r="D10" s="20"/>
      <c r="E10" s="15"/>
      <c r="F10" s="20"/>
      <c r="G10" s="15"/>
      <c r="H10" s="14"/>
      <c r="I10" s="14"/>
      <c r="J10" s="16"/>
      <c r="K10" s="10"/>
      <c r="L10" s="17"/>
      <c r="M10" s="18"/>
      <c r="N10" s="14">
        <v>39268.014999999999</v>
      </c>
      <c r="O10" s="14"/>
      <c r="P10" s="14"/>
    </row>
    <row r="11" spans="1:16" s="2" customFormat="1" x14ac:dyDescent="0.45">
      <c r="A11" s="9"/>
      <c r="B11" s="19"/>
      <c r="C11" s="19"/>
      <c r="D11" s="20"/>
      <c r="E11" s="15"/>
      <c r="F11" s="20"/>
      <c r="G11" s="15"/>
      <c r="H11" s="14"/>
      <c r="I11" s="14"/>
      <c r="J11" s="16"/>
      <c r="K11" s="10"/>
      <c r="L11" s="17"/>
      <c r="M11" s="18"/>
      <c r="N11" s="14">
        <v>738118.82918899995</v>
      </c>
      <c r="O11" s="14"/>
      <c r="P11" s="14"/>
    </row>
    <row r="12" spans="1:16" s="2" customFormat="1" x14ac:dyDescent="0.45">
      <c r="A12" s="9"/>
      <c r="B12" s="19"/>
      <c r="C12" s="19"/>
      <c r="D12" s="20"/>
      <c r="E12" s="15"/>
      <c r="F12" s="20"/>
      <c r="G12" s="15"/>
      <c r="H12" s="14"/>
      <c r="I12" s="14"/>
      <c r="J12" s="16"/>
      <c r="K12" s="10"/>
      <c r="L12" s="17"/>
      <c r="M12" s="18"/>
      <c r="N12" s="14">
        <v>1195094.7196449998</v>
      </c>
      <c r="O12" s="14"/>
      <c r="P12" s="14"/>
    </row>
    <row r="13" spans="1:16" s="2" customFormat="1" x14ac:dyDescent="0.45">
      <c r="A13" s="9"/>
      <c r="B13" s="19"/>
      <c r="C13" s="19"/>
      <c r="D13" s="20"/>
      <c r="E13" s="15"/>
      <c r="F13" s="24"/>
      <c r="G13" s="15"/>
      <c r="H13" s="14"/>
      <c r="I13" s="14"/>
      <c r="J13" s="16"/>
      <c r="K13" s="10"/>
      <c r="L13" s="17"/>
      <c r="M13" s="18"/>
      <c r="N13" s="14"/>
      <c r="O13" s="14"/>
      <c r="P13" s="14"/>
    </row>
    <row r="14" spans="1:16" s="2" customFormat="1" x14ac:dyDescent="0.45">
      <c r="A14" s="9"/>
      <c r="B14" s="19"/>
      <c r="C14" s="19"/>
      <c r="D14" s="20"/>
      <c r="E14" s="15"/>
      <c r="F14" s="24"/>
      <c r="G14" s="15"/>
      <c r="H14" s="14"/>
      <c r="I14" s="14"/>
      <c r="J14" s="16"/>
      <c r="K14" s="10"/>
      <c r="L14" s="17"/>
      <c r="M14" s="18"/>
      <c r="N14" s="14"/>
      <c r="O14" s="14"/>
      <c r="P14" s="14"/>
    </row>
    <row r="15" spans="1:16" s="2" customFormat="1" x14ac:dyDescent="0.45">
      <c r="A15" s="9"/>
      <c r="B15" s="19"/>
      <c r="C15" s="19"/>
      <c r="D15" s="20"/>
      <c r="E15" s="15"/>
      <c r="F15" s="20"/>
      <c r="G15" s="15"/>
      <c r="H15" s="14"/>
      <c r="I15" s="14"/>
      <c r="J15" s="16"/>
      <c r="K15" s="10"/>
      <c r="L15" s="17"/>
      <c r="M15" s="18"/>
      <c r="N15" s="14"/>
      <c r="O15" s="14"/>
      <c r="P15" s="14"/>
    </row>
    <row r="16" spans="1:16" s="2" customFormat="1" x14ac:dyDescent="0.45">
      <c r="A16" s="9"/>
      <c r="B16" s="19"/>
      <c r="C16" s="19"/>
      <c r="D16" s="20"/>
      <c r="E16" s="15"/>
      <c r="F16" s="20"/>
      <c r="G16" s="15"/>
      <c r="H16" s="14"/>
      <c r="I16" s="14"/>
      <c r="J16" s="16"/>
      <c r="K16" s="10"/>
      <c r="L16" s="17"/>
      <c r="M16" s="18"/>
      <c r="N16" s="14"/>
      <c r="O16" s="14"/>
      <c r="P16" s="14"/>
    </row>
    <row r="17" spans="1:16" s="2" customFormat="1" x14ac:dyDescent="0.45">
      <c r="A17" s="9"/>
      <c r="B17" s="19"/>
      <c r="C17" s="19"/>
      <c r="D17" s="20"/>
      <c r="E17" s="15"/>
      <c r="F17" s="20"/>
      <c r="G17" s="15"/>
      <c r="H17" s="14"/>
      <c r="I17" s="14"/>
      <c r="J17" s="16"/>
      <c r="K17" s="10"/>
      <c r="L17" s="17"/>
      <c r="M17" s="18"/>
      <c r="N17" s="14"/>
      <c r="O17" s="14"/>
      <c r="P17" s="14"/>
    </row>
    <row r="18" spans="1:16" s="2" customFormat="1" x14ac:dyDescent="0.45">
      <c r="A18" s="9"/>
      <c r="B18" s="19"/>
      <c r="C18" s="19"/>
      <c r="D18" s="20"/>
      <c r="E18" s="15"/>
      <c r="F18" s="20"/>
      <c r="G18" s="15"/>
      <c r="H18" s="14"/>
      <c r="I18" s="14"/>
      <c r="J18" s="16"/>
      <c r="K18" s="10"/>
      <c r="L18" s="17"/>
      <c r="M18" s="18"/>
      <c r="N18" s="14"/>
      <c r="O18" s="14"/>
      <c r="P18" s="14"/>
    </row>
    <row r="19" spans="1:16" s="2" customFormat="1" x14ac:dyDescent="0.45">
      <c r="A19" s="9"/>
      <c r="B19" s="25"/>
      <c r="C19" s="19"/>
      <c r="D19" s="20"/>
      <c r="E19" s="15"/>
      <c r="F19" s="20"/>
      <c r="G19" s="15"/>
      <c r="H19" s="14"/>
      <c r="I19" s="14"/>
      <c r="J19" s="16"/>
      <c r="K19" s="10"/>
      <c r="L19" s="17"/>
      <c r="M19" s="18"/>
      <c r="N19" s="14"/>
      <c r="O19" s="14"/>
      <c r="P19" s="14"/>
    </row>
    <row r="20" spans="1:16" s="2" customFormat="1" x14ac:dyDescent="0.45">
      <c r="A20" s="9"/>
      <c r="B20" s="19"/>
      <c r="C20" s="19"/>
      <c r="D20" s="20"/>
      <c r="E20" s="15"/>
      <c r="F20" s="20"/>
      <c r="G20" s="15"/>
      <c r="H20" s="20"/>
      <c r="I20" s="14"/>
      <c r="J20" s="16"/>
      <c r="K20" s="10"/>
      <c r="L20" s="17"/>
      <c r="M20" s="18"/>
      <c r="N20" s="14"/>
      <c r="O20" s="14"/>
      <c r="P20" s="14"/>
    </row>
    <row r="21" spans="1:16" x14ac:dyDescent="0.45">
      <c r="A21" s="26"/>
      <c r="B21" s="26"/>
      <c r="C21" s="27"/>
      <c r="D21" s="28"/>
      <c r="E21" s="29"/>
      <c r="F21" s="30"/>
      <c r="G21" s="13"/>
      <c r="H21" s="30"/>
      <c r="I21" s="14"/>
      <c r="J21" s="31"/>
      <c r="K21" s="26"/>
      <c r="L21" s="32"/>
      <c r="M21" s="33"/>
      <c r="N21" s="34"/>
      <c r="O21" s="28"/>
      <c r="P21" s="14"/>
    </row>
    <row r="22" spans="1:16" x14ac:dyDescent="0.45">
      <c r="A22" s="36"/>
      <c r="B22" s="37"/>
      <c r="C22" s="38"/>
      <c r="D22" s="39">
        <f>SUM(D4:D20)</f>
        <v>35698.759999999995</v>
      </c>
      <c r="E22" s="40"/>
      <c r="F22" s="39">
        <f>SUM(F4:F21)</f>
        <v>169145.94560000001</v>
      </c>
      <c r="G22" s="41"/>
      <c r="H22" s="39">
        <f>SUM(H4:H21)</f>
        <v>169145.94560000001</v>
      </c>
      <c r="I22" s="42"/>
      <c r="J22" s="43"/>
      <c r="K22" s="43"/>
      <c r="L22" s="39"/>
      <c r="M22" s="40"/>
      <c r="N22" s="39">
        <f>SUM(N7:N21)</f>
        <v>2083456.3888339996</v>
      </c>
      <c r="O22" s="39">
        <f>SUM(O7:O21)</f>
        <v>0</v>
      </c>
      <c r="P22" s="39">
        <f>SUM(P7:P21)</f>
        <v>0</v>
      </c>
    </row>
    <row r="23" spans="1:16" x14ac:dyDescent="0.45">
      <c r="E23" s="44" t="s">
        <v>22</v>
      </c>
      <c r="F23" s="39">
        <f>F22</f>
        <v>169145.94560000001</v>
      </c>
      <c r="H23" s="39">
        <f>H22</f>
        <v>169145.94560000001</v>
      </c>
      <c r="I23" s="45">
        <f>SUM(H7:H15)-SUM(F7:F15)</f>
        <v>0</v>
      </c>
      <c r="J23" s="46" t="s">
        <v>23</v>
      </c>
      <c r="K23" s="46" t="s">
        <v>24</v>
      </c>
      <c r="O23" s="47" t="s">
        <v>25</v>
      </c>
      <c r="P23" s="47" t="s">
        <v>25</v>
      </c>
    </row>
    <row r="24" spans="1:16" x14ac:dyDescent="0.45">
      <c r="F24" s="47">
        <f>F22-F23</f>
        <v>0</v>
      </c>
      <c r="G24" s="35" t="s">
        <v>26</v>
      </c>
      <c r="H24" s="48">
        <f>H23-F23</f>
        <v>0</v>
      </c>
      <c r="I24" s="49"/>
      <c r="J24" s="50" t="s">
        <v>27</v>
      </c>
    </row>
    <row r="25" spans="1:16" x14ac:dyDescent="0.45">
      <c r="E25" s="35" t="s">
        <v>28</v>
      </c>
      <c r="F25" s="47">
        <f>'211300สินค้าขาดเกิน 2568'!H274</f>
        <v>1353488.6798019458</v>
      </c>
      <c r="G25" s="35" t="s">
        <v>29</v>
      </c>
      <c r="H25" s="48">
        <f>H24+'[1]212201'!H9+'[1]สินค้าขาดเกิน 2567'!H273</f>
        <v>-12087.080213480462</v>
      </c>
      <c r="I25" s="47" t="s">
        <v>30</v>
      </c>
      <c r="J25" s="50" t="s">
        <v>27</v>
      </c>
      <c r="K25" s="51"/>
      <c r="L25" s="47"/>
    </row>
    <row r="26" spans="1:16" x14ac:dyDescent="0.45">
      <c r="B26" s="52"/>
      <c r="E26" s="53" t="s">
        <v>31</v>
      </c>
      <c r="F26" s="54">
        <f>'211300.เจ้าหนี้การค้าต่างประเทศ'!H8</f>
        <v>1536.5744999999999</v>
      </c>
      <c r="G26" s="35" t="s">
        <v>32</v>
      </c>
      <c r="H26" s="39">
        <f>F27+H25</f>
        <v>1512084.1196884655</v>
      </c>
      <c r="I26" s="35" t="s">
        <v>33</v>
      </c>
      <c r="J26" s="47"/>
    </row>
    <row r="27" spans="1:16" x14ac:dyDescent="0.45">
      <c r="E27" s="35" t="s">
        <v>32</v>
      </c>
      <c r="F27" s="55">
        <f>F25+F26+H23</f>
        <v>1524171.1999019459</v>
      </c>
      <c r="G27" s="35" t="s">
        <v>261</v>
      </c>
      <c r="H27" s="47">
        <v>3585641.67</v>
      </c>
    </row>
    <row r="28" spans="1:16" x14ac:dyDescent="0.45">
      <c r="E28" s="35" t="s">
        <v>34</v>
      </c>
      <c r="F28" s="47"/>
      <c r="H28" s="47">
        <f>H27-H26</f>
        <v>2073557.5503115344</v>
      </c>
    </row>
    <row r="29" spans="1:16" x14ac:dyDescent="0.45">
      <c r="F29" s="151">
        <v>1524163.44</v>
      </c>
      <c r="H29" s="47"/>
      <c r="J29" s="47"/>
      <c r="K29" s="47"/>
      <c r="L29" s="47"/>
    </row>
    <row r="30" spans="1:16" x14ac:dyDescent="0.45">
      <c r="F30" s="47">
        <f>F27-F29</f>
        <v>7.7599019459448755</v>
      </c>
      <c r="H30" s="56"/>
    </row>
    <row r="31" spans="1:16" x14ac:dyDescent="0.45">
      <c r="F31" s="47"/>
      <c r="H31" s="47"/>
    </row>
    <row r="32" spans="1:16" x14ac:dyDescent="0.45">
      <c r="H32" s="47"/>
    </row>
  </sheetData>
  <pageMargins left="0.27559055118110237" right="0.31496062992125984" top="0.74803149606299213" bottom="0.74803149606299213" header="0.31496062992125984" footer="0.31496062992125984"/>
  <pageSetup paperSize="9" scale="6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workbookViewId="0">
      <pane xSplit="3" ySplit="3" topLeftCell="D4" activePane="bottomRight" state="frozen"/>
      <selection activeCell="C30" sqref="C30"/>
      <selection pane="topRight" activeCell="C30" sqref="C30"/>
      <selection pane="bottomLeft" activeCell="C30" sqref="C30"/>
      <selection pane="bottomRight" activeCell="C11" sqref="C11"/>
    </sheetView>
  </sheetViews>
  <sheetFormatPr defaultColWidth="9" defaultRowHeight="23.25" x14ac:dyDescent="0.5"/>
  <cols>
    <col min="1" max="1" width="10.875" style="80" customWidth="1"/>
    <col min="2" max="2" width="18.75" style="80" customWidth="1"/>
    <col min="3" max="3" width="51.625" style="80" customWidth="1"/>
    <col min="4" max="5" width="16.875" style="80" customWidth="1"/>
    <col min="6" max="6" width="14.625" style="80" customWidth="1"/>
    <col min="7" max="8" width="20.75" style="80" customWidth="1"/>
    <col min="9" max="9" width="15" style="80" hidden="1" customWidth="1"/>
    <col min="10" max="10" width="14.375" style="80" customWidth="1"/>
    <col min="11" max="11" width="44.75" style="80" customWidth="1"/>
    <col min="12" max="13" width="11.25" style="80" customWidth="1"/>
    <col min="14" max="14" width="13.75" style="80" customWidth="1"/>
    <col min="15" max="15" width="18.875" style="91" customWidth="1"/>
    <col min="16" max="16" width="19.625" style="80" customWidth="1"/>
    <col min="17" max="16384" width="9" style="80"/>
  </cols>
  <sheetData>
    <row r="1" spans="1:16" s="58" customFormat="1" x14ac:dyDescent="0.5">
      <c r="A1" s="57" t="s">
        <v>35</v>
      </c>
      <c r="O1" s="59"/>
    </row>
    <row r="2" spans="1:16" s="58" customFormat="1" x14ac:dyDescent="0.5">
      <c r="A2" s="57" t="str">
        <f>'[1]212200'!A2</f>
        <v>สรุปยอดคงเหลือ ณ 31 ธ.ค.   2567</v>
      </c>
      <c r="O2" s="59"/>
    </row>
    <row r="3" spans="1:16" s="58" customFormat="1" x14ac:dyDescent="0.5">
      <c r="A3" s="60" t="s">
        <v>1</v>
      </c>
      <c r="B3" s="60" t="s">
        <v>2</v>
      </c>
      <c r="C3" s="60" t="s">
        <v>3</v>
      </c>
      <c r="D3" s="61" t="s">
        <v>36</v>
      </c>
      <c r="E3" s="62" t="s">
        <v>5</v>
      </c>
      <c r="F3" s="61" t="s">
        <v>6</v>
      </c>
      <c r="G3" s="61" t="s">
        <v>7</v>
      </c>
      <c r="H3" s="61" t="s">
        <v>8</v>
      </c>
      <c r="I3" s="61" t="s">
        <v>9</v>
      </c>
      <c r="J3" s="60" t="s">
        <v>10</v>
      </c>
      <c r="K3" s="60" t="s">
        <v>11</v>
      </c>
      <c r="L3" s="60" t="s">
        <v>36</v>
      </c>
      <c r="M3" s="60" t="s">
        <v>5</v>
      </c>
      <c r="N3" s="63" t="s">
        <v>12</v>
      </c>
      <c r="O3" s="63" t="s">
        <v>13</v>
      </c>
      <c r="P3" s="64" t="s">
        <v>14</v>
      </c>
    </row>
    <row r="4" spans="1:16" s="58" customFormat="1" x14ac:dyDescent="0.5">
      <c r="A4" s="64">
        <v>41882</v>
      </c>
      <c r="B4" s="65" t="s">
        <v>37</v>
      </c>
      <c r="C4" s="66" t="s">
        <v>38</v>
      </c>
      <c r="D4" s="67">
        <v>45</v>
      </c>
      <c r="E4" s="15">
        <v>34.146099999999997</v>
      </c>
      <c r="F4" s="68">
        <f>D4*E4</f>
        <v>1536.5744999999999</v>
      </c>
      <c r="G4" s="15">
        <v>34.146099999999997</v>
      </c>
      <c r="H4" s="68">
        <f>D4*G4</f>
        <v>1536.5744999999999</v>
      </c>
      <c r="I4" s="68"/>
      <c r="J4" s="68"/>
      <c r="K4" s="69" t="s">
        <v>39</v>
      </c>
      <c r="L4" s="68"/>
      <c r="M4" s="70"/>
      <c r="N4" s="68"/>
      <c r="O4" s="68"/>
      <c r="P4" s="68"/>
    </row>
    <row r="5" spans="1:16" s="58" customFormat="1" x14ac:dyDescent="0.5">
      <c r="A5" s="64"/>
      <c r="B5" s="71"/>
      <c r="C5" s="66"/>
      <c r="D5" s="72"/>
      <c r="E5" s="73"/>
      <c r="F5" s="72"/>
      <c r="G5" s="73"/>
      <c r="H5" s="68"/>
      <c r="I5" s="68"/>
      <c r="J5" s="68"/>
      <c r="K5" s="69"/>
      <c r="L5" s="68"/>
      <c r="M5" s="70"/>
      <c r="N5" s="68"/>
      <c r="O5" s="68"/>
      <c r="P5" s="68"/>
    </row>
    <row r="6" spans="1:16" x14ac:dyDescent="0.5">
      <c r="A6" s="74"/>
      <c r="B6" s="75"/>
      <c r="C6" s="76"/>
      <c r="D6" s="77"/>
      <c r="E6" s="78"/>
      <c r="F6" s="72"/>
      <c r="G6" s="73"/>
      <c r="H6" s="67"/>
      <c r="I6" s="68"/>
      <c r="J6" s="79"/>
      <c r="K6" s="79"/>
      <c r="L6" s="77"/>
      <c r="M6" s="78"/>
      <c r="N6" s="77"/>
      <c r="O6" s="77"/>
      <c r="P6" s="77"/>
    </row>
    <row r="7" spans="1:16" x14ac:dyDescent="0.5">
      <c r="A7" s="81"/>
      <c r="B7" s="82"/>
      <c r="C7" s="83"/>
      <c r="D7" s="84">
        <f>SUM(D4:D6)</f>
        <v>45</v>
      </c>
      <c r="E7" s="85"/>
      <c r="F7" s="84">
        <f>SUM(F4:F6)</f>
        <v>1536.5744999999999</v>
      </c>
      <c r="G7" s="86"/>
      <c r="H7" s="84">
        <f>SUM(H4:H6)</f>
        <v>1536.5744999999999</v>
      </c>
      <c r="I7" s="87"/>
      <c r="J7" s="88"/>
      <c r="K7" s="88"/>
      <c r="L7" s="84"/>
      <c r="M7" s="85"/>
      <c r="N7" s="84">
        <f>SUM(N6:N6)</f>
        <v>0</v>
      </c>
      <c r="O7" s="84">
        <f>SUM(O6:O6)</f>
        <v>0</v>
      </c>
      <c r="P7" s="84">
        <f>SUM(P6:P6)</f>
        <v>0</v>
      </c>
    </row>
    <row r="8" spans="1:16" x14ac:dyDescent="0.5">
      <c r="E8" s="89" t="s">
        <v>22</v>
      </c>
      <c r="F8" s="90">
        <f>F7</f>
        <v>1536.5744999999999</v>
      </c>
      <c r="H8" s="84">
        <f>H7</f>
        <v>1536.5744999999999</v>
      </c>
      <c r="I8" s="90">
        <f t="shared" ref="I8" si="0">H8-F8</f>
        <v>0</v>
      </c>
      <c r="O8" s="91" t="s">
        <v>25</v>
      </c>
      <c r="P8" s="91" t="s">
        <v>25</v>
      </c>
    </row>
    <row r="9" spans="1:16" x14ac:dyDescent="0.5">
      <c r="F9" s="91">
        <f>F7-F8</f>
        <v>0</v>
      </c>
      <c r="G9" s="80" t="s">
        <v>26</v>
      </c>
      <c r="H9" s="91">
        <f>H8-F8</f>
        <v>0</v>
      </c>
      <c r="J9" s="51" t="s">
        <v>40</v>
      </c>
    </row>
    <row r="10" spans="1:16" x14ac:dyDescent="0.5">
      <c r="H10" s="91"/>
    </row>
    <row r="11" spans="1:16" x14ac:dyDescent="0.5">
      <c r="H11" s="91"/>
    </row>
    <row r="24" spans="7:8" x14ac:dyDescent="0.5">
      <c r="G24" s="80" t="s">
        <v>41</v>
      </c>
      <c r="H24" s="92">
        <v>0</v>
      </c>
    </row>
  </sheetData>
  <pageMargins left="0.27" right="0.32" top="0.74803149606299213" bottom="0.74803149606299213" header="0.31496062992125984" footer="0.31496062992125984"/>
  <pageSetup paperSize="9" scale="65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289"/>
  <sheetViews>
    <sheetView workbookViewId="0">
      <pane ySplit="3" topLeftCell="A271" activePane="bottomLeft" state="frozen"/>
      <selection activeCell="C30" sqref="C30"/>
      <selection pane="bottomLeft" activeCell="N279" sqref="N279:N284"/>
    </sheetView>
  </sheetViews>
  <sheetFormatPr defaultColWidth="9.125" defaultRowHeight="21" x14ac:dyDescent="0.45"/>
  <cols>
    <col min="1" max="1" width="13.375" style="95" customWidth="1"/>
    <col min="2" max="2" width="14.125" style="93" customWidth="1"/>
    <col min="3" max="3" width="13" style="94" customWidth="1"/>
    <col min="4" max="4" width="18.125" style="95" customWidth="1"/>
    <col min="5" max="5" width="23.25" style="94" customWidth="1"/>
    <col min="6" max="6" width="11" style="96" customWidth="1"/>
    <col min="7" max="7" width="18.875" style="97" customWidth="1"/>
    <col min="8" max="8" width="13.875" style="95" customWidth="1"/>
    <col min="9" max="11" width="0" style="95" hidden="1" customWidth="1"/>
    <col min="12" max="12" width="26.375" style="95" customWidth="1"/>
    <col min="13" max="13" width="13.625" style="95" customWidth="1"/>
    <col min="14" max="14" width="19.25" style="95" customWidth="1"/>
    <col min="15" max="16384" width="9.125" style="95"/>
  </cols>
  <sheetData>
    <row r="1" spans="1:13" ht="23.25" x14ac:dyDescent="0.5">
      <c r="A1" s="57" t="s">
        <v>42</v>
      </c>
    </row>
    <row r="2" spans="1:13" ht="23.25" x14ac:dyDescent="0.5">
      <c r="A2" s="57" t="str">
        <f>'[1]212201'!A2</f>
        <v>สรุปยอดคงเหลือ ณ 31 ธ.ค.   2567</v>
      </c>
    </row>
    <row r="3" spans="1:13" s="93" customFormat="1" x14ac:dyDescent="0.45">
      <c r="A3" s="98" t="s">
        <v>43</v>
      </c>
      <c r="B3" s="99" t="s">
        <v>44</v>
      </c>
      <c r="C3" s="100" t="s">
        <v>45</v>
      </c>
      <c r="D3" s="98" t="s">
        <v>46</v>
      </c>
      <c r="E3" s="100" t="s">
        <v>47</v>
      </c>
      <c r="F3" s="101" t="s">
        <v>48</v>
      </c>
      <c r="G3" s="102" t="s">
        <v>49</v>
      </c>
      <c r="H3" s="103" t="s">
        <v>50</v>
      </c>
      <c r="L3" s="104" t="s">
        <v>51</v>
      </c>
    </row>
    <row r="4" spans="1:13" s="93" customFormat="1" x14ac:dyDescent="0.45">
      <c r="A4" s="104"/>
      <c r="B4" s="105"/>
      <c r="C4" s="106"/>
      <c r="D4" s="104" t="s">
        <v>52</v>
      </c>
      <c r="E4" s="106">
        <v>13742.55</v>
      </c>
      <c r="F4" s="116">
        <v>34.146099999999997</v>
      </c>
      <c r="G4" s="116">
        <v>34.146099999999997</v>
      </c>
      <c r="H4" s="108">
        <f t="shared" ref="H4:H67" si="0">E4*G4</f>
        <v>469254.48655499995</v>
      </c>
      <c r="L4" s="104"/>
    </row>
    <row r="5" spans="1:13" s="112" customFormat="1" x14ac:dyDescent="0.45">
      <c r="A5" s="109" t="s">
        <v>53</v>
      </c>
      <c r="B5" s="8">
        <v>42727</v>
      </c>
      <c r="C5" s="110" t="s">
        <v>54</v>
      </c>
      <c r="D5" s="111" t="s">
        <v>55</v>
      </c>
      <c r="E5" s="12">
        <v>155.72</v>
      </c>
      <c r="F5" s="116">
        <v>34.146099999999997</v>
      </c>
      <c r="G5" s="116">
        <v>34.146099999999997</v>
      </c>
      <c r="H5" s="108">
        <f t="shared" si="0"/>
        <v>5317.2306919999992</v>
      </c>
      <c r="I5" s="109"/>
      <c r="L5" s="109"/>
    </row>
    <row r="6" spans="1:13" s="112" customFormat="1" x14ac:dyDescent="0.45">
      <c r="A6" s="109"/>
      <c r="B6" s="8"/>
      <c r="C6" s="110"/>
      <c r="D6" s="104" t="s">
        <v>56</v>
      </c>
      <c r="E6" s="12">
        <f>5750.17+65.14+65.14</f>
        <v>5880.4500000000007</v>
      </c>
      <c r="F6" s="116">
        <v>34.146099999999997</v>
      </c>
      <c r="G6" s="116">
        <v>34.146099999999997</v>
      </c>
      <c r="H6" s="108">
        <f t="shared" si="0"/>
        <v>200794.43374500002</v>
      </c>
      <c r="L6" s="109"/>
    </row>
    <row r="7" spans="1:13" s="112" customFormat="1" x14ac:dyDescent="0.45">
      <c r="A7" s="109"/>
      <c r="B7" s="8"/>
      <c r="C7" s="12"/>
      <c r="D7" s="104" t="s">
        <v>56</v>
      </c>
      <c r="E7" s="12">
        <v>-65.14</v>
      </c>
      <c r="F7" s="107">
        <v>35.7819</v>
      </c>
      <c r="G7" s="107">
        <v>35.7819</v>
      </c>
      <c r="H7" s="108">
        <f t="shared" si="0"/>
        <v>-2330.8329659999999</v>
      </c>
      <c r="L7" s="109"/>
    </row>
    <row r="8" spans="1:13" s="112" customFormat="1" x14ac:dyDescent="0.45">
      <c r="A8" s="109"/>
      <c r="B8" s="8"/>
      <c r="C8" s="12"/>
      <c r="D8" s="104" t="s">
        <v>57</v>
      </c>
      <c r="E8" s="12">
        <v>6076.63</v>
      </c>
      <c r="F8" s="116">
        <v>34.146099999999997</v>
      </c>
      <c r="G8" s="116">
        <v>34.146099999999997</v>
      </c>
      <c r="H8" s="108">
        <f t="shared" si="0"/>
        <v>207493.21564299997</v>
      </c>
      <c r="L8" s="109"/>
    </row>
    <row r="9" spans="1:13" s="112" customFormat="1" x14ac:dyDescent="0.45">
      <c r="A9" s="109"/>
      <c r="B9" s="8"/>
      <c r="C9" s="12"/>
      <c r="D9" s="104" t="s">
        <v>58</v>
      </c>
      <c r="E9" s="12">
        <v>7997.46</v>
      </c>
      <c r="F9" s="116">
        <v>34.146099999999997</v>
      </c>
      <c r="G9" s="116">
        <v>34.146099999999997</v>
      </c>
      <c r="H9" s="108">
        <f>E9*G9</f>
        <v>273082.068906</v>
      </c>
      <c r="L9" s="109"/>
    </row>
    <row r="10" spans="1:13" x14ac:dyDescent="0.45">
      <c r="A10" s="114" t="s">
        <v>59</v>
      </c>
      <c r="B10" s="115">
        <v>43837</v>
      </c>
      <c r="C10" s="28">
        <v>556.92000000000007</v>
      </c>
      <c r="D10" s="28">
        <v>546</v>
      </c>
      <c r="E10" s="28">
        <f t="shared" ref="E10:E73" si="1">C10-D10</f>
        <v>10.920000000000073</v>
      </c>
      <c r="F10" s="116">
        <v>34.146099999999997</v>
      </c>
      <c r="G10" s="116">
        <v>34.146099999999997</v>
      </c>
      <c r="H10" s="108">
        <f t="shared" si="0"/>
        <v>372.87541200000243</v>
      </c>
      <c r="I10" s="117"/>
      <c r="K10" s="117"/>
      <c r="L10" s="114" t="s">
        <v>60</v>
      </c>
      <c r="M10" s="117"/>
    </row>
    <row r="11" spans="1:13" x14ac:dyDescent="0.45">
      <c r="A11" s="114" t="s">
        <v>59</v>
      </c>
      <c r="B11" s="115">
        <v>43837</v>
      </c>
      <c r="C11" s="28">
        <v>324.45</v>
      </c>
      <c r="D11" s="28">
        <v>315</v>
      </c>
      <c r="E11" s="28">
        <f t="shared" si="1"/>
        <v>9.4499999999999886</v>
      </c>
      <c r="F11" s="116">
        <v>34.146099999999997</v>
      </c>
      <c r="G11" s="116">
        <v>34.146099999999997</v>
      </c>
      <c r="H11" s="108">
        <f t="shared" si="0"/>
        <v>322.68064499999957</v>
      </c>
      <c r="I11" s="117"/>
      <c r="K11" s="117"/>
      <c r="L11" s="114" t="s">
        <v>60</v>
      </c>
      <c r="M11" s="117"/>
    </row>
    <row r="12" spans="1:13" x14ac:dyDescent="0.45">
      <c r="A12" s="114" t="s">
        <v>59</v>
      </c>
      <c r="B12" s="115">
        <v>43837</v>
      </c>
      <c r="C12" s="28">
        <v>1772.16</v>
      </c>
      <c r="D12" s="28">
        <v>1919.8400000000001</v>
      </c>
      <c r="E12" s="28">
        <f t="shared" si="1"/>
        <v>-147.68000000000006</v>
      </c>
      <c r="F12" s="116">
        <v>34.146099999999997</v>
      </c>
      <c r="G12" s="116">
        <v>34.146099999999997</v>
      </c>
      <c r="H12" s="108">
        <f t="shared" si="0"/>
        <v>-5042.6960480000016</v>
      </c>
      <c r="I12" s="117"/>
      <c r="K12" s="117"/>
      <c r="L12" s="114" t="s">
        <v>60</v>
      </c>
      <c r="M12" s="117"/>
    </row>
    <row r="13" spans="1:13" x14ac:dyDescent="0.45">
      <c r="A13" s="114" t="s">
        <v>61</v>
      </c>
      <c r="B13" s="115">
        <v>43838</v>
      </c>
      <c r="C13" s="28">
        <v>258.5</v>
      </c>
      <c r="D13" s="28">
        <v>235</v>
      </c>
      <c r="E13" s="28">
        <f t="shared" si="1"/>
        <v>23.5</v>
      </c>
      <c r="F13" s="116">
        <v>34.146099999999997</v>
      </c>
      <c r="G13" s="116">
        <v>34.146099999999997</v>
      </c>
      <c r="H13" s="108">
        <f t="shared" si="0"/>
        <v>802.4333499999999</v>
      </c>
      <c r="I13" s="117"/>
      <c r="K13" s="117"/>
      <c r="L13" s="114" t="s">
        <v>60</v>
      </c>
      <c r="M13" s="117"/>
    </row>
    <row r="14" spans="1:13" x14ac:dyDescent="0.45">
      <c r="A14" s="114" t="s">
        <v>61</v>
      </c>
      <c r="B14" s="115">
        <v>43838</v>
      </c>
      <c r="C14" s="28">
        <v>8259.4</v>
      </c>
      <c r="D14" s="28">
        <v>7582.4</v>
      </c>
      <c r="E14" s="28">
        <f t="shared" si="1"/>
        <v>677</v>
      </c>
      <c r="F14" s="116">
        <v>34.146099999999997</v>
      </c>
      <c r="G14" s="116">
        <v>34.146099999999997</v>
      </c>
      <c r="H14" s="108">
        <f t="shared" si="0"/>
        <v>23116.909699999997</v>
      </c>
      <c r="I14" s="117"/>
      <c r="K14" s="117"/>
      <c r="L14" s="114" t="s">
        <v>60</v>
      </c>
      <c r="M14" s="117"/>
    </row>
    <row r="15" spans="1:13" x14ac:dyDescent="0.45">
      <c r="A15" s="114" t="s">
        <v>61</v>
      </c>
      <c r="B15" s="115">
        <v>43838</v>
      </c>
      <c r="C15" s="28">
        <v>843.81999999999994</v>
      </c>
      <c r="D15" s="28">
        <v>707.72</v>
      </c>
      <c r="E15" s="28">
        <f t="shared" si="1"/>
        <v>136.09999999999991</v>
      </c>
      <c r="F15" s="116">
        <v>34.146099999999997</v>
      </c>
      <c r="G15" s="116">
        <v>34.146099999999997</v>
      </c>
      <c r="H15" s="108">
        <f t="shared" si="0"/>
        <v>4647.2842099999962</v>
      </c>
      <c r="I15" s="117"/>
      <c r="K15" s="117"/>
      <c r="L15" s="114" t="s">
        <v>60</v>
      </c>
      <c r="M15" s="117"/>
    </row>
    <row r="16" spans="1:13" x14ac:dyDescent="0.45">
      <c r="A16" s="114" t="s">
        <v>61</v>
      </c>
      <c r="B16" s="115">
        <v>43838</v>
      </c>
      <c r="C16" s="28">
        <v>218.13</v>
      </c>
      <c r="D16" s="28">
        <v>158.63999999999999</v>
      </c>
      <c r="E16" s="28">
        <f t="shared" si="1"/>
        <v>59.490000000000009</v>
      </c>
      <c r="F16" s="116">
        <v>34.146099999999997</v>
      </c>
      <c r="G16" s="116">
        <v>34.146099999999997</v>
      </c>
      <c r="H16" s="108">
        <f t="shared" si="0"/>
        <v>2031.3514890000001</v>
      </c>
      <c r="I16" s="117"/>
      <c r="K16" s="117"/>
      <c r="L16" s="114" t="s">
        <v>60</v>
      </c>
      <c r="M16" s="117"/>
    </row>
    <row r="17" spans="1:13" x14ac:dyDescent="0.45">
      <c r="A17" s="114" t="s">
        <v>61</v>
      </c>
      <c r="B17" s="115">
        <v>43838</v>
      </c>
      <c r="C17" s="28">
        <v>861.42000000000007</v>
      </c>
      <c r="D17" s="28">
        <v>676.83</v>
      </c>
      <c r="E17" s="28">
        <f t="shared" si="1"/>
        <v>184.59000000000003</v>
      </c>
      <c r="F17" s="116">
        <v>34.146099999999997</v>
      </c>
      <c r="G17" s="116">
        <v>34.146099999999997</v>
      </c>
      <c r="H17" s="108">
        <f t="shared" si="0"/>
        <v>6303.0285990000002</v>
      </c>
      <c r="I17" s="117"/>
      <c r="K17" s="117"/>
      <c r="L17" s="114" t="s">
        <v>60</v>
      </c>
      <c r="M17" s="117"/>
    </row>
    <row r="18" spans="1:13" x14ac:dyDescent="0.45">
      <c r="A18" s="114" t="s">
        <v>61</v>
      </c>
      <c r="B18" s="115">
        <v>43838</v>
      </c>
      <c r="C18" s="28">
        <v>834.90000000000009</v>
      </c>
      <c r="D18" s="28">
        <v>683.1</v>
      </c>
      <c r="E18" s="28">
        <f t="shared" si="1"/>
        <v>151.80000000000007</v>
      </c>
      <c r="F18" s="116">
        <v>34.146099999999997</v>
      </c>
      <c r="G18" s="116">
        <v>34.146099999999997</v>
      </c>
      <c r="H18" s="108">
        <f t="shared" si="0"/>
        <v>5183.377980000002</v>
      </c>
      <c r="I18" s="117"/>
      <c r="K18" s="117"/>
      <c r="L18" s="114" t="s">
        <v>60</v>
      </c>
      <c r="M18" s="117"/>
    </row>
    <row r="19" spans="1:13" x14ac:dyDescent="0.45">
      <c r="A19" s="114" t="s">
        <v>61</v>
      </c>
      <c r="B19" s="115">
        <v>43838</v>
      </c>
      <c r="C19" s="28">
        <v>560.24</v>
      </c>
      <c r="D19" s="28">
        <v>770.33</v>
      </c>
      <c r="E19" s="28">
        <f t="shared" si="1"/>
        <v>-210.09000000000003</v>
      </c>
      <c r="F19" s="116">
        <v>34.146099999999997</v>
      </c>
      <c r="G19" s="116">
        <v>34.146099999999997</v>
      </c>
      <c r="H19" s="108">
        <f t="shared" si="0"/>
        <v>-7173.7541490000003</v>
      </c>
      <c r="I19" s="117"/>
      <c r="K19" s="117"/>
      <c r="L19" s="114" t="s">
        <v>60</v>
      </c>
      <c r="M19" s="117"/>
    </row>
    <row r="20" spans="1:13" x14ac:dyDescent="0.45">
      <c r="A20" s="114" t="s">
        <v>62</v>
      </c>
      <c r="B20" s="115">
        <v>43839</v>
      </c>
      <c r="C20" s="28">
        <v>147.68</v>
      </c>
      <c r="D20" s="28"/>
      <c r="E20" s="28">
        <f t="shared" si="1"/>
        <v>147.68</v>
      </c>
      <c r="F20" s="116">
        <v>34.146099999999997</v>
      </c>
      <c r="G20" s="116">
        <v>34.146099999999997</v>
      </c>
      <c r="H20" s="108">
        <f t="shared" si="0"/>
        <v>5042.6960479999998</v>
      </c>
      <c r="I20" s="117"/>
      <c r="K20" s="117"/>
      <c r="L20" s="114" t="s">
        <v>60</v>
      </c>
      <c r="M20" s="117"/>
    </row>
    <row r="21" spans="1:13" x14ac:dyDescent="0.45">
      <c r="A21" s="114" t="s">
        <v>63</v>
      </c>
      <c r="B21" s="115">
        <v>43840</v>
      </c>
      <c r="C21" s="28">
        <v>804</v>
      </c>
      <c r="D21" s="28">
        <v>1876</v>
      </c>
      <c r="E21" s="28">
        <f t="shared" si="1"/>
        <v>-1072</v>
      </c>
      <c r="F21" s="116">
        <v>34.146099999999997</v>
      </c>
      <c r="G21" s="116">
        <v>34.146099999999997</v>
      </c>
      <c r="H21" s="108">
        <f t="shared" si="0"/>
        <v>-36604.619199999994</v>
      </c>
      <c r="I21" s="117"/>
      <c r="K21" s="117"/>
      <c r="L21" s="114" t="s">
        <v>60</v>
      </c>
      <c r="M21" s="117"/>
    </row>
    <row r="22" spans="1:13" x14ac:dyDescent="0.45">
      <c r="A22" s="114" t="s">
        <v>63</v>
      </c>
      <c r="B22" s="115">
        <v>43840</v>
      </c>
      <c r="C22" s="28">
        <v>375.04</v>
      </c>
      <c r="D22" s="28">
        <v>750.08</v>
      </c>
      <c r="E22" s="28">
        <f t="shared" si="1"/>
        <v>-375.04</v>
      </c>
      <c r="F22" s="116">
        <v>34.146099999999997</v>
      </c>
      <c r="G22" s="116">
        <v>34.146099999999997</v>
      </c>
      <c r="H22" s="108">
        <f t="shared" si="0"/>
        <v>-12806.153344</v>
      </c>
      <c r="I22" s="117"/>
      <c r="K22" s="117"/>
      <c r="L22" s="114" t="s">
        <v>60</v>
      </c>
      <c r="M22" s="117"/>
    </row>
    <row r="23" spans="1:13" x14ac:dyDescent="0.45">
      <c r="A23" s="114" t="s">
        <v>63</v>
      </c>
      <c r="B23" s="115">
        <v>43840</v>
      </c>
      <c r="C23" s="28">
        <v>993.53</v>
      </c>
      <c r="D23" s="28">
        <v>2123.16</v>
      </c>
      <c r="E23" s="28">
        <f t="shared" si="1"/>
        <v>-1129.6299999999999</v>
      </c>
      <c r="F23" s="116">
        <v>34.146099999999997</v>
      </c>
      <c r="G23" s="116">
        <v>34.146099999999997</v>
      </c>
      <c r="H23" s="108">
        <f t="shared" si="0"/>
        <v>-38572.458942999991</v>
      </c>
      <c r="I23" s="117"/>
      <c r="K23" s="117"/>
      <c r="L23" s="114" t="s">
        <v>60</v>
      </c>
      <c r="M23" s="117"/>
    </row>
    <row r="24" spans="1:13" x14ac:dyDescent="0.45">
      <c r="A24" s="114" t="s">
        <v>64</v>
      </c>
      <c r="B24" s="115">
        <v>43852</v>
      </c>
      <c r="C24" s="28">
        <v>154.4</v>
      </c>
      <c r="D24" s="28"/>
      <c r="E24" s="28">
        <f t="shared" si="1"/>
        <v>154.4</v>
      </c>
      <c r="F24" s="116">
        <v>34.146099999999997</v>
      </c>
      <c r="G24" s="116">
        <v>34.146099999999997</v>
      </c>
      <c r="H24" s="108">
        <f t="shared" si="0"/>
        <v>5272.1578399999999</v>
      </c>
      <c r="I24" s="117"/>
      <c r="K24" s="117"/>
      <c r="L24" s="114" t="s">
        <v>60</v>
      </c>
      <c r="M24" s="117"/>
    </row>
    <row r="25" spans="1:13" x14ac:dyDescent="0.45">
      <c r="A25" s="114" t="s">
        <v>65</v>
      </c>
      <c r="B25" s="115">
        <v>43853</v>
      </c>
      <c r="C25" s="28">
        <v>2170.9299999999998</v>
      </c>
      <c r="D25" s="28">
        <v>2100.9</v>
      </c>
      <c r="E25" s="28">
        <f t="shared" si="1"/>
        <v>70.029999999999745</v>
      </c>
      <c r="F25" s="116">
        <v>34.146099999999997</v>
      </c>
      <c r="G25" s="116">
        <v>34.146099999999997</v>
      </c>
      <c r="H25" s="108">
        <f t="shared" si="0"/>
        <v>2391.2513829999912</v>
      </c>
      <c r="I25" s="117"/>
      <c r="K25" s="117"/>
      <c r="L25" s="114" t="s">
        <v>60</v>
      </c>
      <c r="M25" s="117"/>
    </row>
    <row r="26" spans="1:13" x14ac:dyDescent="0.45">
      <c r="A26" s="114" t="s">
        <v>65</v>
      </c>
      <c r="B26" s="115">
        <v>43853</v>
      </c>
      <c r="C26" s="28">
        <v>1784.3700000000001</v>
      </c>
      <c r="D26" s="28">
        <v>1845.9</v>
      </c>
      <c r="E26" s="28">
        <f t="shared" si="1"/>
        <v>-61.529999999999973</v>
      </c>
      <c r="F26" s="116">
        <v>34.146099999999997</v>
      </c>
      <c r="G26" s="116">
        <v>34.146099999999997</v>
      </c>
      <c r="H26" s="108">
        <f t="shared" si="0"/>
        <v>-2101.009532999999</v>
      </c>
      <c r="I26" s="117"/>
      <c r="K26" s="117"/>
      <c r="L26" s="114" t="s">
        <v>60</v>
      </c>
      <c r="M26" s="117"/>
    </row>
    <row r="27" spans="1:13" x14ac:dyDescent="0.45">
      <c r="A27" s="114" t="s">
        <v>66</v>
      </c>
      <c r="B27" s="115">
        <v>43854</v>
      </c>
      <c r="C27" s="28">
        <v>13252.14</v>
      </c>
      <c r="D27" s="28">
        <v>13118.279999999999</v>
      </c>
      <c r="E27" s="28">
        <f t="shared" si="1"/>
        <v>133.86000000000058</v>
      </c>
      <c r="F27" s="116">
        <v>34.146099999999997</v>
      </c>
      <c r="G27" s="116">
        <v>34.146099999999997</v>
      </c>
      <c r="H27" s="108">
        <f t="shared" si="0"/>
        <v>4570.7969460000195</v>
      </c>
      <c r="I27" s="117"/>
      <c r="K27" s="117"/>
      <c r="L27" s="114" t="s">
        <v>67</v>
      </c>
      <c r="M27" s="117"/>
    </row>
    <row r="28" spans="1:13" x14ac:dyDescent="0.45">
      <c r="A28" s="114" t="s">
        <v>66</v>
      </c>
      <c r="B28" s="115">
        <v>43854</v>
      </c>
      <c r="C28" s="28">
        <v>15.24</v>
      </c>
      <c r="D28" s="28"/>
      <c r="E28" s="28">
        <f t="shared" si="1"/>
        <v>15.24</v>
      </c>
      <c r="F28" s="116">
        <v>34.146099999999997</v>
      </c>
      <c r="G28" s="116">
        <v>34.146099999999997</v>
      </c>
      <c r="H28" s="108">
        <f t="shared" si="0"/>
        <v>520.38656399999991</v>
      </c>
      <c r="I28" s="117"/>
      <c r="K28" s="117"/>
      <c r="L28" s="114" t="s">
        <v>67</v>
      </c>
      <c r="M28" s="117"/>
    </row>
    <row r="29" spans="1:13" x14ac:dyDescent="0.45">
      <c r="A29" s="114" t="s">
        <v>68</v>
      </c>
      <c r="B29" s="115">
        <v>43855</v>
      </c>
      <c r="C29" s="28">
        <v>5925.3399999999992</v>
      </c>
      <c r="D29" s="28">
        <v>5854.66</v>
      </c>
      <c r="E29" s="28">
        <f t="shared" si="1"/>
        <v>70.679999999999382</v>
      </c>
      <c r="F29" s="116">
        <v>34.146099999999997</v>
      </c>
      <c r="G29" s="116">
        <v>34.146099999999997</v>
      </c>
      <c r="H29" s="108">
        <f t="shared" si="0"/>
        <v>2413.4463479999786</v>
      </c>
      <c r="I29" s="117"/>
      <c r="K29" s="117"/>
      <c r="L29" s="114" t="s">
        <v>60</v>
      </c>
      <c r="M29" s="117"/>
    </row>
    <row r="30" spans="1:13" x14ac:dyDescent="0.45">
      <c r="A30" s="114" t="s">
        <v>69</v>
      </c>
      <c r="B30" s="115">
        <v>43859</v>
      </c>
      <c r="C30" s="28">
        <v>6715.8399999999992</v>
      </c>
      <c r="D30" s="28">
        <v>6688.7599999999993</v>
      </c>
      <c r="E30" s="28">
        <f t="shared" si="1"/>
        <v>27.079999999999927</v>
      </c>
      <c r="F30" s="116">
        <v>34.146099999999997</v>
      </c>
      <c r="G30" s="116">
        <v>34.146099999999997</v>
      </c>
      <c r="H30" s="108">
        <f t="shared" si="0"/>
        <v>924.67638799999747</v>
      </c>
      <c r="I30" s="117"/>
      <c r="K30" s="117"/>
      <c r="L30" s="114" t="s">
        <v>60</v>
      </c>
      <c r="M30" s="117"/>
    </row>
    <row r="31" spans="1:13" x14ac:dyDescent="0.45">
      <c r="A31" s="114" t="s">
        <v>69</v>
      </c>
      <c r="B31" s="115">
        <v>43859</v>
      </c>
      <c r="C31" s="28">
        <v>1591.2</v>
      </c>
      <c r="D31" s="28">
        <v>1566.72</v>
      </c>
      <c r="E31" s="28">
        <f t="shared" si="1"/>
        <v>24.480000000000018</v>
      </c>
      <c r="F31" s="116">
        <v>34.146099999999997</v>
      </c>
      <c r="G31" s="116">
        <v>34.146099999999997</v>
      </c>
      <c r="H31" s="108">
        <f t="shared" si="0"/>
        <v>835.89652800000056</v>
      </c>
      <c r="I31" s="117"/>
      <c r="K31" s="117"/>
      <c r="L31" s="114" t="s">
        <v>60</v>
      </c>
      <c r="M31" s="117"/>
    </row>
    <row r="32" spans="1:13" x14ac:dyDescent="0.45">
      <c r="A32" s="114" t="s">
        <v>69</v>
      </c>
      <c r="B32" s="115">
        <v>43859</v>
      </c>
      <c r="C32" s="28">
        <v>363.63</v>
      </c>
      <c r="D32" s="28"/>
      <c r="E32" s="28">
        <f t="shared" si="1"/>
        <v>363.63</v>
      </c>
      <c r="F32" s="116">
        <v>34.146099999999997</v>
      </c>
      <c r="G32" s="116">
        <v>34.146099999999997</v>
      </c>
      <c r="H32" s="108">
        <f t="shared" si="0"/>
        <v>12416.546342999998</v>
      </c>
      <c r="I32" s="117"/>
      <c r="K32" s="117"/>
      <c r="L32" s="114" t="s">
        <v>60</v>
      </c>
      <c r="M32" s="117"/>
    </row>
    <row r="33" spans="1:13" x14ac:dyDescent="0.45">
      <c r="A33" s="114" t="s">
        <v>70</v>
      </c>
      <c r="B33" s="115">
        <v>43944</v>
      </c>
      <c r="C33" s="28">
        <v>538.56000000000006</v>
      </c>
      <c r="D33" s="28">
        <v>563.04</v>
      </c>
      <c r="E33" s="28">
        <f t="shared" si="1"/>
        <v>-24.479999999999905</v>
      </c>
      <c r="F33" s="116">
        <v>34.146099999999997</v>
      </c>
      <c r="G33" s="116">
        <v>34.146099999999997</v>
      </c>
      <c r="H33" s="108">
        <f t="shared" si="0"/>
        <v>-835.89652799999669</v>
      </c>
      <c r="I33" s="117"/>
      <c r="K33" s="117"/>
      <c r="L33" s="114" t="s">
        <v>60</v>
      </c>
      <c r="M33" s="117"/>
    </row>
    <row r="34" spans="1:13" x14ac:dyDescent="0.45">
      <c r="A34" s="114" t="s">
        <v>70</v>
      </c>
      <c r="B34" s="115">
        <v>43944</v>
      </c>
      <c r="C34" s="28">
        <v>0</v>
      </c>
      <c r="D34" s="28">
        <v>27.08</v>
      </c>
      <c r="E34" s="28">
        <f t="shared" si="1"/>
        <v>-27.08</v>
      </c>
      <c r="F34" s="116">
        <v>34.146099999999997</v>
      </c>
      <c r="G34" s="116">
        <v>34.146099999999997</v>
      </c>
      <c r="H34" s="108">
        <f t="shared" si="0"/>
        <v>-924.67638799999986</v>
      </c>
      <c r="I34" s="117"/>
      <c r="K34" s="117"/>
      <c r="L34" s="114" t="s">
        <v>60</v>
      </c>
      <c r="M34" s="117"/>
    </row>
    <row r="35" spans="1:13" x14ac:dyDescent="0.45">
      <c r="A35" s="114" t="s">
        <v>70</v>
      </c>
      <c r="B35" s="115">
        <v>43944</v>
      </c>
      <c r="C35" s="28">
        <v>1896.1999999999998</v>
      </c>
      <c r="D35" s="28">
        <v>1900</v>
      </c>
      <c r="E35" s="28">
        <f t="shared" si="1"/>
        <v>-3.8000000000001819</v>
      </c>
      <c r="F35" s="116">
        <v>34.146099999999997</v>
      </c>
      <c r="G35" s="116">
        <v>34.146099999999997</v>
      </c>
      <c r="H35" s="108">
        <f t="shared" si="0"/>
        <v>-129.75518000000619</v>
      </c>
      <c r="I35" s="117"/>
      <c r="K35" s="117"/>
      <c r="L35" s="114" t="s">
        <v>60</v>
      </c>
      <c r="M35" s="117"/>
    </row>
    <row r="36" spans="1:13" x14ac:dyDescent="0.45">
      <c r="A36" s="114" t="s">
        <v>70</v>
      </c>
      <c r="B36" s="115">
        <v>43944</v>
      </c>
      <c r="C36" s="28">
        <v>0</v>
      </c>
      <c r="D36" s="28">
        <v>363.63</v>
      </c>
      <c r="E36" s="28">
        <f t="shared" si="1"/>
        <v>-363.63</v>
      </c>
      <c r="F36" s="116">
        <v>34.146099999999997</v>
      </c>
      <c r="G36" s="116">
        <v>34.146099999999997</v>
      </c>
      <c r="H36" s="108">
        <f t="shared" si="0"/>
        <v>-12416.546342999998</v>
      </c>
      <c r="I36" s="117"/>
      <c r="K36" s="117"/>
      <c r="L36" s="114" t="s">
        <v>60</v>
      </c>
      <c r="M36" s="117"/>
    </row>
    <row r="37" spans="1:13" x14ac:dyDescent="0.45">
      <c r="A37" s="114" t="s">
        <v>71</v>
      </c>
      <c r="B37" s="115">
        <v>43950</v>
      </c>
      <c r="C37" s="28">
        <v>342.24</v>
      </c>
      <c r="D37" s="28">
        <v>299.46000000000004</v>
      </c>
      <c r="E37" s="28">
        <f t="shared" si="1"/>
        <v>42.779999999999973</v>
      </c>
      <c r="F37" s="116">
        <v>34.146099999999997</v>
      </c>
      <c r="G37" s="116">
        <v>34.146099999999997</v>
      </c>
      <c r="H37" s="108">
        <f t="shared" si="0"/>
        <v>1460.7701579999989</v>
      </c>
      <c r="I37" s="117"/>
      <c r="K37" s="117"/>
      <c r="L37" s="114" t="s">
        <v>60</v>
      </c>
      <c r="M37" s="117"/>
    </row>
    <row r="38" spans="1:13" x14ac:dyDescent="0.45">
      <c r="A38" s="114" t="s">
        <v>71</v>
      </c>
      <c r="B38" s="115">
        <v>43950</v>
      </c>
      <c r="C38" s="28">
        <v>660.96</v>
      </c>
      <c r="D38" s="28">
        <v>709.92</v>
      </c>
      <c r="E38" s="28">
        <f t="shared" si="1"/>
        <v>-48.959999999999923</v>
      </c>
      <c r="F38" s="116">
        <v>34.146099999999997</v>
      </c>
      <c r="G38" s="116">
        <v>34.146099999999997</v>
      </c>
      <c r="H38" s="108">
        <f t="shared" si="0"/>
        <v>-1671.7930559999973</v>
      </c>
      <c r="I38" s="117"/>
      <c r="K38" s="117"/>
      <c r="L38" s="114" t="s">
        <v>60</v>
      </c>
      <c r="M38" s="117"/>
    </row>
    <row r="39" spans="1:13" x14ac:dyDescent="0.45">
      <c r="A39" s="114" t="s">
        <v>72</v>
      </c>
      <c r="B39" s="115">
        <v>43978</v>
      </c>
      <c r="C39" s="28">
        <v>1028.1600000000001</v>
      </c>
      <c r="D39" s="28">
        <v>979.2</v>
      </c>
      <c r="E39" s="28">
        <f t="shared" si="1"/>
        <v>48.960000000000036</v>
      </c>
      <c r="F39" s="116">
        <v>34.146099999999997</v>
      </c>
      <c r="G39" s="116">
        <v>34.146099999999997</v>
      </c>
      <c r="H39" s="108">
        <f t="shared" si="0"/>
        <v>1671.7930560000011</v>
      </c>
      <c r="I39" s="117"/>
      <c r="K39" s="117"/>
      <c r="L39" s="114" t="s">
        <v>60</v>
      </c>
      <c r="M39" s="117"/>
    </row>
    <row r="40" spans="1:13" x14ac:dyDescent="0.45">
      <c r="A40" s="114" t="s">
        <v>72</v>
      </c>
      <c r="B40" s="115">
        <v>43978</v>
      </c>
      <c r="C40" s="28">
        <v>256.68</v>
      </c>
      <c r="D40" s="28">
        <v>299.46000000000004</v>
      </c>
      <c r="E40" s="28">
        <f t="shared" si="1"/>
        <v>-42.78000000000003</v>
      </c>
      <c r="F40" s="116">
        <v>34.146099999999997</v>
      </c>
      <c r="G40" s="116">
        <v>34.146099999999997</v>
      </c>
      <c r="H40" s="108">
        <f t="shared" si="0"/>
        <v>-1460.7701580000009</v>
      </c>
      <c r="I40" s="117"/>
      <c r="K40" s="117"/>
      <c r="L40" s="114" t="s">
        <v>60</v>
      </c>
      <c r="M40" s="117"/>
    </row>
    <row r="41" spans="1:13" x14ac:dyDescent="0.45">
      <c r="A41" s="114" t="s">
        <v>73</v>
      </c>
      <c r="B41" s="115">
        <v>43998</v>
      </c>
      <c r="C41" s="28">
        <v>255.85</v>
      </c>
      <c r="D41" s="28">
        <v>249.9</v>
      </c>
      <c r="E41" s="28">
        <f t="shared" si="1"/>
        <v>5.9499999999999886</v>
      </c>
      <c r="F41" s="116">
        <v>34.146099999999997</v>
      </c>
      <c r="G41" s="116">
        <v>34.146099999999997</v>
      </c>
      <c r="H41" s="108">
        <f t="shared" si="0"/>
        <v>203.16929499999961</v>
      </c>
      <c r="I41" s="117"/>
      <c r="K41" s="117"/>
      <c r="L41" s="114" t="s">
        <v>60</v>
      </c>
      <c r="M41" s="117"/>
    </row>
    <row r="42" spans="1:13" x14ac:dyDescent="0.45">
      <c r="A42" s="114" t="s">
        <v>73</v>
      </c>
      <c r="B42" s="115">
        <v>43998</v>
      </c>
      <c r="C42" s="28">
        <v>83.300000000000011</v>
      </c>
      <c r="D42" s="28">
        <v>84.000000000000014</v>
      </c>
      <c r="E42" s="28">
        <f t="shared" si="1"/>
        <v>-0.70000000000000284</v>
      </c>
      <c r="F42" s="116">
        <v>34.146099999999997</v>
      </c>
      <c r="G42" s="116">
        <v>34.146099999999997</v>
      </c>
      <c r="H42" s="108">
        <f t="shared" si="0"/>
        <v>-23.902270000000094</v>
      </c>
      <c r="I42" s="117"/>
      <c r="K42" s="117"/>
      <c r="L42" s="114" t="s">
        <v>60</v>
      </c>
      <c r="M42" s="117"/>
    </row>
    <row r="43" spans="1:13" x14ac:dyDescent="0.45">
      <c r="A43" s="114" t="s">
        <v>74</v>
      </c>
      <c r="B43" s="115">
        <v>44012</v>
      </c>
      <c r="C43" s="28">
        <v>856.80000000000007</v>
      </c>
      <c r="D43" s="28">
        <v>1101.5999999999999</v>
      </c>
      <c r="E43" s="28">
        <f t="shared" si="1"/>
        <v>-244.79999999999984</v>
      </c>
      <c r="F43" s="116">
        <v>34.146099999999997</v>
      </c>
      <c r="G43" s="116">
        <v>34.146099999999997</v>
      </c>
      <c r="H43" s="108">
        <f t="shared" si="0"/>
        <v>-8358.9652799999931</v>
      </c>
      <c r="I43" s="117"/>
      <c r="K43" s="117"/>
      <c r="L43" s="114" t="s">
        <v>60</v>
      </c>
      <c r="M43" s="117"/>
    </row>
    <row r="44" spans="1:13" x14ac:dyDescent="0.45">
      <c r="A44" s="114" t="s">
        <v>75</v>
      </c>
      <c r="B44" s="115">
        <v>44026</v>
      </c>
      <c r="C44" s="28">
        <v>440.64</v>
      </c>
      <c r="D44" s="28">
        <v>342.72</v>
      </c>
      <c r="E44" s="28">
        <f t="shared" si="1"/>
        <v>97.919999999999959</v>
      </c>
      <c r="F44" s="116">
        <v>34.146099999999997</v>
      </c>
      <c r="G44" s="116">
        <v>34.146099999999997</v>
      </c>
      <c r="H44" s="108">
        <f t="shared" si="0"/>
        <v>3343.5861119999981</v>
      </c>
      <c r="I44" s="117"/>
      <c r="K44" s="117"/>
      <c r="L44" s="114" t="s">
        <v>60</v>
      </c>
      <c r="M44" s="117"/>
    </row>
    <row r="45" spans="1:13" x14ac:dyDescent="0.45">
      <c r="A45" s="114" t="s">
        <v>75</v>
      </c>
      <c r="B45" s="115">
        <v>44026</v>
      </c>
      <c r="C45" s="28">
        <v>1921.8500000000001</v>
      </c>
      <c r="D45" s="28">
        <v>1915.9</v>
      </c>
      <c r="E45" s="28">
        <f t="shared" si="1"/>
        <v>5.9500000000000455</v>
      </c>
      <c r="F45" s="116">
        <v>34.146099999999997</v>
      </c>
      <c r="G45" s="116">
        <v>34.146099999999997</v>
      </c>
      <c r="H45" s="108">
        <f t="shared" si="0"/>
        <v>203.16929500000154</v>
      </c>
      <c r="I45" s="117"/>
      <c r="K45" s="117"/>
      <c r="L45" s="114" t="s">
        <v>60</v>
      </c>
      <c r="M45" s="117"/>
    </row>
    <row r="46" spans="1:13" x14ac:dyDescent="0.45">
      <c r="A46" s="114" t="s">
        <v>75</v>
      </c>
      <c r="B46" s="115">
        <v>44026</v>
      </c>
      <c r="C46" s="28">
        <v>31.32</v>
      </c>
      <c r="D46" s="28">
        <v>32.400000000000006</v>
      </c>
      <c r="E46" s="28">
        <f t="shared" si="1"/>
        <v>-1.0800000000000054</v>
      </c>
      <c r="F46" s="116">
        <v>34.146099999999997</v>
      </c>
      <c r="G46" s="116">
        <v>34.146099999999997</v>
      </c>
      <c r="H46" s="108">
        <f t="shared" si="0"/>
        <v>-36.87778800000018</v>
      </c>
      <c r="I46" s="117"/>
      <c r="K46" s="117"/>
      <c r="L46" s="114" t="s">
        <v>60</v>
      </c>
      <c r="M46" s="117"/>
    </row>
    <row r="47" spans="1:13" x14ac:dyDescent="0.45">
      <c r="A47" s="114" t="s">
        <v>76</v>
      </c>
      <c r="B47" s="115">
        <v>44033</v>
      </c>
      <c r="C47" s="28">
        <v>1897.5000000000002</v>
      </c>
      <c r="D47" s="28">
        <v>1821.6000000000001</v>
      </c>
      <c r="E47" s="28">
        <f t="shared" si="1"/>
        <v>75.900000000000091</v>
      </c>
      <c r="F47" s="116">
        <v>34.146099999999997</v>
      </c>
      <c r="G47" s="116">
        <v>34.146099999999997</v>
      </c>
      <c r="H47" s="108">
        <f t="shared" si="0"/>
        <v>2591.6889900000028</v>
      </c>
      <c r="I47" s="117"/>
      <c r="K47" s="117"/>
      <c r="L47" s="114" t="s">
        <v>60</v>
      </c>
      <c r="M47" s="117"/>
    </row>
    <row r="48" spans="1:13" x14ac:dyDescent="0.45">
      <c r="A48" s="114" t="s">
        <v>76</v>
      </c>
      <c r="B48" s="115">
        <v>44033</v>
      </c>
      <c r="C48" s="28">
        <v>8522.42</v>
      </c>
      <c r="D48" s="28">
        <v>8567.0399999999991</v>
      </c>
      <c r="E48" s="28">
        <f t="shared" si="1"/>
        <v>-44.619999999998981</v>
      </c>
      <c r="F48" s="116">
        <v>34.146099999999997</v>
      </c>
      <c r="G48" s="116">
        <v>34.146099999999997</v>
      </c>
      <c r="H48" s="108">
        <f t="shared" si="0"/>
        <v>-1523.5989819999652</v>
      </c>
      <c r="I48" s="117"/>
      <c r="K48" s="117"/>
      <c r="L48" s="114" t="s">
        <v>60</v>
      </c>
      <c r="M48" s="117"/>
    </row>
    <row r="49" spans="1:13" x14ac:dyDescent="0.45">
      <c r="A49" s="114" t="s">
        <v>77</v>
      </c>
      <c r="B49" s="115">
        <v>44034</v>
      </c>
      <c r="C49" s="28">
        <v>4982.9399999999996</v>
      </c>
      <c r="D49" s="28">
        <v>4818.0199999999995</v>
      </c>
      <c r="E49" s="28">
        <f t="shared" si="1"/>
        <v>164.92000000000007</v>
      </c>
      <c r="F49" s="116">
        <v>34.146099999999997</v>
      </c>
      <c r="G49" s="116">
        <v>34.146099999999997</v>
      </c>
      <c r="H49" s="108">
        <f t="shared" si="0"/>
        <v>5631.3748120000018</v>
      </c>
      <c r="I49" s="117"/>
      <c r="K49" s="117"/>
      <c r="L49" s="114" t="s">
        <v>60</v>
      </c>
      <c r="M49" s="117"/>
    </row>
    <row r="50" spans="1:13" x14ac:dyDescent="0.45">
      <c r="A50" s="114" t="s">
        <v>77</v>
      </c>
      <c r="B50" s="115">
        <v>44034</v>
      </c>
      <c r="C50" s="28">
        <v>2341.88</v>
      </c>
      <c r="D50" s="28">
        <v>2326.64</v>
      </c>
      <c r="E50" s="28">
        <f t="shared" si="1"/>
        <v>15.240000000000236</v>
      </c>
      <c r="F50" s="116">
        <v>34.146099999999997</v>
      </c>
      <c r="G50" s="116">
        <v>34.146099999999997</v>
      </c>
      <c r="H50" s="108">
        <f t="shared" si="0"/>
        <v>520.38656400000798</v>
      </c>
      <c r="I50" s="117"/>
      <c r="K50" s="117"/>
      <c r="L50" s="114" t="s">
        <v>60</v>
      </c>
      <c r="M50" s="117"/>
    </row>
    <row r="51" spans="1:13" x14ac:dyDescent="0.45">
      <c r="A51" s="114" t="s">
        <v>77</v>
      </c>
      <c r="B51" s="115">
        <v>44034</v>
      </c>
      <c r="C51" s="28">
        <v>222.95000000000002</v>
      </c>
      <c r="D51" s="28"/>
      <c r="E51" s="28">
        <f t="shared" si="1"/>
        <v>222.95000000000002</v>
      </c>
      <c r="F51" s="116">
        <v>34.146099999999997</v>
      </c>
      <c r="G51" s="116">
        <v>34.146099999999997</v>
      </c>
      <c r="H51" s="108">
        <f t="shared" si="0"/>
        <v>7612.8729949999997</v>
      </c>
      <c r="I51" s="117"/>
      <c r="K51" s="117"/>
      <c r="L51" s="114" t="s">
        <v>60</v>
      </c>
      <c r="M51" s="117"/>
    </row>
    <row r="52" spans="1:13" x14ac:dyDescent="0.45">
      <c r="A52" s="114" t="s">
        <v>77</v>
      </c>
      <c r="B52" s="115">
        <v>44034</v>
      </c>
      <c r="C52" s="28">
        <v>53.97</v>
      </c>
      <c r="D52" s="28"/>
      <c r="E52" s="28">
        <f t="shared" si="1"/>
        <v>53.97</v>
      </c>
      <c r="F52" s="116">
        <v>34.146099999999997</v>
      </c>
      <c r="G52" s="116">
        <v>34.146099999999997</v>
      </c>
      <c r="H52" s="108">
        <f t="shared" si="0"/>
        <v>1842.8650169999999</v>
      </c>
      <c r="I52" s="117"/>
      <c r="K52" s="117"/>
      <c r="L52" s="114" t="s">
        <v>60</v>
      </c>
      <c r="M52" s="117"/>
    </row>
    <row r="53" spans="1:13" x14ac:dyDescent="0.45">
      <c r="A53" s="114" t="s">
        <v>78</v>
      </c>
      <c r="B53" s="115">
        <v>44035</v>
      </c>
      <c r="C53" s="28">
        <v>3078.7799999999997</v>
      </c>
      <c r="D53" s="28">
        <v>3658.8399999999997</v>
      </c>
      <c r="E53" s="28">
        <f t="shared" si="1"/>
        <v>-580.05999999999995</v>
      </c>
      <c r="F53" s="116">
        <v>34.146099999999997</v>
      </c>
      <c r="G53" s="116">
        <v>34.146099999999997</v>
      </c>
      <c r="H53" s="108">
        <f t="shared" si="0"/>
        <v>-19806.786765999997</v>
      </c>
      <c r="I53" s="117"/>
      <c r="K53" s="117"/>
      <c r="L53" s="114" t="s">
        <v>67</v>
      </c>
      <c r="M53" s="117"/>
    </row>
    <row r="54" spans="1:13" x14ac:dyDescent="0.45">
      <c r="A54" s="114" t="s">
        <v>79</v>
      </c>
      <c r="B54" s="115">
        <v>44037</v>
      </c>
      <c r="C54" s="28">
        <v>1167.48</v>
      </c>
      <c r="D54" s="28">
        <v>1142.0999999999999</v>
      </c>
      <c r="E54" s="28">
        <f t="shared" si="1"/>
        <v>25.380000000000109</v>
      </c>
      <c r="F54" s="116">
        <v>34.146099999999997</v>
      </c>
      <c r="G54" s="116">
        <v>34.146099999999997</v>
      </c>
      <c r="H54" s="108">
        <f t="shared" si="0"/>
        <v>866.62801800000364</v>
      </c>
      <c r="I54" s="117"/>
      <c r="K54" s="117"/>
      <c r="L54" s="114" t="s">
        <v>60</v>
      </c>
      <c r="M54" s="117"/>
    </row>
    <row r="55" spans="1:13" x14ac:dyDescent="0.45">
      <c r="A55" s="114" t="s">
        <v>80</v>
      </c>
      <c r="B55" s="115">
        <v>44042</v>
      </c>
      <c r="C55" s="28">
        <v>5842.88</v>
      </c>
      <c r="D55" s="28">
        <v>5795.7599999999993</v>
      </c>
      <c r="E55" s="28">
        <f t="shared" si="1"/>
        <v>47.1200000000008</v>
      </c>
      <c r="F55" s="116">
        <v>34.146099999999997</v>
      </c>
      <c r="G55" s="116">
        <v>34.146099999999997</v>
      </c>
      <c r="H55" s="108">
        <f t="shared" si="0"/>
        <v>1608.9642320000271</v>
      </c>
      <c r="I55" s="117"/>
      <c r="K55" s="117"/>
      <c r="L55" s="114" t="s">
        <v>60</v>
      </c>
      <c r="M55" s="117"/>
    </row>
    <row r="56" spans="1:13" x14ac:dyDescent="0.45">
      <c r="A56" s="114" t="s">
        <v>80</v>
      </c>
      <c r="B56" s="115">
        <v>44042</v>
      </c>
      <c r="C56" s="28">
        <v>2504.44</v>
      </c>
      <c r="D56" s="28">
        <v>2499.36</v>
      </c>
      <c r="E56" s="28">
        <f t="shared" si="1"/>
        <v>5.0799999999999272</v>
      </c>
      <c r="F56" s="116">
        <v>34.146099999999997</v>
      </c>
      <c r="G56" s="116">
        <v>34.146099999999997</v>
      </c>
      <c r="H56" s="108">
        <f t="shared" si="0"/>
        <v>173.4621879999975</v>
      </c>
      <c r="I56" s="117"/>
      <c r="K56" s="117"/>
      <c r="L56" s="114" t="s">
        <v>60</v>
      </c>
      <c r="M56" s="117"/>
    </row>
    <row r="57" spans="1:13" x14ac:dyDescent="0.45">
      <c r="A57" s="114" t="s">
        <v>80</v>
      </c>
      <c r="B57" s="115">
        <v>44042</v>
      </c>
      <c r="C57" s="28">
        <v>0</v>
      </c>
      <c r="D57" s="28">
        <v>803.1</v>
      </c>
      <c r="E57" s="28">
        <f t="shared" si="1"/>
        <v>-803.1</v>
      </c>
      <c r="F57" s="116">
        <v>34.146099999999997</v>
      </c>
      <c r="G57" s="116">
        <v>34.146099999999997</v>
      </c>
      <c r="H57" s="108">
        <f t="shared" si="0"/>
        <v>-27422.732909999999</v>
      </c>
      <c r="I57" s="117"/>
      <c r="K57" s="117"/>
      <c r="L57" s="114" t="s">
        <v>60</v>
      </c>
      <c r="M57" s="117"/>
    </row>
    <row r="58" spans="1:13" x14ac:dyDescent="0.45">
      <c r="A58" s="114" t="s">
        <v>81</v>
      </c>
      <c r="B58" s="115">
        <v>44044</v>
      </c>
      <c r="C58" s="28">
        <v>193.9</v>
      </c>
      <c r="D58" s="28">
        <v>196.00000000000003</v>
      </c>
      <c r="E58" s="28">
        <f t="shared" si="1"/>
        <v>-2.1000000000000227</v>
      </c>
      <c r="F58" s="116">
        <v>34.146099999999997</v>
      </c>
      <c r="G58" s="116">
        <v>34.146099999999997</v>
      </c>
      <c r="H58" s="108">
        <f t="shared" si="0"/>
        <v>-71.706810000000772</v>
      </c>
      <c r="I58" s="117"/>
      <c r="K58" s="117"/>
      <c r="L58" s="114" t="s">
        <v>60</v>
      </c>
      <c r="M58" s="117"/>
    </row>
    <row r="59" spans="1:13" x14ac:dyDescent="0.45">
      <c r="A59" s="114" t="s">
        <v>82</v>
      </c>
      <c r="B59" s="115">
        <v>44051</v>
      </c>
      <c r="C59" s="28">
        <v>803.1</v>
      </c>
      <c r="D59" s="28"/>
      <c r="E59" s="28">
        <f t="shared" si="1"/>
        <v>803.1</v>
      </c>
      <c r="F59" s="116">
        <v>34.146099999999997</v>
      </c>
      <c r="G59" s="116">
        <v>34.146099999999997</v>
      </c>
      <c r="H59" s="108">
        <f t="shared" si="0"/>
        <v>27422.732909999999</v>
      </c>
      <c r="I59" s="117"/>
      <c r="K59" s="117"/>
      <c r="L59" s="114" t="s">
        <v>60</v>
      </c>
      <c r="M59" s="117"/>
    </row>
    <row r="60" spans="1:13" x14ac:dyDescent="0.45">
      <c r="A60" s="114" t="s">
        <v>83</v>
      </c>
      <c r="B60" s="115">
        <v>44054</v>
      </c>
      <c r="C60" s="28">
        <v>2226.63</v>
      </c>
      <c r="D60" s="28">
        <v>2240.46</v>
      </c>
      <c r="E60" s="28">
        <f t="shared" si="1"/>
        <v>-13.829999999999927</v>
      </c>
      <c r="F60" s="116">
        <v>34.146099999999997</v>
      </c>
      <c r="G60" s="116">
        <v>34.146099999999997</v>
      </c>
      <c r="H60" s="108">
        <f t="shared" si="0"/>
        <v>-472.24056299999745</v>
      </c>
      <c r="I60" s="117"/>
      <c r="K60" s="117"/>
      <c r="L60" s="114" t="s">
        <v>60</v>
      </c>
      <c r="M60" s="117"/>
    </row>
    <row r="61" spans="1:13" x14ac:dyDescent="0.45">
      <c r="A61" s="114" t="s">
        <v>84</v>
      </c>
      <c r="B61" s="115">
        <v>44058</v>
      </c>
      <c r="C61" s="28">
        <v>3339.6000000000004</v>
      </c>
      <c r="D61" s="28">
        <v>3263.7000000000003</v>
      </c>
      <c r="E61" s="28">
        <f t="shared" si="1"/>
        <v>75.900000000000091</v>
      </c>
      <c r="F61" s="116">
        <v>34.146099999999997</v>
      </c>
      <c r="G61" s="116">
        <v>34.146099999999997</v>
      </c>
      <c r="H61" s="108">
        <f t="shared" si="0"/>
        <v>2591.6889900000028</v>
      </c>
      <c r="I61" s="117"/>
      <c r="K61" s="117"/>
      <c r="L61" s="114" t="s">
        <v>60</v>
      </c>
      <c r="M61" s="117"/>
    </row>
    <row r="62" spans="1:13" x14ac:dyDescent="0.45">
      <c r="A62" s="114" t="s">
        <v>84</v>
      </c>
      <c r="B62" s="115">
        <v>44058</v>
      </c>
      <c r="C62" s="28">
        <v>6068.32</v>
      </c>
      <c r="D62" s="28">
        <v>6112.94</v>
      </c>
      <c r="E62" s="28">
        <f t="shared" si="1"/>
        <v>-44.619999999999891</v>
      </c>
      <c r="F62" s="116">
        <v>34.146099999999997</v>
      </c>
      <c r="G62" s="116">
        <v>34.146099999999997</v>
      </c>
      <c r="H62" s="108">
        <f t="shared" si="0"/>
        <v>-1523.5989819999961</v>
      </c>
      <c r="I62" s="117"/>
      <c r="K62" s="117"/>
      <c r="L62" s="114" t="s">
        <v>60</v>
      </c>
      <c r="M62" s="117"/>
    </row>
    <row r="63" spans="1:13" x14ac:dyDescent="0.45">
      <c r="A63" s="114" t="s">
        <v>85</v>
      </c>
      <c r="B63" s="115">
        <v>44065</v>
      </c>
      <c r="C63" s="28">
        <v>244.8</v>
      </c>
      <c r="D63" s="28">
        <v>171.36</v>
      </c>
      <c r="E63" s="28">
        <f t="shared" si="1"/>
        <v>73.44</v>
      </c>
      <c r="F63" s="116">
        <v>34.146099999999997</v>
      </c>
      <c r="G63" s="116">
        <v>34.146099999999997</v>
      </c>
      <c r="H63" s="108">
        <f t="shared" si="0"/>
        <v>2507.6895839999997</v>
      </c>
      <c r="I63" s="117"/>
      <c r="K63" s="117"/>
      <c r="L63" s="114" t="s">
        <v>60</v>
      </c>
      <c r="M63" s="117"/>
    </row>
    <row r="64" spans="1:13" x14ac:dyDescent="0.45">
      <c r="A64" s="114" t="s">
        <v>85</v>
      </c>
      <c r="B64" s="115">
        <v>44065</v>
      </c>
      <c r="C64" s="28">
        <v>1069.5</v>
      </c>
      <c r="D64" s="28">
        <v>1133.67</v>
      </c>
      <c r="E64" s="28">
        <f t="shared" si="1"/>
        <v>-64.170000000000073</v>
      </c>
      <c r="F64" s="116">
        <v>34.146099999999997</v>
      </c>
      <c r="G64" s="116">
        <v>34.146099999999997</v>
      </c>
      <c r="H64" s="108">
        <f t="shared" si="0"/>
        <v>-2191.1552370000022</v>
      </c>
      <c r="I64" s="117"/>
      <c r="K64" s="117"/>
      <c r="L64" s="114" t="s">
        <v>60</v>
      </c>
      <c r="M64" s="117"/>
    </row>
    <row r="65" spans="1:13" x14ac:dyDescent="0.45">
      <c r="A65" s="114" t="s">
        <v>86</v>
      </c>
      <c r="B65" s="115">
        <v>44072</v>
      </c>
      <c r="C65" s="28">
        <v>742.5</v>
      </c>
      <c r="D65" s="28">
        <v>750</v>
      </c>
      <c r="E65" s="28">
        <f t="shared" si="1"/>
        <v>-7.5</v>
      </c>
      <c r="F65" s="116">
        <v>34.146099999999997</v>
      </c>
      <c r="G65" s="116">
        <v>34.146099999999997</v>
      </c>
      <c r="H65" s="108">
        <f t="shared" si="0"/>
        <v>-256.09574999999995</v>
      </c>
      <c r="I65" s="117"/>
      <c r="K65" s="117"/>
      <c r="L65" s="114" t="s">
        <v>60</v>
      </c>
      <c r="M65" s="117"/>
    </row>
    <row r="66" spans="1:13" x14ac:dyDescent="0.45">
      <c r="A66" s="114" t="s">
        <v>87</v>
      </c>
      <c r="B66" s="115">
        <v>44078</v>
      </c>
      <c r="C66" s="28">
        <v>4250.4000000000005</v>
      </c>
      <c r="D66" s="28">
        <v>4174.5</v>
      </c>
      <c r="E66" s="28">
        <f t="shared" si="1"/>
        <v>75.900000000000546</v>
      </c>
      <c r="F66" s="116">
        <v>34.146099999999997</v>
      </c>
      <c r="G66" s="116">
        <v>34.146099999999997</v>
      </c>
      <c r="H66" s="108">
        <f t="shared" si="0"/>
        <v>2591.6889900000183</v>
      </c>
      <c r="I66" s="117"/>
      <c r="K66" s="117"/>
      <c r="L66" s="114" t="s">
        <v>60</v>
      </c>
      <c r="M66" s="117"/>
    </row>
    <row r="67" spans="1:13" x14ac:dyDescent="0.45">
      <c r="A67" s="114" t="s">
        <v>87</v>
      </c>
      <c r="B67" s="115">
        <v>44078</v>
      </c>
      <c r="C67" s="28">
        <v>9280.9599999999991</v>
      </c>
      <c r="D67" s="28">
        <v>9325.58</v>
      </c>
      <c r="E67" s="28">
        <f t="shared" si="1"/>
        <v>-44.6200000000008</v>
      </c>
      <c r="F67" s="116">
        <v>34.146099999999997</v>
      </c>
      <c r="G67" s="116">
        <v>34.146099999999997</v>
      </c>
      <c r="H67" s="108">
        <f t="shared" si="0"/>
        <v>-1523.5989820000273</v>
      </c>
      <c r="I67" s="117"/>
      <c r="K67" s="117"/>
      <c r="L67" s="114" t="s">
        <v>60</v>
      </c>
      <c r="M67" s="117"/>
    </row>
    <row r="68" spans="1:13" x14ac:dyDescent="0.45">
      <c r="A68" s="114" t="s">
        <v>87</v>
      </c>
      <c r="B68" s="115">
        <v>44078</v>
      </c>
      <c r="C68" s="28">
        <v>449.19</v>
      </c>
      <c r="D68" s="28">
        <v>534.75</v>
      </c>
      <c r="E68" s="28">
        <f t="shared" si="1"/>
        <v>-85.56</v>
      </c>
      <c r="F68" s="116">
        <v>34.146099999999997</v>
      </c>
      <c r="G68" s="116">
        <v>34.146099999999997</v>
      </c>
      <c r="H68" s="108">
        <f t="shared" ref="H68:H131" si="2">E68*G68</f>
        <v>-2921.5403159999996</v>
      </c>
      <c r="I68" s="117"/>
      <c r="K68" s="117"/>
      <c r="L68" s="114" t="s">
        <v>60</v>
      </c>
      <c r="M68" s="117"/>
    </row>
    <row r="69" spans="1:13" x14ac:dyDescent="0.45">
      <c r="A69" s="114" t="s">
        <v>87</v>
      </c>
      <c r="B69" s="115">
        <v>44078</v>
      </c>
      <c r="C69" s="28">
        <v>770.72</v>
      </c>
      <c r="D69" s="28"/>
      <c r="E69" s="28">
        <f t="shared" si="1"/>
        <v>770.72</v>
      </c>
      <c r="F69" s="116">
        <v>34.146099999999997</v>
      </c>
      <c r="G69" s="116">
        <v>34.146099999999997</v>
      </c>
      <c r="H69" s="108">
        <f t="shared" si="2"/>
        <v>26317.082191999998</v>
      </c>
      <c r="I69" s="117"/>
      <c r="K69" s="117"/>
      <c r="L69" s="114" t="s">
        <v>60</v>
      </c>
      <c r="M69" s="117"/>
    </row>
    <row r="70" spans="1:13" x14ac:dyDescent="0.45">
      <c r="A70" s="114" t="s">
        <v>88</v>
      </c>
      <c r="B70" s="115">
        <v>44078</v>
      </c>
      <c r="C70" s="28">
        <v>580.05999999999995</v>
      </c>
      <c r="D70" s="28"/>
      <c r="E70" s="28">
        <f t="shared" si="1"/>
        <v>580.05999999999995</v>
      </c>
      <c r="F70" s="116">
        <v>34.146099999999997</v>
      </c>
      <c r="G70" s="116">
        <v>34.146099999999997</v>
      </c>
      <c r="H70" s="108">
        <f t="shared" si="2"/>
        <v>19806.786765999997</v>
      </c>
      <c r="I70" s="117"/>
      <c r="K70" s="117"/>
      <c r="L70" s="114" t="s">
        <v>60</v>
      </c>
      <c r="M70" s="117"/>
    </row>
    <row r="71" spans="1:13" x14ac:dyDescent="0.45">
      <c r="A71" s="114" t="s">
        <v>89</v>
      </c>
      <c r="B71" s="115">
        <v>44089</v>
      </c>
      <c r="C71" s="28">
        <v>465.12</v>
      </c>
      <c r="D71" s="28">
        <v>440.64</v>
      </c>
      <c r="E71" s="28">
        <f t="shared" si="1"/>
        <v>24.480000000000018</v>
      </c>
      <c r="F71" s="116">
        <v>34.146099999999997</v>
      </c>
      <c r="G71" s="116">
        <v>34.146099999999997</v>
      </c>
      <c r="H71" s="108">
        <f t="shared" si="2"/>
        <v>835.89652800000056</v>
      </c>
      <c r="I71" s="117"/>
      <c r="K71" s="117"/>
      <c r="L71" s="114" t="s">
        <v>60</v>
      </c>
      <c r="M71" s="117"/>
    </row>
    <row r="72" spans="1:13" x14ac:dyDescent="0.45">
      <c r="A72" s="114" t="s">
        <v>89</v>
      </c>
      <c r="B72" s="115">
        <v>44089</v>
      </c>
      <c r="C72" s="28">
        <v>962.55000000000007</v>
      </c>
      <c r="D72" s="28">
        <v>983.94</v>
      </c>
      <c r="E72" s="28">
        <f t="shared" si="1"/>
        <v>-21.389999999999986</v>
      </c>
      <c r="F72" s="116">
        <v>34.146099999999997</v>
      </c>
      <c r="G72" s="116">
        <v>34.146099999999997</v>
      </c>
      <c r="H72" s="108">
        <f t="shared" si="2"/>
        <v>-730.38507899999945</v>
      </c>
      <c r="I72" s="117"/>
      <c r="K72" s="117"/>
      <c r="L72" s="114" t="s">
        <v>60</v>
      </c>
      <c r="M72" s="117"/>
    </row>
    <row r="73" spans="1:13" x14ac:dyDescent="0.45">
      <c r="A73" s="114" t="s">
        <v>90</v>
      </c>
      <c r="B73" s="115">
        <v>44093</v>
      </c>
      <c r="C73" s="28">
        <v>905.76</v>
      </c>
      <c r="D73" s="28">
        <v>807.84</v>
      </c>
      <c r="E73" s="28">
        <f t="shared" si="1"/>
        <v>97.919999999999959</v>
      </c>
      <c r="F73" s="116">
        <v>34.146099999999997</v>
      </c>
      <c r="G73" s="116">
        <v>34.146099999999997</v>
      </c>
      <c r="H73" s="108">
        <f t="shared" si="2"/>
        <v>3343.5861119999981</v>
      </c>
      <c r="I73" s="117"/>
      <c r="K73" s="117"/>
      <c r="L73" s="114" t="s">
        <v>60</v>
      </c>
      <c r="M73" s="117"/>
    </row>
    <row r="74" spans="1:13" x14ac:dyDescent="0.45">
      <c r="A74" s="114" t="s">
        <v>90</v>
      </c>
      <c r="B74" s="115">
        <v>44093</v>
      </c>
      <c r="C74" s="28">
        <v>200.7</v>
      </c>
      <c r="D74" s="28">
        <v>223</v>
      </c>
      <c r="E74" s="28">
        <f t="shared" ref="E74:E172" si="3">C74-D74</f>
        <v>-22.300000000000011</v>
      </c>
      <c r="F74" s="116">
        <v>34.146099999999997</v>
      </c>
      <c r="G74" s="116">
        <v>34.146099999999997</v>
      </c>
      <c r="H74" s="108">
        <f t="shared" si="2"/>
        <v>-761.45803000000035</v>
      </c>
      <c r="I74" s="117"/>
      <c r="K74" s="117"/>
      <c r="L74" s="114" t="s">
        <v>60</v>
      </c>
      <c r="M74" s="117"/>
    </row>
    <row r="75" spans="1:13" x14ac:dyDescent="0.45">
      <c r="A75" s="114" t="s">
        <v>91</v>
      </c>
      <c r="B75" s="115">
        <v>44110</v>
      </c>
      <c r="C75" s="28">
        <v>19377.419999999998</v>
      </c>
      <c r="D75" s="28">
        <v>18353.41</v>
      </c>
      <c r="E75" s="28">
        <f t="shared" si="3"/>
        <v>1024.0099999999984</v>
      </c>
      <c r="F75" s="116">
        <v>34.146099999999997</v>
      </c>
      <c r="G75" s="116">
        <v>34.146099999999997</v>
      </c>
      <c r="H75" s="108">
        <f t="shared" si="2"/>
        <v>34965.947860999942</v>
      </c>
      <c r="I75" s="117"/>
      <c r="K75" s="117"/>
      <c r="L75" s="114" t="s">
        <v>67</v>
      </c>
      <c r="M75" s="117"/>
    </row>
    <row r="76" spans="1:13" x14ac:dyDescent="0.45">
      <c r="A76" s="114" t="s">
        <v>92</v>
      </c>
      <c r="B76" s="115">
        <v>44132</v>
      </c>
      <c r="C76" s="28">
        <v>3301.8799999999997</v>
      </c>
      <c r="D76" s="28">
        <v>2855.68</v>
      </c>
      <c r="E76" s="28">
        <f t="shared" si="3"/>
        <v>446.19999999999982</v>
      </c>
      <c r="F76" s="116">
        <v>34.146099999999997</v>
      </c>
      <c r="G76" s="116">
        <v>34.146099999999997</v>
      </c>
      <c r="H76" s="108">
        <f t="shared" si="2"/>
        <v>15235.989819999992</v>
      </c>
      <c r="I76" s="117"/>
      <c r="K76" s="117"/>
      <c r="L76" s="114" t="s">
        <v>60</v>
      </c>
      <c r="M76" s="117"/>
    </row>
    <row r="77" spans="1:13" x14ac:dyDescent="0.45">
      <c r="A77" s="114" t="s">
        <v>93</v>
      </c>
      <c r="B77" s="115">
        <v>44133</v>
      </c>
      <c r="C77" s="28">
        <v>334.6</v>
      </c>
      <c r="D77" s="28">
        <v>267.68</v>
      </c>
      <c r="E77" s="28">
        <f t="shared" si="3"/>
        <v>66.920000000000016</v>
      </c>
      <c r="F77" s="116">
        <v>34.146099999999997</v>
      </c>
      <c r="G77" s="116">
        <v>34.146099999999997</v>
      </c>
      <c r="H77" s="108">
        <f t="shared" si="2"/>
        <v>2285.0570120000002</v>
      </c>
      <c r="I77" s="117"/>
      <c r="K77" s="117"/>
      <c r="L77" s="114" t="s">
        <v>60</v>
      </c>
      <c r="M77" s="117"/>
    </row>
    <row r="78" spans="1:13" x14ac:dyDescent="0.45">
      <c r="A78" s="114" t="s">
        <v>93</v>
      </c>
      <c r="B78" s="115">
        <v>44133</v>
      </c>
      <c r="C78" s="28">
        <v>3257.2599999999998</v>
      </c>
      <c r="D78" s="28">
        <v>3301.8799999999997</v>
      </c>
      <c r="E78" s="28">
        <f t="shared" si="3"/>
        <v>-44.619999999999891</v>
      </c>
      <c r="F78" s="116">
        <v>34.146099999999997</v>
      </c>
      <c r="G78" s="116">
        <v>34.146099999999997</v>
      </c>
      <c r="H78" s="108">
        <f t="shared" si="2"/>
        <v>-1523.5989819999961</v>
      </c>
      <c r="I78" s="117"/>
      <c r="K78" s="117"/>
      <c r="L78" s="114" t="s">
        <v>60</v>
      </c>
      <c r="M78" s="117"/>
    </row>
    <row r="79" spans="1:13" x14ac:dyDescent="0.45">
      <c r="A79" s="114" t="s">
        <v>94</v>
      </c>
      <c r="B79" s="115">
        <v>44146</v>
      </c>
      <c r="C79" s="28">
        <v>2301.2400000000002</v>
      </c>
      <c r="D79" s="28">
        <v>2291.08</v>
      </c>
      <c r="E79" s="28">
        <f t="shared" si="3"/>
        <v>10.160000000000309</v>
      </c>
      <c r="F79" s="116">
        <v>34.146099999999997</v>
      </c>
      <c r="G79" s="116">
        <v>34.146099999999997</v>
      </c>
      <c r="H79" s="108">
        <f t="shared" si="2"/>
        <v>346.92437600001051</v>
      </c>
      <c r="I79" s="117"/>
      <c r="K79" s="117"/>
      <c r="L79" s="114" t="s">
        <v>60</v>
      </c>
      <c r="M79" s="117"/>
    </row>
    <row r="80" spans="1:13" x14ac:dyDescent="0.45">
      <c r="A80" s="114" t="s">
        <v>95</v>
      </c>
      <c r="B80" s="115">
        <v>44147</v>
      </c>
      <c r="C80" s="28">
        <v>257.78999999999996</v>
      </c>
      <c r="D80" s="28">
        <v>59.489999999999995</v>
      </c>
      <c r="E80" s="28">
        <f t="shared" si="3"/>
        <v>198.29999999999995</v>
      </c>
      <c r="F80" s="116">
        <v>34.146099999999997</v>
      </c>
      <c r="G80" s="116">
        <v>34.146099999999997</v>
      </c>
      <c r="H80" s="108">
        <f t="shared" si="2"/>
        <v>6771.171629999998</v>
      </c>
      <c r="I80" s="117"/>
      <c r="K80" s="117"/>
      <c r="L80" s="114" t="s">
        <v>60</v>
      </c>
      <c r="M80" s="117"/>
    </row>
    <row r="81" spans="1:13" x14ac:dyDescent="0.45">
      <c r="A81" s="114" t="s">
        <v>95</v>
      </c>
      <c r="B81" s="115">
        <v>44147</v>
      </c>
      <c r="C81" s="28">
        <v>983.94</v>
      </c>
      <c r="D81" s="28">
        <v>1197.8400000000001</v>
      </c>
      <c r="E81" s="28">
        <f t="shared" si="3"/>
        <v>-213.90000000000009</v>
      </c>
      <c r="F81" s="116">
        <v>34.146099999999997</v>
      </c>
      <c r="G81" s="116">
        <v>34.146099999999997</v>
      </c>
      <c r="H81" s="108">
        <f t="shared" si="2"/>
        <v>-7303.8507900000022</v>
      </c>
      <c r="I81" s="117"/>
      <c r="K81" s="117"/>
      <c r="L81" s="114" t="s">
        <v>60</v>
      </c>
      <c r="M81" s="117"/>
    </row>
    <row r="82" spans="1:13" x14ac:dyDescent="0.45">
      <c r="A82" s="114" t="s">
        <v>96</v>
      </c>
      <c r="B82" s="115">
        <v>44148</v>
      </c>
      <c r="C82" s="28">
        <v>2275.2800000000002</v>
      </c>
      <c r="D82" s="28">
        <v>2208.36</v>
      </c>
      <c r="E82" s="28">
        <f t="shared" si="3"/>
        <v>66.920000000000073</v>
      </c>
      <c r="F82" s="116">
        <v>34.146099999999997</v>
      </c>
      <c r="G82" s="116">
        <v>34.146099999999997</v>
      </c>
      <c r="H82" s="108">
        <f t="shared" si="2"/>
        <v>2285.0570120000025</v>
      </c>
      <c r="I82" s="117"/>
      <c r="K82" s="117"/>
      <c r="L82" s="114" t="s">
        <v>60</v>
      </c>
      <c r="M82" s="117"/>
    </row>
    <row r="83" spans="1:13" x14ac:dyDescent="0.45">
      <c r="A83" s="114" t="s">
        <v>96</v>
      </c>
      <c r="B83" s="115">
        <v>44148</v>
      </c>
      <c r="C83" s="28">
        <v>4551.24</v>
      </c>
      <c r="D83" s="28">
        <v>4595.8599999999997</v>
      </c>
      <c r="E83" s="28">
        <f t="shared" si="3"/>
        <v>-44.619999999999891</v>
      </c>
      <c r="F83" s="116">
        <v>34.146099999999997</v>
      </c>
      <c r="G83" s="116">
        <v>34.146099999999997</v>
      </c>
      <c r="H83" s="108">
        <f t="shared" si="2"/>
        <v>-1523.5989819999961</v>
      </c>
      <c r="I83" s="117"/>
      <c r="K83" s="117"/>
      <c r="L83" s="114" t="s">
        <v>60</v>
      </c>
      <c r="M83" s="117"/>
    </row>
    <row r="84" spans="1:13" x14ac:dyDescent="0.45">
      <c r="A84" s="114" t="s">
        <v>97</v>
      </c>
      <c r="B84" s="115">
        <v>44149</v>
      </c>
      <c r="C84" s="28">
        <v>2080.8000000000002</v>
      </c>
      <c r="D84" s="28">
        <v>1909.44</v>
      </c>
      <c r="E84" s="28">
        <f t="shared" si="3"/>
        <v>171.36000000000013</v>
      </c>
      <c r="F84" s="116">
        <v>34.146099999999997</v>
      </c>
      <c r="G84" s="116">
        <v>34.146099999999997</v>
      </c>
      <c r="H84" s="108">
        <f t="shared" si="2"/>
        <v>5851.2756960000042</v>
      </c>
      <c r="I84" s="117"/>
      <c r="K84" s="117"/>
      <c r="L84" s="114" t="s">
        <v>60</v>
      </c>
      <c r="M84" s="117"/>
    </row>
    <row r="85" spans="1:13" x14ac:dyDescent="0.45">
      <c r="A85" s="114" t="s">
        <v>97</v>
      </c>
      <c r="B85" s="115">
        <v>44149</v>
      </c>
      <c r="C85" s="28">
        <v>1647.03</v>
      </c>
      <c r="D85" s="28">
        <v>1625.64</v>
      </c>
      <c r="E85" s="28">
        <f t="shared" si="3"/>
        <v>21.389999999999873</v>
      </c>
      <c r="F85" s="116">
        <v>34.146099999999997</v>
      </c>
      <c r="G85" s="116">
        <v>34.146099999999997</v>
      </c>
      <c r="H85" s="108">
        <f t="shared" si="2"/>
        <v>730.38507899999559</v>
      </c>
      <c r="I85" s="117"/>
      <c r="K85" s="117"/>
      <c r="L85" s="114" t="s">
        <v>60</v>
      </c>
      <c r="M85" s="117"/>
    </row>
    <row r="86" spans="1:13" x14ac:dyDescent="0.45">
      <c r="A86" s="114" t="s">
        <v>98</v>
      </c>
      <c r="B86" s="115">
        <v>44160</v>
      </c>
      <c r="C86" s="28">
        <v>1419.84</v>
      </c>
      <c r="D86" s="28">
        <v>1346.4</v>
      </c>
      <c r="E86" s="28">
        <f t="shared" si="3"/>
        <v>73.439999999999827</v>
      </c>
      <c r="F86" s="116">
        <v>34.146099999999997</v>
      </c>
      <c r="G86" s="116">
        <v>34.146099999999997</v>
      </c>
      <c r="H86" s="108">
        <f t="shared" si="2"/>
        <v>2507.6895839999938</v>
      </c>
      <c r="I86" s="117"/>
      <c r="K86" s="117"/>
      <c r="L86" s="114" t="s">
        <v>60</v>
      </c>
      <c r="M86" s="117"/>
    </row>
    <row r="87" spans="1:13" x14ac:dyDescent="0.45">
      <c r="A87" s="114" t="s">
        <v>98</v>
      </c>
      <c r="B87" s="115">
        <v>44160</v>
      </c>
      <c r="C87" s="28">
        <v>2224.56</v>
      </c>
      <c r="D87" s="28"/>
      <c r="E87" s="28">
        <f t="shared" si="3"/>
        <v>2224.56</v>
      </c>
      <c r="F87" s="116">
        <v>34.146099999999997</v>
      </c>
      <c r="G87" s="116">
        <v>34.146099999999997</v>
      </c>
      <c r="H87" s="108">
        <f t="shared" si="2"/>
        <v>75960.048215999996</v>
      </c>
      <c r="I87" s="117"/>
      <c r="K87" s="117"/>
      <c r="L87" s="114" t="s">
        <v>60</v>
      </c>
      <c r="M87" s="117"/>
    </row>
    <row r="88" spans="1:13" x14ac:dyDescent="0.45">
      <c r="A88" s="114" t="s">
        <v>99</v>
      </c>
      <c r="B88" s="115">
        <v>44161</v>
      </c>
      <c r="C88" s="28">
        <v>1625.6399999999999</v>
      </c>
      <c r="D88" s="28">
        <v>1013.0799999999999</v>
      </c>
      <c r="E88" s="28">
        <f t="shared" si="3"/>
        <v>612.55999999999995</v>
      </c>
      <c r="F88" s="116">
        <v>34.146099999999997</v>
      </c>
      <c r="G88" s="116">
        <v>34.146099999999997</v>
      </c>
      <c r="H88" s="108">
        <f t="shared" si="2"/>
        <v>20916.535015999998</v>
      </c>
      <c r="I88" s="117"/>
      <c r="K88" s="117"/>
      <c r="L88" s="114" t="s">
        <v>60</v>
      </c>
      <c r="M88" s="117"/>
    </row>
    <row r="89" spans="1:13" x14ac:dyDescent="0.45">
      <c r="A89" s="114" t="s">
        <v>99</v>
      </c>
      <c r="B89" s="115">
        <v>44161</v>
      </c>
      <c r="C89" s="28">
        <v>1917</v>
      </c>
      <c r="D89" s="28">
        <v>2025</v>
      </c>
      <c r="E89" s="28">
        <f t="shared" si="3"/>
        <v>-108</v>
      </c>
      <c r="F89" s="116">
        <v>34.146099999999997</v>
      </c>
      <c r="G89" s="116">
        <v>34.146099999999997</v>
      </c>
      <c r="H89" s="108">
        <f t="shared" si="2"/>
        <v>-3687.7787999999996</v>
      </c>
      <c r="I89" s="117"/>
      <c r="K89" s="117"/>
      <c r="L89" s="114" t="s">
        <v>60</v>
      </c>
      <c r="M89" s="117"/>
    </row>
    <row r="90" spans="1:13" x14ac:dyDescent="0.45">
      <c r="A90" s="114" t="s">
        <v>99</v>
      </c>
      <c r="B90" s="115">
        <v>44161</v>
      </c>
      <c r="C90" s="28">
        <v>809.2</v>
      </c>
      <c r="D90" s="28">
        <v>867</v>
      </c>
      <c r="E90" s="28">
        <f t="shared" si="3"/>
        <v>-57.799999999999955</v>
      </c>
      <c r="F90" s="116">
        <v>34.146099999999997</v>
      </c>
      <c r="G90" s="116">
        <v>34.146099999999997</v>
      </c>
      <c r="H90" s="108">
        <f t="shared" si="2"/>
        <v>-1973.6445799999983</v>
      </c>
      <c r="I90" s="117"/>
      <c r="K90" s="117"/>
      <c r="L90" s="114" t="s">
        <v>60</v>
      </c>
      <c r="M90" s="117"/>
    </row>
    <row r="91" spans="1:13" x14ac:dyDescent="0.45">
      <c r="A91" s="114" t="s">
        <v>99</v>
      </c>
      <c r="B91" s="115">
        <v>44161</v>
      </c>
      <c r="C91" s="28">
        <v>4192.3599999999997</v>
      </c>
      <c r="D91" s="28">
        <v>4809.6399999999994</v>
      </c>
      <c r="E91" s="28">
        <f t="shared" si="3"/>
        <v>-617.27999999999975</v>
      </c>
      <c r="F91" s="116">
        <v>34.146099999999997</v>
      </c>
      <c r="G91" s="116">
        <v>34.146099999999997</v>
      </c>
      <c r="H91" s="108">
        <f t="shared" si="2"/>
        <v>-21077.704607999989</v>
      </c>
      <c r="I91" s="117"/>
      <c r="K91" s="117"/>
      <c r="L91" s="114" t="s">
        <v>60</v>
      </c>
      <c r="M91" s="117"/>
    </row>
    <row r="92" spans="1:13" x14ac:dyDescent="0.45">
      <c r="A92" s="114" t="s">
        <v>100</v>
      </c>
      <c r="B92" s="115">
        <v>44162</v>
      </c>
      <c r="C92" s="28">
        <v>2141.44</v>
      </c>
      <c r="D92" s="28">
        <v>2074.52</v>
      </c>
      <c r="E92" s="28">
        <f t="shared" si="3"/>
        <v>66.920000000000073</v>
      </c>
      <c r="F92" s="116">
        <v>34.146099999999997</v>
      </c>
      <c r="G92" s="116">
        <v>34.146099999999997</v>
      </c>
      <c r="H92" s="108">
        <f t="shared" si="2"/>
        <v>2285.0570120000025</v>
      </c>
      <c r="I92" s="117"/>
      <c r="K92" s="117"/>
      <c r="L92" s="114" t="s">
        <v>60</v>
      </c>
      <c r="M92" s="117"/>
    </row>
    <row r="93" spans="1:13" x14ac:dyDescent="0.45">
      <c r="A93" s="114" t="s">
        <v>100</v>
      </c>
      <c r="B93" s="115">
        <v>44162</v>
      </c>
      <c r="C93" s="28">
        <v>4640.4799999999996</v>
      </c>
      <c r="D93" s="28">
        <v>4685.0999999999995</v>
      </c>
      <c r="E93" s="28">
        <f t="shared" si="3"/>
        <v>-44.619999999999891</v>
      </c>
      <c r="F93" s="116">
        <v>34.146099999999997</v>
      </c>
      <c r="G93" s="116">
        <v>34.146099999999997</v>
      </c>
      <c r="H93" s="108">
        <f t="shared" si="2"/>
        <v>-1523.5989819999961</v>
      </c>
      <c r="I93" s="117"/>
      <c r="K93" s="117"/>
      <c r="L93" s="114" t="s">
        <v>60</v>
      </c>
      <c r="M93" s="117"/>
    </row>
    <row r="94" spans="1:13" x14ac:dyDescent="0.45">
      <c r="A94" s="114" t="s">
        <v>101</v>
      </c>
      <c r="B94" s="115">
        <v>44163</v>
      </c>
      <c r="C94" s="28">
        <v>1321.92</v>
      </c>
      <c r="D94" s="28">
        <v>1297.44</v>
      </c>
      <c r="E94" s="28">
        <f t="shared" si="3"/>
        <v>24.480000000000018</v>
      </c>
      <c r="F94" s="116">
        <v>34.146099999999997</v>
      </c>
      <c r="G94" s="116">
        <v>34.146099999999997</v>
      </c>
      <c r="H94" s="108">
        <f t="shared" si="2"/>
        <v>835.89652800000056</v>
      </c>
      <c r="I94" s="117"/>
      <c r="K94" s="117"/>
      <c r="L94" s="114" t="s">
        <v>60</v>
      </c>
      <c r="M94" s="117"/>
    </row>
    <row r="95" spans="1:13" x14ac:dyDescent="0.45">
      <c r="A95" s="114" t="s">
        <v>101</v>
      </c>
      <c r="B95" s="115">
        <v>44163</v>
      </c>
      <c r="C95" s="28">
        <v>1454.52</v>
      </c>
      <c r="D95" s="28">
        <v>1475.91</v>
      </c>
      <c r="E95" s="28">
        <f t="shared" si="3"/>
        <v>-21.3900000000001</v>
      </c>
      <c r="F95" s="116">
        <v>34.146099999999997</v>
      </c>
      <c r="G95" s="116">
        <v>34.146099999999997</v>
      </c>
      <c r="H95" s="108">
        <f t="shared" si="2"/>
        <v>-730.38507900000332</v>
      </c>
      <c r="I95" s="117"/>
      <c r="K95" s="117"/>
      <c r="L95" s="114" t="s">
        <v>60</v>
      </c>
      <c r="M95" s="117"/>
    </row>
    <row r="96" spans="1:13" x14ac:dyDescent="0.45">
      <c r="A96" s="114" t="s">
        <v>102</v>
      </c>
      <c r="B96" s="115">
        <v>44166</v>
      </c>
      <c r="C96" s="28">
        <v>2676.7000000000003</v>
      </c>
      <c r="D96" s="28">
        <v>2769</v>
      </c>
      <c r="E96" s="28">
        <f t="shared" si="3"/>
        <v>-92.299999999999727</v>
      </c>
      <c r="F96" s="116">
        <v>34.146099999999997</v>
      </c>
      <c r="G96" s="116">
        <v>34.146099999999997</v>
      </c>
      <c r="H96" s="108">
        <f t="shared" si="2"/>
        <v>-3151.6850299999905</v>
      </c>
      <c r="I96" s="117"/>
      <c r="K96" s="117"/>
      <c r="L96" s="114" t="s">
        <v>60</v>
      </c>
      <c r="M96" s="117"/>
    </row>
    <row r="97" spans="1:13" x14ac:dyDescent="0.45">
      <c r="A97" s="114" t="s">
        <v>103</v>
      </c>
      <c r="B97" s="115">
        <v>44173</v>
      </c>
      <c r="C97" s="28">
        <v>151.47</v>
      </c>
      <c r="D97" s="28">
        <v>153</v>
      </c>
      <c r="E97" s="28">
        <f t="shared" si="3"/>
        <v>-1.5300000000000011</v>
      </c>
      <c r="F97" s="116">
        <v>34.146099999999997</v>
      </c>
      <c r="G97" s="116">
        <v>34.146099999999997</v>
      </c>
      <c r="H97" s="108">
        <f t="shared" si="2"/>
        <v>-52.243533000000035</v>
      </c>
      <c r="I97" s="117"/>
      <c r="K97" s="117"/>
      <c r="L97" s="114" t="s">
        <v>60</v>
      </c>
      <c r="M97" s="117"/>
    </row>
    <row r="98" spans="1:13" x14ac:dyDescent="0.45">
      <c r="A98" s="114" t="s">
        <v>103</v>
      </c>
      <c r="B98" s="115">
        <v>44173</v>
      </c>
      <c r="C98" s="28">
        <v>320.85000000000002</v>
      </c>
      <c r="D98" s="28">
        <v>2545.41</v>
      </c>
      <c r="E98" s="28">
        <f t="shared" si="3"/>
        <v>-2224.56</v>
      </c>
      <c r="F98" s="116">
        <v>34.146099999999997</v>
      </c>
      <c r="G98" s="116">
        <v>34.146099999999997</v>
      </c>
      <c r="H98" s="108">
        <f t="shared" si="2"/>
        <v>-75960.048215999996</v>
      </c>
      <c r="I98" s="117"/>
      <c r="K98" s="117"/>
      <c r="L98" s="114" t="s">
        <v>60</v>
      </c>
      <c r="M98" s="117"/>
    </row>
    <row r="99" spans="1:13" x14ac:dyDescent="0.45">
      <c r="A99" s="114" t="s">
        <v>103</v>
      </c>
      <c r="B99" s="115">
        <v>44173</v>
      </c>
      <c r="C99" s="28">
        <v>140</v>
      </c>
      <c r="D99" s="28">
        <v>168.00000000000003</v>
      </c>
      <c r="E99" s="28">
        <f t="shared" si="3"/>
        <v>-28.000000000000028</v>
      </c>
      <c r="F99" s="116">
        <v>34.146099999999997</v>
      </c>
      <c r="G99" s="116">
        <v>34.146099999999997</v>
      </c>
      <c r="H99" s="108">
        <f t="shared" si="2"/>
        <v>-956.09080000000085</v>
      </c>
      <c r="I99" s="117"/>
      <c r="K99" s="117"/>
      <c r="L99" s="114" t="s">
        <v>60</v>
      </c>
      <c r="M99" s="117"/>
    </row>
    <row r="100" spans="1:13" x14ac:dyDescent="0.45">
      <c r="A100" s="114" t="s">
        <v>104</v>
      </c>
      <c r="B100" s="115">
        <v>44182</v>
      </c>
      <c r="C100" s="28">
        <v>100.16</v>
      </c>
      <c r="D100" s="28">
        <v>50.08</v>
      </c>
      <c r="E100" s="28">
        <f t="shared" si="3"/>
        <v>50.08</v>
      </c>
      <c r="F100" s="116">
        <v>34.146099999999997</v>
      </c>
      <c r="G100" s="116">
        <v>34.146099999999997</v>
      </c>
      <c r="H100" s="108">
        <f t="shared" si="2"/>
        <v>1710.0366879999997</v>
      </c>
      <c r="I100" s="117"/>
      <c r="K100" s="117"/>
      <c r="L100" s="114" t="s">
        <v>60</v>
      </c>
      <c r="M100" s="117"/>
    </row>
    <row r="101" spans="1:13" x14ac:dyDescent="0.45">
      <c r="A101" s="114" t="s">
        <v>104</v>
      </c>
      <c r="B101" s="115">
        <v>44182</v>
      </c>
      <c r="C101" s="28">
        <v>2461.1999999999998</v>
      </c>
      <c r="D101" s="28">
        <v>2399.67</v>
      </c>
      <c r="E101" s="28">
        <f t="shared" si="3"/>
        <v>61.529999999999745</v>
      </c>
      <c r="F101" s="116">
        <v>34.146099999999997</v>
      </c>
      <c r="G101" s="116">
        <v>34.146099999999997</v>
      </c>
      <c r="H101" s="108">
        <f t="shared" si="2"/>
        <v>2101.0095329999913</v>
      </c>
      <c r="I101" s="117"/>
      <c r="K101" s="117"/>
      <c r="L101" s="114" t="s">
        <v>60</v>
      </c>
      <c r="M101" s="117"/>
    </row>
    <row r="102" spans="1:13" x14ac:dyDescent="0.45">
      <c r="A102" s="114" t="s">
        <v>104</v>
      </c>
      <c r="B102" s="115">
        <v>44182</v>
      </c>
      <c r="C102" s="28">
        <v>3405.44</v>
      </c>
      <c r="D102" s="28">
        <v>3455.52</v>
      </c>
      <c r="E102" s="28">
        <f t="shared" si="3"/>
        <v>-50.079999999999927</v>
      </c>
      <c r="F102" s="116">
        <v>34.146099999999997</v>
      </c>
      <c r="G102" s="116">
        <v>34.146099999999997</v>
      </c>
      <c r="H102" s="108">
        <f t="shared" si="2"/>
        <v>-1710.0366879999974</v>
      </c>
      <c r="I102" s="117"/>
      <c r="K102" s="117"/>
      <c r="L102" s="114" t="s">
        <v>60</v>
      </c>
      <c r="M102" s="117"/>
    </row>
    <row r="103" spans="1:13" x14ac:dyDescent="0.45">
      <c r="A103" s="114" t="s">
        <v>104</v>
      </c>
      <c r="B103" s="115">
        <v>44182</v>
      </c>
      <c r="C103" s="28">
        <v>5622.12</v>
      </c>
      <c r="D103" s="28">
        <v>5666.74</v>
      </c>
      <c r="E103" s="28">
        <f t="shared" si="3"/>
        <v>-44.619999999999891</v>
      </c>
      <c r="F103" s="116">
        <v>34.146099999999997</v>
      </c>
      <c r="G103" s="116">
        <v>34.146099999999997</v>
      </c>
      <c r="H103" s="108">
        <f t="shared" si="2"/>
        <v>-1523.5989819999961</v>
      </c>
      <c r="I103" s="117"/>
      <c r="K103" s="117"/>
      <c r="L103" s="114" t="s">
        <v>60</v>
      </c>
      <c r="M103" s="117"/>
    </row>
    <row r="104" spans="1:13" x14ac:dyDescent="0.45">
      <c r="A104" s="114" t="s">
        <v>105</v>
      </c>
      <c r="B104" s="115">
        <v>44184</v>
      </c>
      <c r="C104" s="28">
        <v>6157.5599999999995</v>
      </c>
      <c r="D104" s="28">
        <v>6202.1799999999994</v>
      </c>
      <c r="E104" s="28">
        <f t="shared" si="3"/>
        <v>-44.619999999999891</v>
      </c>
      <c r="F104" s="116">
        <v>34.146099999999997</v>
      </c>
      <c r="G104" s="116">
        <v>34.146099999999997</v>
      </c>
      <c r="H104" s="108">
        <f t="shared" si="2"/>
        <v>-1523.5989819999961</v>
      </c>
      <c r="I104" s="117"/>
      <c r="K104" s="117"/>
      <c r="L104" s="114" t="s">
        <v>60</v>
      </c>
      <c r="M104" s="117"/>
    </row>
    <row r="105" spans="1:13" x14ac:dyDescent="0.45">
      <c r="A105" s="114" t="s">
        <v>105</v>
      </c>
      <c r="B105" s="115">
        <v>44184</v>
      </c>
      <c r="C105" s="28">
        <v>58.3</v>
      </c>
      <c r="D105" s="28"/>
      <c r="E105" s="28">
        <f t="shared" si="3"/>
        <v>58.3</v>
      </c>
      <c r="F105" s="116">
        <v>34.146099999999997</v>
      </c>
      <c r="G105" s="116">
        <v>34.146099999999997</v>
      </c>
      <c r="H105" s="108">
        <f t="shared" si="2"/>
        <v>1990.7176299999996</v>
      </c>
      <c r="I105" s="117"/>
      <c r="K105" s="117"/>
      <c r="L105" s="114" t="s">
        <v>60</v>
      </c>
      <c r="M105" s="117"/>
    </row>
    <row r="106" spans="1:13" x14ac:dyDescent="0.45">
      <c r="A106" s="114" t="s">
        <v>106</v>
      </c>
      <c r="B106" s="115">
        <v>44186</v>
      </c>
      <c r="C106" s="28">
        <v>2085.6799999999998</v>
      </c>
      <c r="D106" s="28">
        <v>1941.8400000000001</v>
      </c>
      <c r="E106" s="28">
        <f t="shared" si="3"/>
        <v>143.83999999999969</v>
      </c>
      <c r="F106" s="116">
        <v>34.146099999999997</v>
      </c>
      <c r="G106" s="116">
        <v>34.146099999999997</v>
      </c>
      <c r="H106" s="108">
        <f t="shared" si="2"/>
        <v>4911.5750239999888</v>
      </c>
      <c r="I106" s="117"/>
      <c r="K106" s="117"/>
      <c r="L106" s="114" t="s">
        <v>60</v>
      </c>
      <c r="M106" s="117"/>
    </row>
    <row r="107" spans="1:13" x14ac:dyDescent="0.45">
      <c r="A107" s="114" t="s">
        <v>106</v>
      </c>
      <c r="B107" s="115">
        <v>44186</v>
      </c>
      <c r="C107" s="28">
        <v>758.88</v>
      </c>
      <c r="D107" s="28">
        <v>734.4</v>
      </c>
      <c r="E107" s="28">
        <f t="shared" si="3"/>
        <v>24.480000000000018</v>
      </c>
      <c r="F107" s="116">
        <v>34.146099999999997</v>
      </c>
      <c r="G107" s="116">
        <v>34.146099999999997</v>
      </c>
      <c r="H107" s="108">
        <f t="shared" si="2"/>
        <v>835.89652800000056</v>
      </c>
      <c r="I107" s="117"/>
      <c r="K107" s="117"/>
      <c r="L107" s="114" t="s">
        <v>60</v>
      </c>
      <c r="M107" s="117"/>
    </row>
    <row r="108" spans="1:13" x14ac:dyDescent="0.45">
      <c r="A108" s="114" t="s">
        <v>106</v>
      </c>
      <c r="B108" s="115">
        <v>44186</v>
      </c>
      <c r="C108" s="28">
        <v>217.98</v>
      </c>
      <c r="D108" s="28">
        <v>242.2</v>
      </c>
      <c r="E108" s="28">
        <f t="shared" si="3"/>
        <v>-24.22</v>
      </c>
      <c r="F108" s="116">
        <v>34.146099999999997</v>
      </c>
      <c r="G108" s="116">
        <v>34.146099999999997</v>
      </c>
      <c r="H108" s="108">
        <f t="shared" si="2"/>
        <v>-827.01854199999991</v>
      </c>
      <c r="I108" s="117"/>
      <c r="K108" s="117"/>
      <c r="L108" s="114" t="s">
        <v>60</v>
      </c>
      <c r="M108" s="117"/>
    </row>
    <row r="109" spans="1:13" x14ac:dyDescent="0.45">
      <c r="A109" s="114" t="s">
        <v>106</v>
      </c>
      <c r="B109" s="115">
        <v>44186</v>
      </c>
      <c r="C109" s="28">
        <v>1582.8600000000001</v>
      </c>
      <c r="D109" s="28">
        <v>1625.64</v>
      </c>
      <c r="E109" s="28">
        <f t="shared" si="3"/>
        <v>-42.779999999999973</v>
      </c>
      <c r="F109" s="116">
        <v>34.146099999999997</v>
      </c>
      <c r="G109" s="116">
        <v>34.146099999999997</v>
      </c>
      <c r="H109" s="108">
        <f t="shared" si="2"/>
        <v>-1460.7701579999989</v>
      </c>
      <c r="I109" s="117"/>
      <c r="K109" s="117"/>
      <c r="L109" s="114" t="s">
        <v>60</v>
      </c>
      <c r="M109" s="117"/>
    </row>
    <row r="110" spans="1:13" x14ac:dyDescent="0.45">
      <c r="A110" s="114" t="s">
        <v>106</v>
      </c>
      <c r="B110" s="115">
        <v>44186</v>
      </c>
      <c r="C110" s="28">
        <v>0</v>
      </c>
      <c r="D110" s="28">
        <v>150.24</v>
      </c>
      <c r="E110" s="28">
        <f t="shared" si="3"/>
        <v>-150.24</v>
      </c>
      <c r="F110" s="116">
        <v>34.146099999999997</v>
      </c>
      <c r="G110" s="116">
        <v>34.146099999999997</v>
      </c>
      <c r="H110" s="108">
        <f t="shared" si="2"/>
        <v>-5130.1100639999995</v>
      </c>
      <c r="I110" s="117"/>
      <c r="K110" s="117"/>
      <c r="L110" s="114" t="s">
        <v>60</v>
      </c>
      <c r="M110" s="117"/>
    </row>
    <row r="111" spans="1:13" x14ac:dyDescent="0.45">
      <c r="A111" s="114" t="s">
        <v>106</v>
      </c>
      <c r="B111" s="115">
        <v>44186</v>
      </c>
      <c r="C111" s="28">
        <v>48.96</v>
      </c>
      <c r="D111" s="28"/>
      <c r="E111" s="28">
        <f t="shared" si="3"/>
        <v>48.96</v>
      </c>
      <c r="F111" s="116">
        <v>34.146099999999997</v>
      </c>
      <c r="G111" s="116">
        <v>34.146099999999997</v>
      </c>
      <c r="H111" s="108">
        <f t="shared" si="2"/>
        <v>1671.793056</v>
      </c>
      <c r="I111" s="117"/>
      <c r="K111" s="117"/>
      <c r="L111" s="114" t="s">
        <v>60</v>
      </c>
      <c r="M111" s="117"/>
    </row>
    <row r="112" spans="1:13" x14ac:dyDescent="0.45">
      <c r="A112" s="114" t="s">
        <v>106</v>
      </c>
      <c r="B112" s="115">
        <v>44186</v>
      </c>
      <c r="C112" s="28">
        <v>150.24</v>
      </c>
      <c r="D112" s="28"/>
      <c r="E112" s="28">
        <f t="shared" si="3"/>
        <v>150.24</v>
      </c>
      <c r="F112" s="116">
        <v>34.146099999999997</v>
      </c>
      <c r="G112" s="116">
        <v>34.146099999999997</v>
      </c>
      <c r="H112" s="108">
        <f t="shared" si="2"/>
        <v>5130.1100639999995</v>
      </c>
      <c r="I112" s="117"/>
      <c r="K112" s="117"/>
      <c r="L112" s="114" t="s">
        <v>60</v>
      </c>
      <c r="M112" s="117"/>
    </row>
    <row r="113" spans="1:13" x14ac:dyDescent="0.45">
      <c r="A113" s="114" t="s">
        <v>107</v>
      </c>
      <c r="B113" s="115">
        <v>44187</v>
      </c>
      <c r="C113" s="28">
        <v>7484.5199999999995</v>
      </c>
      <c r="D113" s="28">
        <v>6867.24</v>
      </c>
      <c r="E113" s="28">
        <f t="shared" si="3"/>
        <v>617.27999999999975</v>
      </c>
      <c r="F113" s="116">
        <v>34.146099999999997</v>
      </c>
      <c r="G113" s="116">
        <v>34.146099999999997</v>
      </c>
      <c r="H113" s="108">
        <f t="shared" si="2"/>
        <v>21077.704607999989</v>
      </c>
      <c r="I113" s="117"/>
      <c r="K113" s="117"/>
      <c r="L113" s="114" t="s">
        <v>60</v>
      </c>
      <c r="M113" s="117"/>
    </row>
    <row r="114" spans="1:13" x14ac:dyDescent="0.45">
      <c r="A114" s="114" t="s">
        <v>107</v>
      </c>
      <c r="B114" s="115">
        <v>44187</v>
      </c>
      <c r="C114" s="28">
        <v>3702.2</v>
      </c>
      <c r="D114" s="28">
        <v>3695.2799999999997</v>
      </c>
      <c r="E114" s="28">
        <f t="shared" si="3"/>
        <v>6.9200000000000728</v>
      </c>
      <c r="F114" s="116">
        <v>34.146099999999997</v>
      </c>
      <c r="G114" s="116">
        <v>34.146099999999997</v>
      </c>
      <c r="H114" s="108">
        <f t="shared" si="2"/>
        <v>236.29101200000247</v>
      </c>
      <c r="I114" s="117"/>
      <c r="K114" s="117"/>
      <c r="L114" s="114" t="s">
        <v>60</v>
      </c>
      <c r="M114" s="117"/>
    </row>
    <row r="115" spans="1:13" x14ac:dyDescent="0.45">
      <c r="A115" s="114" t="s">
        <v>107</v>
      </c>
      <c r="B115" s="115">
        <v>44187</v>
      </c>
      <c r="C115" s="28">
        <v>751.84</v>
      </c>
      <c r="D115" s="28">
        <v>848.36</v>
      </c>
      <c r="E115" s="28">
        <f t="shared" si="3"/>
        <v>-96.519999999999982</v>
      </c>
      <c r="F115" s="116">
        <v>34.146099999999997</v>
      </c>
      <c r="G115" s="116">
        <v>34.146099999999997</v>
      </c>
      <c r="H115" s="108">
        <f t="shared" si="2"/>
        <v>-3295.781571999999</v>
      </c>
      <c r="I115" s="117"/>
      <c r="K115" s="117"/>
      <c r="L115" s="114" t="s">
        <v>60</v>
      </c>
      <c r="M115" s="117"/>
    </row>
    <row r="116" spans="1:13" x14ac:dyDescent="0.45">
      <c r="A116" s="114" t="s">
        <v>107</v>
      </c>
      <c r="B116" s="115">
        <v>44187</v>
      </c>
      <c r="C116" s="28">
        <v>1354.6999999999998</v>
      </c>
      <c r="D116" s="28">
        <v>1967.26</v>
      </c>
      <c r="E116" s="28">
        <f t="shared" si="3"/>
        <v>-612.56000000000017</v>
      </c>
      <c r="F116" s="116">
        <v>34.146099999999997</v>
      </c>
      <c r="G116" s="116">
        <v>34.146099999999997</v>
      </c>
      <c r="H116" s="108">
        <f t="shared" si="2"/>
        <v>-20916.535016000005</v>
      </c>
      <c r="I116" s="117"/>
      <c r="K116" s="117"/>
      <c r="L116" s="114" t="s">
        <v>60</v>
      </c>
      <c r="M116" s="117"/>
    </row>
    <row r="117" spans="1:13" x14ac:dyDescent="0.45">
      <c r="A117" s="114" t="s">
        <v>108</v>
      </c>
      <c r="B117" s="115">
        <v>44189</v>
      </c>
      <c r="C117" s="28">
        <v>587.52</v>
      </c>
      <c r="D117" s="28">
        <v>293.76</v>
      </c>
      <c r="E117" s="28">
        <f t="shared" si="3"/>
        <v>293.76</v>
      </c>
      <c r="F117" s="116">
        <v>34.146099999999997</v>
      </c>
      <c r="G117" s="116">
        <v>34.146099999999997</v>
      </c>
      <c r="H117" s="108">
        <f t="shared" si="2"/>
        <v>10030.758335999999</v>
      </c>
      <c r="I117" s="117"/>
      <c r="K117" s="117"/>
      <c r="L117" s="114" t="s">
        <v>60</v>
      </c>
      <c r="M117" s="117"/>
    </row>
    <row r="118" spans="1:13" x14ac:dyDescent="0.45">
      <c r="A118" s="114" t="s">
        <v>108</v>
      </c>
      <c r="B118" s="115">
        <v>44189</v>
      </c>
      <c r="C118" s="28">
        <v>216.19</v>
      </c>
      <c r="D118" s="28">
        <v>199.56</v>
      </c>
      <c r="E118" s="28">
        <f t="shared" si="3"/>
        <v>16.629999999999995</v>
      </c>
      <c r="F118" s="116">
        <v>34.146099999999997</v>
      </c>
      <c r="G118" s="116">
        <v>34.146099999999997</v>
      </c>
      <c r="H118" s="108">
        <f t="shared" si="2"/>
        <v>567.84964299999979</v>
      </c>
      <c r="I118" s="117"/>
      <c r="K118" s="117"/>
      <c r="L118" s="114" t="s">
        <v>60</v>
      </c>
      <c r="M118" s="117"/>
    </row>
    <row r="119" spans="1:13" x14ac:dyDescent="0.45">
      <c r="A119" s="114" t="s">
        <v>108</v>
      </c>
      <c r="B119" s="115">
        <v>44189</v>
      </c>
      <c r="C119" s="28">
        <v>941.16000000000008</v>
      </c>
      <c r="D119" s="28">
        <v>962.55000000000007</v>
      </c>
      <c r="E119" s="28">
        <f t="shared" si="3"/>
        <v>-21.389999999999986</v>
      </c>
      <c r="F119" s="116">
        <v>34.146099999999997</v>
      </c>
      <c r="G119" s="116">
        <v>34.146099999999997</v>
      </c>
      <c r="H119" s="108">
        <f t="shared" si="2"/>
        <v>-730.38507899999945</v>
      </c>
      <c r="I119" s="117">
        <f t="shared" ref="I119:I267" si="4">H119-H119-H119</f>
        <v>730.38507899999945</v>
      </c>
      <c r="J119" s="95">
        <f t="shared" ref="J119:J270" si="5">E119*F119</f>
        <v>-730.38507899999945</v>
      </c>
      <c r="K119" s="117">
        <f t="shared" ref="K119:K270" si="6">H119-J119</f>
        <v>0</v>
      </c>
      <c r="L119" s="114" t="s">
        <v>60</v>
      </c>
    </row>
    <row r="120" spans="1:13" x14ac:dyDescent="0.45">
      <c r="A120" s="114" t="s">
        <v>108</v>
      </c>
      <c r="B120" s="115">
        <v>44189</v>
      </c>
      <c r="C120" s="28">
        <v>0</v>
      </c>
      <c r="D120" s="28">
        <v>704.34</v>
      </c>
      <c r="E120" s="28">
        <f t="shared" si="3"/>
        <v>-704.34</v>
      </c>
      <c r="F120" s="116">
        <v>34.146099999999997</v>
      </c>
      <c r="G120" s="116">
        <v>34.146099999999997</v>
      </c>
      <c r="H120" s="108">
        <f t="shared" si="2"/>
        <v>-24050.464074</v>
      </c>
      <c r="I120" s="117">
        <f t="shared" si="4"/>
        <v>24050.464074</v>
      </c>
      <c r="J120" s="95">
        <f t="shared" si="5"/>
        <v>-24050.464074</v>
      </c>
      <c r="K120" s="117">
        <f t="shared" si="6"/>
        <v>0</v>
      </c>
      <c r="L120" s="114" t="s">
        <v>60</v>
      </c>
    </row>
    <row r="121" spans="1:13" x14ac:dyDescent="0.45">
      <c r="A121" s="114" t="s">
        <v>108</v>
      </c>
      <c r="B121" s="115">
        <v>44189</v>
      </c>
      <c r="C121" s="28">
        <v>609.98</v>
      </c>
      <c r="D121" s="28"/>
      <c r="E121" s="28">
        <f t="shared" si="3"/>
        <v>609.98</v>
      </c>
      <c r="F121" s="116">
        <v>34.146099999999997</v>
      </c>
      <c r="G121" s="116">
        <v>34.146099999999997</v>
      </c>
      <c r="H121" s="108">
        <f t="shared" si="2"/>
        <v>20828.438077999999</v>
      </c>
      <c r="I121" s="117">
        <f t="shared" si="4"/>
        <v>-20828.438077999999</v>
      </c>
      <c r="J121" s="95">
        <f t="shared" si="5"/>
        <v>20828.438077999999</v>
      </c>
      <c r="K121" s="117">
        <f t="shared" si="6"/>
        <v>0</v>
      </c>
      <c r="L121" s="114" t="s">
        <v>60</v>
      </c>
    </row>
    <row r="122" spans="1:13" x14ac:dyDescent="0.45">
      <c r="A122" s="114" t="s">
        <v>109</v>
      </c>
      <c r="B122" s="115">
        <v>44190</v>
      </c>
      <c r="C122" s="28">
        <v>3837.3199999999997</v>
      </c>
      <c r="D122" s="28">
        <v>4729.7199999999993</v>
      </c>
      <c r="E122" s="28">
        <f t="shared" si="3"/>
        <v>-892.39999999999964</v>
      </c>
      <c r="F122" s="116">
        <v>34.146099999999997</v>
      </c>
      <c r="G122" s="116">
        <v>34.146099999999997</v>
      </c>
      <c r="H122" s="108">
        <f t="shared" si="2"/>
        <v>-30471.979639999983</v>
      </c>
      <c r="I122" s="117">
        <f t="shared" si="4"/>
        <v>30471.979639999983</v>
      </c>
      <c r="J122" s="95">
        <f t="shared" si="5"/>
        <v>-30471.979639999983</v>
      </c>
      <c r="K122" s="117">
        <f t="shared" si="6"/>
        <v>0</v>
      </c>
      <c r="L122" s="114" t="s">
        <v>60</v>
      </c>
    </row>
    <row r="123" spans="1:13" x14ac:dyDescent="0.45">
      <c r="A123" s="114" t="s">
        <v>110</v>
      </c>
      <c r="B123" s="118">
        <v>44201</v>
      </c>
      <c r="C123" s="28">
        <v>3081.6097252588052</v>
      </c>
      <c r="D123" s="119">
        <v>2901.7799999999997</v>
      </c>
      <c r="E123" s="28">
        <f t="shared" si="3"/>
        <v>179.82972525880541</v>
      </c>
      <c r="F123" s="116">
        <v>34.146099999999997</v>
      </c>
      <c r="G123" s="116">
        <v>34.146099999999997</v>
      </c>
      <c r="H123" s="108">
        <f t="shared" si="2"/>
        <v>6140.4837816596946</v>
      </c>
      <c r="I123" s="117">
        <f t="shared" si="4"/>
        <v>-6140.4837816596946</v>
      </c>
      <c r="J123" s="95">
        <f t="shared" si="5"/>
        <v>6140.4837816596946</v>
      </c>
      <c r="K123" s="117">
        <f t="shared" si="6"/>
        <v>0</v>
      </c>
      <c r="L123" s="114" t="s">
        <v>60</v>
      </c>
    </row>
    <row r="124" spans="1:13" x14ac:dyDescent="0.45">
      <c r="A124" s="114" t="s">
        <v>111</v>
      </c>
      <c r="B124" s="118">
        <v>44204</v>
      </c>
      <c r="C124" s="28">
        <v>6578.7997523904851</v>
      </c>
      <c r="D124" s="119">
        <v>6487.2800000000007</v>
      </c>
      <c r="E124" s="28">
        <f t="shared" si="3"/>
        <v>91.519752390484427</v>
      </c>
      <c r="F124" s="116">
        <v>34.146099999999997</v>
      </c>
      <c r="G124" s="116">
        <v>34.146099999999997</v>
      </c>
      <c r="H124" s="108">
        <f t="shared" si="2"/>
        <v>3125.0426171007202</v>
      </c>
      <c r="I124" s="117">
        <f t="shared" si="4"/>
        <v>-3125.0426171007202</v>
      </c>
      <c r="J124" s="95">
        <f t="shared" si="5"/>
        <v>3125.0426171007202</v>
      </c>
      <c r="K124" s="117">
        <f t="shared" si="6"/>
        <v>0</v>
      </c>
      <c r="L124" s="114" t="s">
        <v>60</v>
      </c>
    </row>
    <row r="125" spans="1:13" x14ac:dyDescent="0.45">
      <c r="A125" s="114" t="s">
        <v>112</v>
      </c>
      <c r="B125" s="118">
        <v>44205</v>
      </c>
      <c r="C125" s="28">
        <v>14356.230054159991</v>
      </c>
      <c r="D125" s="119">
        <v>13843.220000000001</v>
      </c>
      <c r="E125" s="28">
        <f t="shared" si="3"/>
        <v>513.01005415998952</v>
      </c>
      <c r="F125" s="116">
        <v>34.146099999999997</v>
      </c>
      <c r="G125" s="116">
        <v>34.146099999999997</v>
      </c>
      <c r="H125" s="108">
        <f t="shared" si="2"/>
        <v>17517.292610352415</v>
      </c>
      <c r="I125" s="117">
        <f t="shared" si="4"/>
        <v>-17517.292610352415</v>
      </c>
      <c r="J125" s="95">
        <f t="shared" si="5"/>
        <v>17517.292610352415</v>
      </c>
      <c r="K125" s="117">
        <f t="shared" si="6"/>
        <v>0</v>
      </c>
      <c r="L125" s="114" t="s">
        <v>60</v>
      </c>
    </row>
    <row r="126" spans="1:13" x14ac:dyDescent="0.45">
      <c r="A126" s="114" t="s">
        <v>113</v>
      </c>
      <c r="B126" s="118">
        <v>44207</v>
      </c>
      <c r="C126" s="28">
        <v>7198.0799025385004</v>
      </c>
      <c r="D126" s="119">
        <v>7200</v>
      </c>
      <c r="E126" s="28">
        <f t="shared" si="3"/>
        <v>-1.9200974614996085</v>
      </c>
      <c r="F126" s="116">
        <v>34.146099999999997</v>
      </c>
      <c r="G126" s="116">
        <v>34.146099999999997</v>
      </c>
      <c r="H126" s="108">
        <f t="shared" si="2"/>
        <v>-65.563839930111769</v>
      </c>
      <c r="I126" s="117">
        <f t="shared" si="4"/>
        <v>65.563839930111769</v>
      </c>
      <c r="J126" s="95">
        <f t="shared" si="5"/>
        <v>-65.563839930111769</v>
      </c>
      <c r="K126" s="117">
        <f t="shared" si="6"/>
        <v>0</v>
      </c>
      <c r="L126" s="114" t="s">
        <v>60</v>
      </c>
    </row>
    <row r="127" spans="1:13" x14ac:dyDescent="0.45">
      <c r="A127" s="114" t="s">
        <v>114</v>
      </c>
      <c r="B127" s="118">
        <v>44212</v>
      </c>
      <c r="C127" s="28">
        <v>5529.9802070494625</v>
      </c>
      <c r="D127" s="119">
        <v>5513.8600000000006</v>
      </c>
      <c r="E127" s="28">
        <f t="shared" si="3"/>
        <v>16.120207049461897</v>
      </c>
      <c r="F127" s="116">
        <v>34.146099999999997</v>
      </c>
      <c r="G127" s="116">
        <v>34.146099999999997</v>
      </c>
      <c r="H127" s="108">
        <f t="shared" si="2"/>
        <v>550.44220193163085</v>
      </c>
      <c r="I127" s="117">
        <f t="shared" si="4"/>
        <v>-550.44220193163085</v>
      </c>
      <c r="J127" s="95">
        <f t="shared" si="5"/>
        <v>550.44220193163085</v>
      </c>
      <c r="K127" s="117">
        <f t="shared" si="6"/>
        <v>0</v>
      </c>
      <c r="L127" s="114" t="s">
        <v>60</v>
      </c>
    </row>
    <row r="128" spans="1:13" x14ac:dyDescent="0.45">
      <c r="A128" s="114" t="s">
        <v>115</v>
      </c>
      <c r="B128" s="118">
        <v>44215</v>
      </c>
      <c r="C128" s="28">
        <v>1383.0199345081337</v>
      </c>
      <c r="D128" s="119">
        <v>1446.1</v>
      </c>
      <c r="E128" s="28">
        <f t="shared" si="3"/>
        <v>-63.080065491866208</v>
      </c>
      <c r="F128" s="116">
        <v>34.146099999999997</v>
      </c>
      <c r="G128" s="116">
        <v>34.146099999999997</v>
      </c>
      <c r="H128" s="108">
        <f t="shared" si="2"/>
        <v>-2153.9382242918127</v>
      </c>
      <c r="I128" s="117">
        <f t="shared" si="4"/>
        <v>2153.9382242918127</v>
      </c>
      <c r="J128" s="95">
        <f t="shared" si="5"/>
        <v>-2153.9382242918127</v>
      </c>
      <c r="K128" s="117">
        <f t="shared" si="6"/>
        <v>0</v>
      </c>
      <c r="L128" s="114" t="s">
        <v>60</v>
      </c>
    </row>
    <row r="129" spans="1:12" x14ac:dyDescent="0.45">
      <c r="A129" s="114" t="s">
        <v>116</v>
      </c>
      <c r="B129" s="118">
        <v>44218</v>
      </c>
      <c r="C129" s="28">
        <v>568.1</v>
      </c>
      <c r="D129" s="119">
        <v>570</v>
      </c>
      <c r="E129" s="28">
        <f t="shared" si="3"/>
        <v>-1.8999999999999773</v>
      </c>
      <c r="F129" s="116">
        <v>34.146099999999997</v>
      </c>
      <c r="G129" s="116">
        <v>34.146099999999997</v>
      </c>
      <c r="H129" s="108">
        <f t="shared" si="2"/>
        <v>-64.877589999999216</v>
      </c>
      <c r="I129" s="117">
        <f t="shared" si="4"/>
        <v>64.877589999999216</v>
      </c>
      <c r="J129" s="95">
        <f t="shared" si="5"/>
        <v>-64.877589999999216</v>
      </c>
      <c r="K129" s="117">
        <f t="shared" si="6"/>
        <v>0</v>
      </c>
      <c r="L129" s="114" t="s">
        <v>60</v>
      </c>
    </row>
    <row r="130" spans="1:12" x14ac:dyDescent="0.45">
      <c r="A130" s="114" t="s">
        <v>117</v>
      </c>
      <c r="B130" s="118">
        <v>44221</v>
      </c>
      <c r="C130" s="28">
        <v>2052.3200572477358</v>
      </c>
      <c r="D130" s="119">
        <v>2075.86</v>
      </c>
      <c r="E130" s="28">
        <f t="shared" si="3"/>
        <v>-23.539942752264324</v>
      </c>
      <c r="F130" s="116">
        <v>34.146099999999997</v>
      </c>
      <c r="G130" s="116">
        <v>34.146099999999997</v>
      </c>
      <c r="H130" s="108">
        <f t="shared" si="2"/>
        <v>-803.79723921309278</v>
      </c>
      <c r="I130" s="117">
        <f t="shared" si="4"/>
        <v>803.79723921309278</v>
      </c>
      <c r="J130" s="95">
        <f t="shared" si="5"/>
        <v>-803.79723921309278</v>
      </c>
      <c r="K130" s="117">
        <f t="shared" si="6"/>
        <v>0</v>
      </c>
      <c r="L130" s="114" t="s">
        <v>60</v>
      </c>
    </row>
    <row r="131" spans="1:12" x14ac:dyDescent="0.45">
      <c r="A131" s="114" t="s">
        <v>118</v>
      </c>
      <c r="B131" s="118">
        <v>44224</v>
      </c>
      <c r="C131" s="28">
        <v>4944.0000265280132</v>
      </c>
      <c r="D131" s="119">
        <v>4972.8</v>
      </c>
      <c r="E131" s="28">
        <f t="shared" si="3"/>
        <v>-28.799973471986959</v>
      </c>
      <c r="F131" s="116">
        <v>34.146099999999997</v>
      </c>
      <c r="G131" s="116">
        <v>34.146099999999997</v>
      </c>
      <c r="H131" s="108">
        <f t="shared" si="2"/>
        <v>-983.40677417181382</v>
      </c>
      <c r="I131" s="117">
        <f t="shared" si="4"/>
        <v>983.40677417181382</v>
      </c>
      <c r="J131" s="95">
        <f t="shared" si="5"/>
        <v>-983.40677417181382</v>
      </c>
      <c r="K131" s="117">
        <f t="shared" si="6"/>
        <v>0</v>
      </c>
      <c r="L131" s="114" t="s">
        <v>60</v>
      </c>
    </row>
    <row r="132" spans="1:12" x14ac:dyDescent="0.45">
      <c r="A132" s="114" t="s">
        <v>119</v>
      </c>
      <c r="B132" s="118">
        <v>44228</v>
      </c>
      <c r="C132" s="28">
        <v>90.320055719544953</v>
      </c>
      <c r="D132" s="119">
        <v>0</v>
      </c>
      <c r="E132" s="28">
        <f t="shared" si="3"/>
        <v>90.320055719544953</v>
      </c>
      <c r="F132" s="116">
        <v>34.146099999999997</v>
      </c>
      <c r="G132" s="116">
        <v>34.146099999999997</v>
      </c>
      <c r="H132" s="108">
        <f t="shared" ref="H132:H195" si="7">E132*G132</f>
        <v>3084.0776546051538</v>
      </c>
      <c r="I132" s="117">
        <f t="shared" si="4"/>
        <v>-3084.0776546051538</v>
      </c>
      <c r="J132" s="95">
        <f t="shared" si="5"/>
        <v>3084.0776546051538</v>
      </c>
      <c r="K132" s="117">
        <f t="shared" si="6"/>
        <v>0</v>
      </c>
      <c r="L132" s="114" t="s">
        <v>60</v>
      </c>
    </row>
    <row r="133" spans="1:12" x14ac:dyDescent="0.45">
      <c r="A133" s="114" t="s">
        <v>120</v>
      </c>
      <c r="B133" s="118">
        <v>44237</v>
      </c>
      <c r="C133" s="28">
        <v>2833.1199484166691</v>
      </c>
      <c r="D133" s="119">
        <v>2828.91</v>
      </c>
      <c r="E133" s="28">
        <f t="shared" si="3"/>
        <v>4.2099484166692491</v>
      </c>
      <c r="F133" s="116">
        <v>34.146099999999997</v>
      </c>
      <c r="G133" s="116">
        <v>34.146099999999997</v>
      </c>
      <c r="H133" s="108">
        <f t="shared" si="7"/>
        <v>143.75331963042984</v>
      </c>
      <c r="I133" s="117">
        <f t="shared" si="4"/>
        <v>-143.75331963042984</v>
      </c>
      <c r="J133" s="95">
        <f t="shared" si="5"/>
        <v>143.75331963042984</v>
      </c>
      <c r="K133" s="117">
        <f t="shared" si="6"/>
        <v>0</v>
      </c>
      <c r="L133" s="114" t="s">
        <v>60</v>
      </c>
    </row>
    <row r="134" spans="1:12" x14ac:dyDescent="0.45">
      <c r="A134" s="114" t="s">
        <v>121</v>
      </c>
      <c r="B134" s="118">
        <v>44238</v>
      </c>
      <c r="C134" s="28">
        <v>2097.1401303123071</v>
      </c>
      <c r="D134" s="119">
        <v>1204.74</v>
      </c>
      <c r="E134" s="28">
        <f t="shared" si="3"/>
        <v>892.40013031230706</v>
      </c>
      <c r="F134" s="116">
        <v>34.146099999999997</v>
      </c>
      <c r="G134" s="116">
        <v>34.146099999999997</v>
      </c>
      <c r="H134" s="108">
        <f t="shared" si="7"/>
        <v>30471.984089657064</v>
      </c>
      <c r="I134" s="117">
        <f t="shared" si="4"/>
        <v>-30471.984089657064</v>
      </c>
      <c r="J134" s="95">
        <f t="shared" si="5"/>
        <v>30471.984089657064</v>
      </c>
      <c r="K134" s="117">
        <f t="shared" si="6"/>
        <v>0</v>
      </c>
      <c r="L134" s="114" t="s">
        <v>60</v>
      </c>
    </row>
    <row r="135" spans="1:12" x14ac:dyDescent="0.45">
      <c r="A135" s="114" t="s">
        <v>122</v>
      </c>
      <c r="B135" s="118">
        <v>44242</v>
      </c>
      <c r="C135" s="28">
        <v>4488.1401270099177</v>
      </c>
      <c r="D135" s="119">
        <v>4475.28</v>
      </c>
      <c r="E135" s="28">
        <f t="shared" si="3"/>
        <v>12.86012700991796</v>
      </c>
      <c r="F135" s="116">
        <v>34.146099999999997</v>
      </c>
      <c r="G135" s="116">
        <v>34.146099999999997</v>
      </c>
      <c r="H135" s="108">
        <f t="shared" si="7"/>
        <v>439.12318289335963</v>
      </c>
      <c r="I135" s="117">
        <f t="shared" si="4"/>
        <v>-439.12318289335963</v>
      </c>
      <c r="J135" s="95">
        <f t="shared" si="5"/>
        <v>439.12318289335963</v>
      </c>
      <c r="K135" s="117">
        <f t="shared" si="6"/>
        <v>0</v>
      </c>
      <c r="L135" s="114" t="s">
        <v>60</v>
      </c>
    </row>
    <row r="136" spans="1:12" x14ac:dyDescent="0.45">
      <c r="A136" s="114" t="s">
        <v>123</v>
      </c>
      <c r="B136" s="118">
        <v>44294</v>
      </c>
      <c r="C136" s="28">
        <v>12469.579958740829</v>
      </c>
      <c r="D136" s="119">
        <v>11643.78</v>
      </c>
      <c r="E136" s="28">
        <f t="shared" si="3"/>
        <v>825.79995874082852</v>
      </c>
      <c r="F136" s="116">
        <v>34.146099999999997</v>
      </c>
      <c r="G136" s="116">
        <v>34.146099999999997</v>
      </c>
      <c r="H136" s="108">
        <f t="shared" si="7"/>
        <v>28197.847971160201</v>
      </c>
      <c r="I136" s="117">
        <f t="shared" si="4"/>
        <v>-28197.847971160201</v>
      </c>
      <c r="J136" s="95">
        <f t="shared" si="5"/>
        <v>28197.847971160201</v>
      </c>
      <c r="K136" s="117">
        <f t="shared" si="6"/>
        <v>0</v>
      </c>
      <c r="L136" s="114" t="s">
        <v>60</v>
      </c>
    </row>
    <row r="137" spans="1:12" x14ac:dyDescent="0.45">
      <c r="A137" s="114" t="s">
        <v>124</v>
      </c>
      <c r="B137" s="118">
        <v>44303</v>
      </c>
      <c r="C137" s="28">
        <v>5952.7001093007302</v>
      </c>
      <c r="D137" s="119">
        <v>4927.6499999999996</v>
      </c>
      <c r="E137" s="28">
        <f t="shared" si="3"/>
        <v>1025.0501093007306</v>
      </c>
      <c r="F137" s="116">
        <v>34.146099999999997</v>
      </c>
      <c r="G137" s="116">
        <v>34.146099999999997</v>
      </c>
      <c r="H137" s="108">
        <f t="shared" si="7"/>
        <v>35001.463537193675</v>
      </c>
      <c r="I137" s="117">
        <f t="shared" si="4"/>
        <v>-35001.463537193675</v>
      </c>
      <c r="J137" s="95">
        <f t="shared" si="5"/>
        <v>35001.463537193675</v>
      </c>
      <c r="K137" s="117">
        <f t="shared" si="6"/>
        <v>0</v>
      </c>
      <c r="L137" s="114" t="s">
        <v>60</v>
      </c>
    </row>
    <row r="138" spans="1:12" x14ac:dyDescent="0.45">
      <c r="A138" s="114" t="s">
        <v>125</v>
      </c>
      <c r="B138" s="118">
        <v>44305</v>
      </c>
      <c r="C138" s="28">
        <v>2869.999809359193</v>
      </c>
      <c r="D138" s="119">
        <v>2857.75</v>
      </c>
      <c r="E138" s="28">
        <f t="shared" si="3"/>
        <v>12.249809359193023</v>
      </c>
      <c r="F138" s="116">
        <v>34.146099999999997</v>
      </c>
      <c r="G138" s="116">
        <v>34.146099999999997</v>
      </c>
      <c r="H138" s="108">
        <f t="shared" si="7"/>
        <v>418.28321535994087</v>
      </c>
      <c r="I138" s="117">
        <f t="shared" si="4"/>
        <v>-418.28321535994087</v>
      </c>
      <c r="J138" s="95">
        <f t="shared" si="5"/>
        <v>418.28321535994087</v>
      </c>
      <c r="K138" s="117">
        <f t="shared" si="6"/>
        <v>0</v>
      </c>
      <c r="L138" s="114" t="s">
        <v>60</v>
      </c>
    </row>
    <row r="139" spans="1:12" x14ac:dyDescent="0.45">
      <c r="A139" s="114" t="s">
        <v>126</v>
      </c>
      <c r="B139" s="118">
        <v>44315</v>
      </c>
      <c r="C139" s="28">
        <v>5621.8502423745713</v>
      </c>
      <c r="D139" s="119">
        <v>5908.17</v>
      </c>
      <c r="E139" s="28">
        <f t="shared" si="3"/>
        <v>-286.31975762542879</v>
      </c>
      <c r="F139" s="116">
        <v>34.146099999999997</v>
      </c>
      <c r="G139" s="116">
        <v>34.146099999999997</v>
      </c>
      <c r="H139" s="108">
        <f t="shared" si="7"/>
        <v>-9776.703075853653</v>
      </c>
      <c r="I139" s="117">
        <f t="shared" si="4"/>
        <v>9776.703075853653</v>
      </c>
      <c r="J139" s="95">
        <f t="shared" si="5"/>
        <v>-9776.703075853653</v>
      </c>
      <c r="K139" s="117">
        <f t="shared" si="6"/>
        <v>0</v>
      </c>
      <c r="L139" s="114" t="s">
        <v>60</v>
      </c>
    </row>
    <row r="140" spans="1:12" x14ac:dyDescent="0.45">
      <c r="A140" s="114" t="s">
        <v>127</v>
      </c>
      <c r="B140" s="118">
        <v>44316</v>
      </c>
      <c r="C140" s="28">
        <v>927.49990787860304</v>
      </c>
      <c r="D140" s="119">
        <v>1067.6599999999999</v>
      </c>
      <c r="E140" s="28">
        <f t="shared" si="3"/>
        <v>-140.16009212139681</v>
      </c>
      <c r="F140" s="116">
        <v>34.146099999999997</v>
      </c>
      <c r="G140" s="116">
        <v>34.146099999999997</v>
      </c>
      <c r="H140" s="108">
        <f t="shared" si="7"/>
        <v>-4785.9205215864276</v>
      </c>
      <c r="I140" s="117">
        <f t="shared" si="4"/>
        <v>4785.9205215864276</v>
      </c>
      <c r="J140" s="95">
        <f t="shared" si="5"/>
        <v>-4785.9205215864276</v>
      </c>
      <c r="K140" s="117">
        <f t="shared" si="6"/>
        <v>0</v>
      </c>
      <c r="L140" s="114" t="s">
        <v>60</v>
      </c>
    </row>
    <row r="141" spans="1:12" x14ac:dyDescent="0.45">
      <c r="A141" s="114" t="s">
        <v>128</v>
      </c>
      <c r="B141" s="118">
        <v>44321</v>
      </c>
      <c r="C141" s="28">
        <v>2537.2599284629705</v>
      </c>
      <c r="D141" s="119">
        <v>2750.44</v>
      </c>
      <c r="E141" s="28">
        <f t="shared" si="3"/>
        <v>-213.18007153702956</v>
      </c>
      <c r="F141" s="116">
        <v>34.146099999999997</v>
      </c>
      <c r="G141" s="116">
        <v>34.146099999999997</v>
      </c>
      <c r="H141" s="108">
        <f t="shared" si="7"/>
        <v>-7279.2680407105645</v>
      </c>
      <c r="I141" s="117">
        <f t="shared" si="4"/>
        <v>7279.2680407105645</v>
      </c>
      <c r="J141" s="95">
        <f t="shared" si="5"/>
        <v>-7279.2680407105645</v>
      </c>
      <c r="K141" s="117">
        <f t="shared" si="6"/>
        <v>0</v>
      </c>
      <c r="L141" s="114" t="s">
        <v>60</v>
      </c>
    </row>
    <row r="142" spans="1:12" x14ac:dyDescent="0.45">
      <c r="A142" s="114" t="s">
        <v>129</v>
      </c>
      <c r="B142" s="118">
        <v>44324</v>
      </c>
      <c r="C142" s="28">
        <v>437.4399092103082</v>
      </c>
      <c r="D142" s="119">
        <v>40</v>
      </c>
      <c r="E142" s="28">
        <f t="shared" si="3"/>
        <v>397.4399092103082</v>
      </c>
      <c r="F142" s="116">
        <v>34.146099999999997</v>
      </c>
      <c r="G142" s="116">
        <v>34.146099999999997</v>
      </c>
      <c r="H142" s="108">
        <f t="shared" si="7"/>
        <v>13571.022883886104</v>
      </c>
      <c r="I142" s="117">
        <f t="shared" si="4"/>
        <v>-13571.022883886104</v>
      </c>
      <c r="J142" s="95">
        <f t="shared" si="5"/>
        <v>13571.022883886104</v>
      </c>
      <c r="K142" s="117">
        <f t="shared" si="6"/>
        <v>0</v>
      </c>
      <c r="L142" s="114" t="s">
        <v>60</v>
      </c>
    </row>
    <row r="143" spans="1:12" x14ac:dyDescent="0.45">
      <c r="A143" s="114" t="s">
        <v>130</v>
      </c>
      <c r="B143" s="118">
        <v>44331</v>
      </c>
      <c r="C143" s="28">
        <v>5757.9401302956512</v>
      </c>
      <c r="D143" s="119">
        <v>0</v>
      </c>
      <c r="E143" s="28">
        <f t="shared" si="3"/>
        <v>5757.9401302956512</v>
      </c>
      <c r="F143" s="116">
        <v>34.146099999999997</v>
      </c>
      <c r="G143" s="116">
        <v>34.146099999999997</v>
      </c>
      <c r="H143" s="108">
        <f t="shared" si="7"/>
        <v>196611.1994830883</v>
      </c>
      <c r="I143" s="117">
        <f t="shared" si="4"/>
        <v>-196611.1994830883</v>
      </c>
      <c r="J143" s="95">
        <f t="shared" si="5"/>
        <v>196611.1994830883</v>
      </c>
      <c r="K143" s="117">
        <f t="shared" si="6"/>
        <v>0</v>
      </c>
      <c r="L143" s="114" t="s">
        <v>60</v>
      </c>
    </row>
    <row r="144" spans="1:12" x14ac:dyDescent="0.45">
      <c r="A144" s="114" t="s">
        <v>131</v>
      </c>
      <c r="B144" s="118">
        <v>44335</v>
      </c>
      <c r="C144" s="28">
        <v>10392.269887387461</v>
      </c>
      <c r="D144" s="119">
        <v>10245.990000000002</v>
      </c>
      <c r="E144" s="28">
        <f t="shared" si="3"/>
        <v>146.27988738745989</v>
      </c>
      <c r="F144" s="116">
        <v>34.146099999999997</v>
      </c>
      <c r="G144" s="116">
        <v>34.146099999999997</v>
      </c>
      <c r="H144" s="108">
        <f t="shared" si="7"/>
        <v>4994.8876627209438</v>
      </c>
      <c r="I144" s="117">
        <f t="shared" si="4"/>
        <v>-4994.8876627209438</v>
      </c>
      <c r="J144" s="95">
        <f t="shared" si="5"/>
        <v>4994.8876627209438</v>
      </c>
      <c r="K144" s="117">
        <f t="shared" si="6"/>
        <v>0</v>
      </c>
      <c r="L144" s="114" t="s">
        <v>60</v>
      </c>
    </row>
    <row r="145" spans="1:12" x14ac:dyDescent="0.45">
      <c r="A145" s="114" t="s">
        <v>132</v>
      </c>
      <c r="B145" s="118">
        <v>44336</v>
      </c>
      <c r="C145" s="28">
        <v>7637.259839106544</v>
      </c>
      <c r="D145" s="119">
        <v>7595.23</v>
      </c>
      <c r="E145" s="28">
        <f t="shared" si="3"/>
        <v>42.029839106544387</v>
      </c>
      <c r="F145" s="116">
        <v>34.146099999999997</v>
      </c>
      <c r="G145" s="116">
        <v>34.146099999999997</v>
      </c>
      <c r="H145" s="108">
        <f t="shared" si="7"/>
        <v>1435.1550891159752</v>
      </c>
      <c r="I145" s="117">
        <f t="shared" si="4"/>
        <v>-1435.1550891159752</v>
      </c>
      <c r="J145" s="95">
        <f t="shared" si="5"/>
        <v>1435.1550891159752</v>
      </c>
      <c r="K145" s="117">
        <f t="shared" si="6"/>
        <v>0</v>
      </c>
      <c r="L145" s="114" t="s">
        <v>60</v>
      </c>
    </row>
    <row r="146" spans="1:12" x14ac:dyDescent="0.45">
      <c r="A146" s="114" t="s">
        <v>133</v>
      </c>
      <c r="B146" s="118">
        <v>44338</v>
      </c>
      <c r="C146" s="28">
        <v>4903.9202146361858</v>
      </c>
      <c r="D146" s="119">
        <v>4908.88</v>
      </c>
      <c r="E146" s="28">
        <f t="shared" si="3"/>
        <v>-4.9597853638142624</v>
      </c>
      <c r="F146" s="116">
        <v>34.146099999999997</v>
      </c>
      <c r="G146" s="116">
        <v>34.146099999999997</v>
      </c>
      <c r="H146" s="108">
        <f t="shared" si="7"/>
        <v>-169.35732701133816</v>
      </c>
      <c r="I146" s="117">
        <f t="shared" si="4"/>
        <v>169.35732701133816</v>
      </c>
      <c r="J146" s="95">
        <f t="shared" si="5"/>
        <v>-169.35732701133816</v>
      </c>
      <c r="K146" s="117">
        <f t="shared" si="6"/>
        <v>0</v>
      </c>
      <c r="L146" s="114" t="s">
        <v>60</v>
      </c>
    </row>
    <row r="147" spans="1:12" x14ac:dyDescent="0.45">
      <c r="A147" s="114" t="s">
        <v>134</v>
      </c>
      <c r="B147" s="118">
        <v>44347</v>
      </c>
      <c r="C147" s="28">
        <v>0</v>
      </c>
      <c r="D147" s="119">
        <v>5657.9400000000005</v>
      </c>
      <c r="E147" s="28">
        <f t="shared" si="3"/>
        <v>-5657.9400000000005</v>
      </c>
      <c r="F147" s="116">
        <v>34.146099999999997</v>
      </c>
      <c r="G147" s="116">
        <v>34.146099999999997</v>
      </c>
      <c r="H147" s="108">
        <f t="shared" si="7"/>
        <v>-193196.58503399999</v>
      </c>
      <c r="I147" s="117">
        <f t="shared" si="4"/>
        <v>193196.58503399999</v>
      </c>
      <c r="J147" s="95">
        <f t="shared" si="5"/>
        <v>-193196.58503399999</v>
      </c>
      <c r="K147" s="117">
        <f t="shared" si="6"/>
        <v>0</v>
      </c>
      <c r="L147" s="114" t="s">
        <v>60</v>
      </c>
    </row>
    <row r="148" spans="1:12" x14ac:dyDescent="0.45">
      <c r="A148" s="114" t="s">
        <v>135</v>
      </c>
      <c r="B148" s="118">
        <v>44348</v>
      </c>
      <c r="C148" s="28">
        <v>7237.100137313736</v>
      </c>
      <c r="D148" s="119">
        <v>7224.75</v>
      </c>
      <c r="E148" s="28">
        <f t="shared" si="3"/>
        <v>12.350137313736013</v>
      </c>
      <c r="F148" s="116">
        <v>34.146099999999997</v>
      </c>
      <c r="G148" s="116">
        <v>34.146099999999997</v>
      </c>
      <c r="H148" s="108">
        <f t="shared" si="7"/>
        <v>421.70902372856125</v>
      </c>
      <c r="I148" s="117">
        <f t="shared" si="4"/>
        <v>-421.70902372856125</v>
      </c>
      <c r="J148" s="95">
        <f t="shared" si="5"/>
        <v>421.70902372856125</v>
      </c>
      <c r="K148" s="117">
        <f t="shared" si="6"/>
        <v>0</v>
      </c>
      <c r="L148" s="114" t="s">
        <v>60</v>
      </c>
    </row>
    <row r="149" spans="1:12" x14ac:dyDescent="0.45">
      <c r="A149" s="114" t="s">
        <v>136</v>
      </c>
      <c r="B149" s="118">
        <v>44352</v>
      </c>
      <c r="C149" s="28">
        <v>317.51992422575364</v>
      </c>
      <c r="D149" s="119">
        <v>323.39999999999998</v>
      </c>
      <c r="E149" s="28">
        <f t="shared" si="3"/>
        <v>-5.8800757742463361</v>
      </c>
      <c r="F149" s="116">
        <v>34.146099999999997</v>
      </c>
      <c r="G149" s="116">
        <v>34.146099999999997</v>
      </c>
      <c r="H149" s="108">
        <f t="shared" si="7"/>
        <v>-200.78165539499281</v>
      </c>
      <c r="I149" s="117">
        <f t="shared" si="4"/>
        <v>200.78165539499281</v>
      </c>
      <c r="J149" s="95">
        <f t="shared" si="5"/>
        <v>-200.78165539499281</v>
      </c>
      <c r="K149" s="117">
        <f t="shared" si="6"/>
        <v>0</v>
      </c>
      <c r="L149" s="114" t="s">
        <v>60</v>
      </c>
    </row>
    <row r="150" spans="1:12" x14ac:dyDescent="0.45">
      <c r="A150" s="114" t="s">
        <v>137</v>
      </c>
      <c r="B150" s="118">
        <v>44376</v>
      </c>
      <c r="C150" s="28">
        <v>9461.3301544821188</v>
      </c>
      <c r="D150" s="119">
        <v>9441.7900000000009</v>
      </c>
      <c r="E150" s="28">
        <f t="shared" si="3"/>
        <v>19.540154482117941</v>
      </c>
      <c r="F150" s="116">
        <v>34.146099999999997</v>
      </c>
      <c r="G150" s="116">
        <v>34.146099999999997</v>
      </c>
      <c r="H150" s="108">
        <f t="shared" si="7"/>
        <v>667.22006896184735</v>
      </c>
      <c r="I150" s="117">
        <f t="shared" si="4"/>
        <v>-667.22006896184735</v>
      </c>
      <c r="J150" s="95">
        <f t="shared" si="5"/>
        <v>667.22006896184735</v>
      </c>
      <c r="K150" s="117">
        <f t="shared" si="6"/>
        <v>0</v>
      </c>
      <c r="L150" s="114" t="s">
        <v>60</v>
      </c>
    </row>
    <row r="151" spans="1:12" x14ac:dyDescent="0.45">
      <c r="A151" s="114" t="s">
        <v>138</v>
      </c>
      <c r="B151" s="118">
        <v>44392</v>
      </c>
      <c r="C151" s="28">
        <v>13173.270131381649</v>
      </c>
      <c r="D151" s="119">
        <v>13444.869999999999</v>
      </c>
      <c r="E151" s="28">
        <f t="shared" si="3"/>
        <v>-271.59986861835023</v>
      </c>
      <c r="F151" s="116">
        <v>34.146099999999997</v>
      </c>
      <c r="G151" s="116">
        <v>34.146099999999997</v>
      </c>
      <c r="H151" s="108">
        <f t="shared" si="7"/>
        <v>-9274.0762738290487</v>
      </c>
      <c r="I151" s="117">
        <f t="shared" si="4"/>
        <v>9274.0762738290487</v>
      </c>
      <c r="J151" s="95">
        <f t="shared" si="5"/>
        <v>-9274.0762738290487</v>
      </c>
      <c r="K151" s="117">
        <f t="shared" si="6"/>
        <v>0</v>
      </c>
      <c r="L151" s="114" t="s">
        <v>60</v>
      </c>
    </row>
    <row r="152" spans="1:12" x14ac:dyDescent="0.45">
      <c r="A152" s="114" t="s">
        <v>139</v>
      </c>
      <c r="B152" s="118">
        <v>44400</v>
      </c>
      <c r="C152" s="28">
        <v>1572.3499177693848</v>
      </c>
      <c r="D152" s="119">
        <v>1577.68</v>
      </c>
      <c r="E152" s="28">
        <f t="shared" si="3"/>
        <v>-5.3300822306152895</v>
      </c>
      <c r="F152" s="116">
        <v>34.146099999999997</v>
      </c>
      <c r="G152" s="116">
        <v>34.146099999999997</v>
      </c>
      <c r="H152" s="108">
        <f t="shared" si="7"/>
        <v>-182.00152085481272</v>
      </c>
      <c r="I152" s="117">
        <f t="shared" si="4"/>
        <v>182.00152085481272</v>
      </c>
      <c r="J152" s="95">
        <f t="shared" si="5"/>
        <v>-182.00152085481272</v>
      </c>
      <c r="K152" s="117">
        <f t="shared" si="6"/>
        <v>0</v>
      </c>
      <c r="L152" s="114" t="s">
        <v>60</v>
      </c>
    </row>
    <row r="153" spans="1:12" x14ac:dyDescent="0.45">
      <c r="A153" s="114" t="s">
        <v>140</v>
      </c>
      <c r="B153" s="118">
        <v>44413</v>
      </c>
      <c r="C153" s="28">
        <v>4568.1999558315911</v>
      </c>
      <c r="D153" s="119">
        <v>4437.68</v>
      </c>
      <c r="E153" s="28">
        <f t="shared" si="3"/>
        <v>130.51995583159078</v>
      </c>
      <c r="F153" s="116">
        <v>34.146099999999997</v>
      </c>
      <c r="G153" s="116">
        <v>34.146099999999997</v>
      </c>
      <c r="H153" s="108">
        <f t="shared" si="7"/>
        <v>4456.7474638210815</v>
      </c>
      <c r="I153" s="117">
        <f t="shared" si="4"/>
        <v>-4456.7474638210815</v>
      </c>
      <c r="J153" s="95">
        <f t="shared" si="5"/>
        <v>4456.7474638210815</v>
      </c>
      <c r="K153" s="117">
        <f t="shared" si="6"/>
        <v>0</v>
      </c>
      <c r="L153" s="114" t="s">
        <v>60</v>
      </c>
    </row>
    <row r="154" spans="1:12" x14ac:dyDescent="0.45">
      <c r="A154" s="114" t="s">
        <v>141</v>
      </c>
      <c r="B154" s="118">
        <v>44417</v>
      </c>
      <c r="C154" s="28">
        <v>3432.5898768612687</v>
      </c>
      <c r="D154" s="119">
        <v>3427.48</v>
      </c>
      <c r="E154" s="28">
        <f t="shared" si="3"/>
        <v>5.1098768612687309</v>
      </c>
      <c r="F154" s="116">
        <v>34.146099999999997</v>
      </c>
      <c r="G154" s="116">
        <v>34.146099999999997</v>
      </c>
      <c r="H154" s="108">
        <f t="shared" si="7"/>
        <v>174.4823662925682</v>
      </c>
      <c r="I154" s="117">
        <f t="shared" si="4"/>
        <v>-174.4823662925682</v>
      </c>
      <c r="J154" s="95">
        <f t="shared" si="5"/>
        <v>174.4823662925682</v>
      </c>
      <c r="K154" s="117">
        <f t="shared" si="6"/>
        <v>0</v>
      </c>
      <c r="L154" s="114" t="s">
        <v>60</v>
      </c>
    </row>
    <row r="155" spans="1:12" x14ac:dyDescent="0.45">
      <c r="A155" s="114" t="s">
        <v>142</v>
      </c>
      <c r="B155" s="118">
        <v>44432</v>
      </c>
      <c r="C155" s="28">
        <v>2660.6101633991821</v>
      </c>
      <c r="D155" s="119">
        <v>2665.52</v>
      </c>
      <c r="E155" s="28">
        <f t="shared" si="3"/>
        <v>-4.9098366008179255</v>
      </c>
      <c r="F155" s="116">
        <v>34.146099999999997</v>
      </c>
      <c r="G155" s="116">
        <v>34.146099999999997</v>
      </c>
      <c r="H155" s="108">
        <f t="shared" si="7"/>
        <v>-167.65177155518896</v>
      </c>
      <c r="I155" s="117">
        <f t="shared" si="4"/>
        <v>167.65177155518896</v>
      </c>
      <c r="J155" s="95">
        <f t="shared" si="5"/>
        <v>-167.65177155518896</v>
      </c>
      <c r="K155" s="117">
        <f t="shared" si="6"/>
        <v>0</v>
      </c>
      <c r="L155" s="114" t="s">
        <v>60</v>
      </c>
    </row>
    <row r="156" spans="1:12" x14ac:dyDescent="0.45">
      <c r="A156" s="114" t="s">
        <v>143</v>
      </c>
      <c r="B156" s="118">
        <v>44435</v>
      </c>
      <c r="C156" s="28">
        <v>4043.9998921652032</v>
      </c>
      <c r="D156" s="119">
        <v>4124.88</v>
      </c>
      <c r="E156" s="28">
        <f t="shared" si="3"/>
        <v>-80.880107834796945</v>
      </c>
      <c r="F156" s="116">
        <v>34.146099999999997</v>
      </c>
      <c r="G156" s="116">
        <v>34.146099999999997</v>
      </c>
      <c r="H156" s="108">
        <f t="shared" si="7"/>
        <v>-2761.7402501377596</v>
      </c>
      <c r="I156" s="117">
        <f t="shared" si="4"/>
        <v>2761.7402501377596</v>
      </c>
      <c r="J156" s="95">
        <f t="shared" si="5"/>
        <v>-2761.7402501377596</v>
      </c>
      <c r="K156" s="117">
        <f t="shared" si="6"/>
        <v>0</v>
      </c>
      <c r="L156" s="114" t="s">
        <v>60</v>
      </c>
    </row>
    <row r="157" spans="1:12" x14ac:dyDescent="0.45">
      <c r="A157" s="114" t="s">
        <v>144</v>
      </c>
      <c r="B157" s="118">
        <v>44443</v>
      </c>
      <c r="C157" s="28">
        <v>1667.5000998399487</v>
      </c>
      <c r="D157" s="119">
        <v>1450</v>
      </c>
      <c r="E157" s="28">
        <f t="shared" si="3"/>
        <v>217.50009983994869</v>
      </c>
      <c r="F157" s="116">
        <v>34.146099999999997</v>
      </c>
      <c r="G157" s="116">
        <v>34.146099999999997</v>
      </c>
      <c r="H157" s="108">
        <f t="shared" si="7"/>
        <v>7426.7801591448715</v>
      </c>
      <c r="I157" s="117">
        <f t="shared" si="4"/>
        <v>-7426.7801591448715</v>
      </c>
      <c r="J157" s="95">
        <f t="shared" si="5"/>
        <v>7426.7801591448715</v>
      </c>
      <c r="K157" s="117">
        <f t="shared" si="6"/>
        <v>0</v>
      </c>
      <c r="L157" s="114" t="s">
        <v>60</v>
      </c>
    </row>
    <row r="158" spans="1:12" x14ac:dyDescent="0.45">
      <c r="A158" s="114" t="s">
        <v>145</v>
      </c>
      <c r="B158" s="118">
        <v>44446</v>
      </c>
      <c r="C158" s="28">
        <v>6866.5198251418487</v>
      </c>
      <c r="D158" s="119">
        <v>6914.0399999999991</v>
      </c>
      <c r="E158" s="28">
        <f t="shared" si="3"/>
        <v>-47.520174858150313</v>
      </c>
      <c r="F158" s="116">
        <v>34.146099999999997</v>
      </c>
      <c r="G158" s="116">
        <v>34.146099999999997</v>
      </c>
      <c r="H158" s="108">
        <f t="shared" si="7"/>
        <v>-1622.6286427238863</v>
      </c>
      <c r="I158" s="117">
        <f t="shared" si="4"/>
        <v>1622.6286427238863</v>
      </c>
      <c r="J158" s="95">
        <f t="shared" si="5"/>
        <v>-1622.6286427238863</v>
      </c>
      <c r="K158" s="117">
        <f t="shared" si="6"/>
        <v>0</v>
      </c>
      <c r="L158" s="114" t="s">
        <v>60</v>
      </c>
    </row>
    <row r="159" spans="1:12" x14ac:dyDescent="0.45">
      <c r="A159" s="114" t="s">
        <v>146</v>
      </c>
      <c r="B159" s="118">
        <v>44460</v>
      </c>
      <c r="C159" s="28">
        <v>19334.700083318636</v>
      </c>
      <c r="D159" s="119">
        <v>19620.400000000001</v>
      </c>
      <c r="E159" s="28">
        <f t="shared" si="3"/>
        <v>-285.69991668136572</v>
      </c>
      <c r="F159" s="116">
        <v>34.146099999999997</v>
      </c>
      <c r="G159" s="116">
        <v>34.146099999999997</v>
      </c>
      <c r="H159" s="108">
        <f t="shared" si="7"/>
        <v>-9755.5379249935813</v>
      </c>
      <c r="I159" s="117">
        <f t="shared" si="4"/>
        <v>9755.5379249935813</v>
      </c>
      <c r="J159" s="95">
        <f t="shared" si="5"/>
        <v>-9755.5379249935813</v>
      </c>
      <c r="K159" s="117">
        <f t="shared" si="6"/>
        <v>0</v>
      </c>
      <c r="L159" s="114" t="s">
        <v>60</v>
      </c>
    </row>
    <row r="160" spans="1:12" x14ac:dyDescent="0.45">
      <c r="A160" s="114" t="s">
        <v>147</v>
      </c>
      <c r="B160" s="118">
        <v>44463</v>
      </c>
      <c r="C160" s="28">
        <v>271.20000000000005</v>
      </c>
      <c r="D160" s="119">
        <v>0</v>
      </c>
      <c r="E160" s="28">
        <f t="shared" si="3"/>
        <v>271.20000000000005</v>
      </c>
      <c r="F160" s="116">
        <v>34.146099999999997</v>
      </c>
      <c r="G160" s="116">
        <v>34.146099999999997</v>
      </c>
      <c r="H160" s="108">
        <f t="shared" si="7"/>
        <v>9260.4223200000015</v>
      </c>
      <c r="I160" s="117">
        <f t="shared" si="4"/>
        <v>-9260.4223200000015</v>
      </c>
      <c r="J160" s="95">
        <f t="shared" si="5"/>
        <v>9260.4223200000015</v>
      </c>
      <c r="K160" s="117">
        <f t="shared" si="6"/>
        <v>0</v>
      </c>
      <c r="L160" s="114" t="s">
        <v>60</v>
      </c>
    </row>
    <row r="161" spans="1:12" x14ac:dyDescent="0.45">
      <c r="A161" s="114" t="s">
        <v>148</v>
      </c>
      <c r="B161" s="118">
        <v>44471</v>
      </c>
      <c r="C161" s="28">
        <v>4770.8601368500731</v>
      </c>
      <c r="D161" s="119">
        <v>4751.5199999999995</v>
      </c>
      <c r="E161" s="28">
        <f t="shared" si="3"/>
        <v>19.340136850073577</v>
      </c>
      <c r="F161" s="116">
        <v>34.146099999999997</v>
      </c>
      <c r="G161" s="116">
        <v>34.146099999999997</v>
      </c>
      <c r="H161" s="108">
        <f t="shared" si="7"/>
        <v>660.3902468962973</v>
      </c>
      <c r="I161" s="117">
        <f t="shared" si="4"/>
        <v>-660.3902468962973</v>
      </c>
      <c r="J161" s="95">
        <f t="shared" si="5"/>
        <v>660.3902468962973</v>
      </c>
      <c r="K161" s="117">
        <f t="shared" si="6"/>
        <v>0</v>
      </c>
      <c r="L161" s="114" t="s">
        <v>60</v>
      </c>
    </row>
    <row r="162" spans="1:12" x14ac:dyDescent="0.45">
      <c r="A162" s="114" t="s">
        <v>149</v>
      </c>
      <c r="B162" s="118">
        <v>44481</v>
      </c>
      <c r="C162" s="28">
        <v>9243.7198493421947</v>
      </c>
      <c r="D162" s="119">
        <v>9244.26</v>
      </c>
      <c r="E162" s="28">
        <f t="shared" si="3"/>
        <v>-0.54015065780549776</v>
      </c>
      <c r="F162" s="116">
        <v>34.146099999999997</v>
      </c>
      <c r="G162" s="116">
        <v>34.146099999999997</v>
      </c>
      <c r="H162" s="108">
        <f t="shared" si="7"/>
        <v>-18.444038376492305</v>
      </c>
      <c r="I162" s="117">
        <f t="shared" si="4"/>
        <v>18.444038376492305</v>
      </c>
      <c r="J162" s="95">
        <f t="shared" si="5"/>
        <v>-18.444038376492305</v>
      </c>
      <c r="K162" s="117">
        <f t="shared" si="6"/>
        <v>0</v>
      </c>
      <c r="L162" s="114" t="s">
        <v>60</v>
      </c>
    </row>
    <row r="163" spans="1:12" x14ac:dyDescent="0.45">
      <c r="A163" s="114" t="s">
        <v>150</v>
      </c>
      <c r="B163" s="118">
        <v>44483</v>
      </c>
      <c r="C163" s="28">
        <v>5283.6500437753766</v>
      </c>
      <c r="D163" s="119">
        <v>5303</v>
      </c>
      <c r="E163" s="28">
        <f t="shared" si="3"/>
        <v>-19.349956224623384</v>
      </c>
      <c r="F163" s="116">
        <v>34.146099999999997</v>
      </c>
      <c r="G163" s="116">
        <v>34.146099999999997</v>
      </c>
      <c r="H163" s="108">
        <f t="shared" si="7"/>
        <v>-660.72554024161241</v>
      </c>
      <c r="I163" s="117">
        <f t="shared" si="4"/>
        <v>660.72554024161241</v>
      </c>
      <c r="J163" s="95">
        <f t="shared" si="5"/>
        <v>-660.72554024161241</v>
      </c>
      <c r="K163" s="117">
        <f t="shared" si="6"/>
        <v>0</v>
      </c>
      <c r="L163" s="114" t="s">
        <v>60</v>
      </c>
    </row>
    <row r="164" spans="1:12" x14ac:dyDescent="0.45">
      <c r="A164" s="114" t="s">
        <v>151</v>
      </c>
      <c r="B164" s="118">
        <v>44498</v>
      </c>
      <c r="C164" s="28">
        <v>5401.7499033988624</v>
      </c>
      <c r="D164" s="119">
        <v>5323.6900000000005</v>
      </c>
      <c r="E164" s="28">
        <f t="shared" si="3"/>
        <v>78.059903398861934</v>
      </c>
      <c r="F164" s="116">
        <v>34.146099999999997</v>
      </c>
      <c r="G164" s="116">
        <v>34.146099999999997</v>
      </c>
      <c r="H164" s="108">
        <f t="shared" si="7"/>
        <v>2665.4412674478795</v>
      </c>
      <c r="I164" s="117">
        <f t="shared" si="4"/>
        <v>-2665.4412674478795</v>
      </c>
      <c r="J164" s="95">
        <f t="shared" si="5"/>
        <v>2665.4412674478795</v>
      </c>
      <c r="K164" s="117">
        <f t="shared" si="6"/>
        <v>0</v>
      </c>
      <c r="L164" s="114" t="s">
        <v>60</v>
      </c>
    </row>
    <row r="165" spans="1:12" x14ac:dyDescent="0.45">
      <c r="A165" s="114" t="s">
        <v>152</v>
      </c>
      <c r="B165" s="118">
        <v>44499</v>
      </c>
      <c r="C165" s="28">
        <v>5121.6200834514011</v>
      </c>
      <c r="D165" s="119">
        <v>5140.96</v>
      </c>
      <c r="E165" s="28">
        <f t="shared" si="3"/>
        <v>-19.339916548598922</v>
      </c>
      <c r="F165" s="116">
        <v>34.146099999999997</v>
      </c>
      <c r="G165" s="116">
        <v>34.146099999999997</v>
      </c>
      <c r="H165" s="108">
        <f t="shared" si="7"/>
        <v>-660.38272446011354</v>
      </c>
      <c r="I165" s="117">
        <f t="shared" si="4"/>
        <v>660.38272446011354</v>
      </c>
      <c r="J165" s="95">
        <f t="shared" si="5"/>
        <v>-660.38272446011354</v>
      </c>
      <c r="K165" s="117">
        <f t="shared" si="6"/>
        <v>0</v>
      </c>
      <c r="L165" s="114" t="s">
        <v>60</v>
      </c>
    </row>
    <row r="166" spans="1:12" x14ac:dyDescent="0.45">
      <c r="A166" s="114" t="s">
        <v>153</v>
      </c>
      <c r="B166" s="118">
        <v>44502</v>
      </c>
      <c r="C166" s="28">
        <v>2809.800070338998</v>
      </c>
      <c r="D166" s="119">
        <v>2806.8</v>
      </c>
      <c r="E166" s="28">
        <f t="shared" si="3"/>
        <v>3.0000703389978298</v>
      </c>
      <c r="F166" s="116">
        <v>34.146099999999997</v>
      </c>
      <c r="G166" s="116">
        <v>34.146099999999997</v>
      </c>
      <c r="H166" s="108">
        <f t="shared" si="7"/>
        <v>102.44070180245379</v>
      </c>
      <c r="I166" s="117">
        <f t="shared" si="4"/>
        <v>-102.44070180245379</v>
      </c>
      <c r="J166" s="95">
        <f t="shared" si="5"/>
        <v>102.44070180245379</v>
      </c>
      <c r="K166" s="117">
        <f t="shared" si="6"/>
        <v>0</v>
      </c>
      <c r="L166" s="114" t="s">
        <v>60</v>
      </c>
    </row>
    <row r="167" spans="1:12" x14ac:dyDescent="0.45">
      <c r="A167" s="114" t="s">
        <v>154</v>
      </c>
      <c r="B167" s="118">
        <v>44524</v>
      </c>
      <c r="C167" s="28">
        <v>1660.2499636063665</v>
      </c>
      <c r="D167" s="119">
        <v>1624</v>
      </c>
      <c r="E167" s="28">
        <f t="shared" si="3"/>
        <v>36.249963606366464</v>
      </c>
      <c r="F167" s="116">
        <v>34.146099999999997</v>
      </c>
      <c r="G167" s="116">
        <v>34.146099999999997</v>
      </c>
      <c r="H167" s="108">
        <f t="shared" si="7"/>
        <v>1237.7948822993499</v>
      </c>
      <c r="I167" s="117">
        <f t="shared" si="4"/>
        <v>-1237.7948822993499</v>
      </c>
      <c r="J167" s="95">
        <f t="shared" si="5"/>
        <v>1237.7948822993499</v>
      </c>
      <c r="K167" s="117">
        <f t="shared" si="6"/>
        <v>0</v>
      </c>
      <c r="L167" s="114" t="s">
        <v>60</v>
      </c>
    </row>
    <row r="168" spans="1:12" x14ac:dyDescent="0.45">
      <c r="A168" s="114" t="s">
        <v>155</v>
      </c>
      <c r="B168" s="118">
        <v>44527</v>
      </c>
      <c r="C168" s="28">
        <v>2319.8399893245341</v>
      </c>
      <c r="D168" s="119">
        <v>2352.06</v>
      </c>
      <c r="E168" s="28">
        <f t="shared" si="3"/>
        <v>-32.220010675465801</v>
      </c>
      <c r="F168" s="116">
        <v>34.146099999999997</v>
      </c>
      <c r="G168" s="116">
        <v>34.146099999999997</v>
      </c>
      <c r="H168" s="108">
        <f t="shared" si="7"/>
        <v>-1100.1877065255228</v>
      </c>
      <c r="I168" s="117">
        <f t="shared" si="4"/>
        <v>1100.1877065255228</v>
      </c>
      <c r="J168" s="95">
        <f t="shared" si="5"/>
        <v>-1100.1877065255228</v>
      </c>
      <c r="K168" s="117">
        <f t="shared" si="6"/>
        <v>0</v>
      </c>
      <c r="L168" s="114" t="s">
        <v>60</v>
      </c>
    </row>
    <row r="169" spans="1:12" x14ac:dyDescent="0.45">
      <c r="A169" s="114" t="s">
        <v>156</v>
      </c>
      <c r="B169" s="118">
        <v>44529</v>
      </c>
      <c r="C169" s="28">
        <v>97.64</v>
      </c>
      <c r="D169" s="119">
        <v>0</v>
      </c>
      <c r="E169" s="28">
        <f t="shared" si="3"/>
        <v>97.64</v>
      </c>
      <c r="F169" s="116">
        <v>34.146099999999997</v>
      </c>
      <c r="G169" s="116">
        <v>34.146099999999997</v>
      </c>
      <c r="H169" s="108">
        <f t="shared" si="7"/>
        <v>3334.0252039999996</v>
      </c>
      <c r="I169" s="117">
        <f t="shared" si="4"/>
        <v>-3334.0252039999996</v>
      </c>
      <c r="J169" s="95">
        <f t="shared" si="5"/>
        <v>3334.0252039999996</v>
      </c>
      <c r="K169" s="117">
        <f t="shared" si="6"/>
        <v>0</v>
      </c>
      <c r="L169" s="114" t="s">
        <v>60</v>
      </c>
    </row>
    <row r="170" spans="1:12" x14ac:dyDescent="0.45">
      <c r="A170" s="114" t="s">
        <v>157</v>
      </c>
      <c r="B170" s="118">
        <v>44531</v>
      </c>
      <c r="C170" s="28">
        <v>3943.9501219326321</v>
      </c>
      <c r="D170" s="119">
        <v>3941.75</v>
      </c>
      <c r="E170" s="28">
        <f t="shared" si="3"/>
        <v>2.2001219326321007</v>
      </c>
      <c r="F170" s="116">
        <v>34.146099999999997</v>
      </c>
      <c r="G170" s="116">
        <v>34.146099999999997</v>
      </c>
      <c r="H170" s="108">
        <f t="shared" si="7"/>
        <v>75.12558352384896</v>
      </c>
      <c r="I170" s="117">
        <f t="shared" si="4"/>
        <v>-75.12558352384896</v>
      </c>
      <c r="J170" s="95">
        <f t="shared" si="5"/>
        <v>75.12558352384896</v>
      </c>
      <c r="K170" s="117">
        <f t="shared" si="6"/>
        <v>0</v>
      </c>
      <c r="L170" s="114" t="s">
        <v>60</v>
      </c>
    </row>
    <row r="171" spans="1:12" x14ac:dyDescent="0.45">
      <c r="A171" s="114" t="s">
        <v>158</v>
      </c>
      <c r="B171" s="118">
        <v>44540</v>
      </c>
      <c r="C171" s="28">
        <v>3173.3000933224553</v>
      </c>
      <c r="D171" s="119">
        <v>3124.48</v>
      </c>
      <c r="E171" s="28">
        <f t="shared" si="3"/>
        <v>48.82009332245525</v>
      </c>
      <c r="F171" s="116">
        <v>34.146099999999997</v>
      </c>
      <c r="G171" s="116">
        <v>34.146099999999997</v>
      </c>
      <c r="H171" s="108">
        <f t="shared" si="7"/>
        <v>1667.015788597889</v>
      </c>
      <c r="I171" s="117">
        <f t="shared" si="4"/>
        <v>-1667.015788597889</v>
      </c>
      <c r="J171" s="95">
        <f t="shared" si="5"/>
        <v>1667.015788597889</v>
      </c>
      <c r="K171" s="117">
        <f t="shared" si="6"/>
        <v>0</v>
      </c>
      <c r="L171" s="114" t="s">
        <v>60</v>
      </c>
    </row>
    <row r="172" spans="1:12" x14ac:dyDescent="0.45">
      <c r="A172" s="114" t="s">
        <v>159</v>
      </c>
      <c r="B172" s="118">
        <v>44545</v>
      </c>
      <c r="C172" s="28">
        <v>10376.439706385958</v>
      </c>
      <c r="D172" s="119">
        <v>10147.959999999999</v>
      </c>
      <c r="E172" s="28">
        <f t="shared" si="3"/>
        <v>228.47970638595871</v>
      </c>
      <c r="F172" s="116">
        <v>34.146099999999997</v>
      </c>
      <c r="G172" s="116">
        <v>34.146099999999997</v>
      </c>
      <c r="H172" s="108">
        <f t="shared" si="7"/>
        <v>7801.6909022255841</v>
      </c>
      <c r="I172" s="117">
        <f t="shared" si="4"/>
        <v>-7801.6909022255841</v>
      </c>
      <c r="J172" s="95">
        <f t="shared" si="5"/>
        <v>7801.6909022255841</v>
      </c>
      <c r="K172" s="117">
        <f t="shared" si="6"/>
        <v>0</v>
      </c>
      <c r="L172" s="114" t="s">
        <v>60</v>
      </c>
    </row>
    <row r="173" spans="1:12" x14ac:dyDescent="0.45">
      <c r="A173" s="114" t="s">
        <v>160</v>
      </c>
      <c r="B173" s="118">
        <v>44558</v>
      </c>
      <c r="C173" s="28">
        <v>6896.2602235309387</v>
      </c>
      <c r="D173" s="119">
        <v>6959.75</v>
      </c>
      <c r="E173" s="28">
        <f>C173-D173</f>
        <v>-63.489776469061326</v>
      </c>
      <c r="F173" s="116">
        <v>34.146099999999997</v>
      </c>
      <c r="G173" s="116">
        <v>34.146099999999997</v>
      </c>
      <c r="H173" s="108">
        <f t="shared" si="7"/>
        <v>-2167.9282562902149</v>
      </c>
      <c r="I173" s="117">
        <f t="shared" si="4"/>
        <v>2167.9282562902149</v>
      </c>
      <c r="J173" s="95">
        <f t="shared" si="5"/>
        <v>-2167.9282562902149</v>
      </c>
      <c r="K173" s="117">
        <f t="shared" si="6"/>
        <v>0</v>
      </c>
      <c r="L173" s="114" t="s">
        <v>60</v>
      </c>
    </row>
    <row r="174" spans="1:12" x14ac:dyDescent="0.45">
      <c r="A174" s="114" t="s">
        <v>161</v>
      </c>
      <c r="B174" s="118">
        <v>44572</v>
      </c>
      <c r="C174" s="119">
        <v>9471.68</v>
      </c>
      <c r="D174" s="119">
        <v>8881</v>
      </c>
      <c r="E174" s="120">
        <v>-590.68000000000029</v>
      </c>
      <c r="F174" s="121">
        <v>34.146099999999997</v>
      </c>
      <c r="G174" s="121">
        <v>34.146099999999997</v>
      </c>
      <c r="H174" s="108">
        <f t="shared" si="7"/>
        <v>-20169.418348000007</v>
      </c>
      <c r="I174" s="117">
        <f t="shared" si="4"/>
        <v>20169.418348000007</v>
      </c>
      <c r="J174" s="95">
        <f t="shared" si="5"/>
        <v>-20169.418348000007</v>
      </c>
      <c r="K174" s="117">
        <f t="shared" si="6"/>
        <v>0</v>
      </c>
      <c r="L174" s="114" t="s">
        <v>60</v>
      </c>
    </row>
    <row r="175" spans="1:12" x14ac:dyDescent="0.45">
      <c r="A175" s="114" t="s">
        <v>162</v>
      </c>
      <c r="B175" s="118">
        <v>44573</v>
      </c>
      <c r="C175" s="119">
        <v>8104.3200000000006</v>
      </c>
      <c r="D175" s="119">
        <v>7996.99</v>
      </c>
      <c r="E175" s="120">
        <v>-107.33000000000084</v>
      </c>
      <c r="F175" s="121">
        <v>34.146099999999997</v>
      </c>
      <c r="G175" s="121">
        <v>34.146099999999997</v>
      </c>
      <c r="H175" s="108">
        <f t="shared" si="7"/>
        <v>-3664.9009130000281</v>
      </c>
      <c r="I175" s="117">
        <f t="shared" si="4"/>
        <v>3664.9009130000281</v>
      </c>
      <c r="J175" s="95">
        <f t="shared" si="5"/>
        <v>-3664.9009130000281</v>
      </c>
      <c r="K175" s="117">
        <f t="shared" si="6"/>
        <v>0</v>
      </c>
      <c r="L175" s="114" t="s">
        <v>60</v>
      </c>
    </row>
    <row r="176" spans="1:12" x14ac:dyDescent="0.45">
      <c r="A176" s="114" t="s">
        <v>163</v>
      </c>
      <c r="B176" s="118">
        <v>44583</v>
      </c>
      <c r="C176" s="119">
        <v>13361.259999999998</v>
      </c>
      <c r="D176" s="119">
        <v>13357.779999999999</v>
      </c>
      <c r="E176" s="120">
        <v>-3.4799999999995634</v>
      </c>
      <c r="F176" s="121">
        <v>34.146099999999997</v>
      </c>
      <c r="G176" s="121">
        <v>34.146099999999997</v>
      </c>
      <c r="H176" s="108">
        <f t="shared" si="7"/>
        <v>-118.82842799998508</v>
      </c>
      <c r="I176" s="117">
        <f t="shared" si="4"/>
        <v>118.82842799998508</v>
      </c>
      <c r="J176" s="95">
        <f t="shared" si="5"/>
        <v>-118.82842799998508</v>
      </c>
      <c r="K176" s="117">
        <f t="shared" si="6"/>
        <v>0</v>
      </c>
      <c r="L176" s="114" t="s">
        <v>60</v>
      </c>
    </row>
    <row r="177" spans="1:12" x14ac:dyDescent="0.45">
      <c r="A177" s="114" t="s">
        <v>164</v>
      </c>
      <c r="B177" s="118">
        <v>44586</v>
      </c>
      <c r="C177" s="119">
        <v>6543.65</v>
      </c>
      <c r="D177" s="119">
        <v>6518.83</v>
      </c>
      <c r="E177" s="120">
        <v>-24.819999999999709</v>
      </c>
      <c r="F177" s="121">
        <v>34.146099999999997</v>
      </c>
      <c r="G177" s="121">
        <v>34.146099999999997</v>
      </c>
      <c r="H177" s="108">
        <f t="shared" si="7"/>
        <v>-847.50620199999003</v>
      </c>
      <c r="I177" s="117">
        <f t="shared" si="4"/>
        <v>847.50620199999003</v>
      </c>
      <c r="J177" s="95">
        <f t="shared" si="5"/>
        <v>-847.50620199999003</v>
      </c>
      <c r="K177" s="117">
        <f t="shared" si="6"/>
        <v>0</v>
      </c>
      <c r="L177" s="114" t="s">
        <v>60</v>
      </c>
    </row>
    <row r="178" spans="1:12" x14ac:dyDescent="0.45">
      <c r="A178" s="114" t="s">
        <v>165</v>
      </c>
      <c r="B178" s="118">
        <v>44589</v>
      </c>
      <c r="C178" s="119">
        <v>5001.08</v>
      </c>
      <c r="D178" s="119">
        <v>4920.2</v>
      </c>
      <c r="E178" s="120">
        <v>-80.880000000000109</v>
      </c>
      <c r="F178" s="121">
        <v>34.146099999999997</v>
      </c>
      <c r="G178" s="121">
        <v>34.146099999999997</v>
      </c>
      <c r="H178" s="108">
        <f t="shared" si="7"/>
        <v>-2761.7365680000034</v>
      </c>
      <c r="I178" s="117">
        <f t="shared" si="4"/>
        <v>2761.7365680000034</v>
      </c>
      <c r="J178" s="95">
        <f t="shared" si="5"/>
        <v>-2761.7365680000034</v>
      </c>
      <c r="K178" s="117">
        <f t="shared" si="6"/>
        <v>0</v>
      </c>
      <c r="L178" s="114" t="s">
        <v>60</v>
      </c>
    </row>
    <row r="179" spans="1:12" x14ac:dyDescent="0.45">
      <c r="A179" s="114" t="s">
        <v>166</v>
      </c>
      <c r="B179" s="118">
        <v>44611</v>
      </c>
      <c r="C179" s="119">
        <v>7606.36</v>
      </c>
      <c r="D179" s="119">
        <v>8309.2999999999993</v>
      </c>
      <c r="E179" s="120">
        <v>702.9399999999996</v>
      </c>
      <c r="F179" s="121">
        <v>34.146099999999997</v>
      </c>
      <c r="G179" s="121">
        <v>34.146099999999997</v>
      </c>
      <c r="H179" s="108">
        <f t="shared" si="7"/>
        <v>24002.659533999984</v>
      </c>
      <c r="I179" s="117">
        <f t="shared" si="4"/>
        <v>-24002.659533999984</v>
      </c>
      <c r="J179" s="95">
        <f t="shared" si="5"/>
        <v>24002.659533999984</v>
      </c>
      <c r="K179" s="117">
        <f t="shared" si="6"/>
        <v>0</v>
      </c>
      <c r="L179" s="114" t="s">
        <v>60</v>
      </c>
    </row>
    <row r="180" spans="1:12" x14ac:dyDescent="0.45">
      <c r="A180" s="114" t="s">
        <v>167</v>
      </c>
      <c r="B180" s="118">
        <v>44671</v>
      </c>
      <c r="C180" s="119">
        <v>1624</v>
      </c>
      <c r="D180" s="119">
        <v>1616.75</v>
      </c>
      <c r="E180" s="120">
        <v>-7.25</v>
      </c>
      <c r="F180" s="121">
        <v>34.146099999999997</v>
      </c>
      <c r="G180" s="121">
        <v>34.146099999999997</v>
      </c>
      <c r="H180" s="108">
        <f t="shared" si="7"/>
        <v>-247.55922499999997</v>
      </c>
      <c r="I180" s="117">
        <f t="shared" si="4"/>
        <v>247.55922499999997</v>
      </c>
      <c r="J180" s="95">
        <f t="shared" si="5"/>
        <v>-247.55922499999997</v>
      </c>
      <c r="K180" s="117">
        <f t="shared" si="6"/>
        <v>0</v>
      </c>
      <c r="L180" s="114" t="s">
        <v>60</v>
      </c>
    </row>
    <row r="181" spans="1:12" x14ac:dyDescent="0.45">
      <c r="A181" s="114" t="s">
        <v>168</v>
      </c>
      <c r="B181" s="118">
        <v>44677</v>
      </c>
      <c r="C181" s="119">
        <v>4615.2</v>
      </c>
      <c r="D181" s="119">
        <v>4612.2</v>
      </c>
      <c r="E181" s="120">
        <v>-3</v>
      </c>
      <c r="F181" s="121">
        <v>34.146099999999997</v>
      </c>
      <c r="G181" s="121">
        <v>34.146099999999997</v>
      </c>
      <c r="H181" s="108">
        <f t="shared" si="7"/>
        <v>-102.4383</v>
      </c>
      <c r="I181" s="117">
        <f t="shared" si="4"/>
        <v>102.4383</v>
      </c>
      <c r="J181" s="95">
        <f t="shared" si="5"/>
        <v>-102.4383</v>
      </c>
      <c r="K181" s="117">
        <f t="shared" si="6"/>
        <v>0</v>
      </c>
      <c r="L181" s="114" t="s">
        <v>60</v>
      </c>
    </row>
    <row r="182" spans="1:12" x14ac:dyDescent="0.45">
      <c r="A182" s="114" t="s">
        <v>169</v>
      </c>
      <c r="B182" s="118">
        <v>44699</v>
      </c>
      <c r="C182" s="119">
        <v>2494.8000000000002</v>
      </c>
      <c r="D182" s="119">
        <v>3207.6</v>
      </c>
      <c r="E182" s="120">
        <v>712.79999999999973</v>
      </c>
      <c r="F182" s="121">
        <v>34.146099999999997</v>
      </c>
      <c r="G182" s="121">
        <v>34.146099999999997</v>
      </c>
      <c r="H182" s="108">
        <f t="shared" si="7"/>
        <v>24339.340079999987</v>
      </c>
      <c r="I182" s="117">
        <f t="shared" si="4"/>
        <v>-24339.340079999987</v>
      </c>
      <c r="J182" s="95">
        <f t="shared" si="5"/>
        <v>24339.340079999987</v>
      </c>
      <c r="K182" s="117">
        <f t="shared" si="6"/>
        <v>0</v>
      </c>
      <c r="L182" s="114" t="s">
        <v>60</v>
      </c>
    </row>
    <row r="183" spans="1:12" x14ac:dyDescent="0.45">
      <c r="A183" s="114" t="s">
        <v>170</v>
      </c>
      <c r="B183" s="118">
        <v>44700</v>
      </c>
      <c r="C183" s="119">
        <v>217.5</v>
      </c>
      <c r="D183" s="119">
        <v>0</v>
      </c>
      <c r="E183" s="120">
        <v>-217.5</v>
      </c>
      <c r="F183" s="121">
        <v>34.146099999999997</v>
      </c>
      <c r="G183" s="121">
        <v>34.146099999999997</v>
      </c>
      <c r="H183" s="108">
        <f t="shared" si="7"/>
        <v>-7426.7767499999991</v>
      </c>
      <c r="I183" s="117">
        <f t="shared" si="4"/>
        <v>7426.7767499999991</v>
      </c>
      <c r="J183" s="95">
        <f t="shared" si="5"/>
        <v>-7426.7767499999991</v>
      </c>
      <c r="K183" s="117">
        <f t="shared" si="6"/>
        <v>0</v>
      </c>
      <c r="L183" s="114" t="s">
        <v>60</v>
      </c>
    </row>
    <row r="184" spans="1:12" x14ac:dyDescent="0.45">
      <c r="A184" s="114" t="s">
        <v>171</v>
      </c>
      <c r="B184" s="118">
        <v>44701</v>
      </c>
      <c r="C184" s="119">
        <v>726</v>
      </c>
      <c r="D184" s="119">
        <v>709.5</v>
      </c>
      <c r="E184" s="120">
        <v>-16.5</v>
      </c>
      <c r="F184" s="121">
        <v>34.146099999999997</v>
      </c>
      <c r="G184" s="121">
        <v>34.146099999999997</v>
      </c>
      <c r="H184" s="108">
        <f t="shared" si="7"/>
        <v>-563.41064999999992</v>
      </c>
      <c r="I184" s="117">
        <f t="shared" si="4"/>
        <v>563.41064999999992</v>
      </c>
      <c r="J184" s="95">
        <f t="shared" si="5"/>
        <v>-563.41064999999992</v>
      </c>
      <c r="K184" s="117">
        <f t="shared" si="6"/>
        <v>0</v>
      </c>
      <c r="L184" s="114" t="s">
        <v>60</v>
      </c>
    </row>
    <row r="185" spans="1:12" x14ac:dyDescent="0.45">
      <c r="A185" s="114" t="s">
        <v>172</v>
      </c>
      <c r="B185" s="118">
        <v>44709</v>
      </c>
      <c r="C185" s="119">
        <v>2807</v>
      </c>
      <c r="D185" s="119">
        <v>2806.74</v>
      </c>
      <c r="E185" s="120">
        <v>-0.26000000000021828</v>
      </c>
      <c r="F185" s="121">
        <v>34.146099999999997</v>
      </c>
      <c r="G185" s="121">
        <v>34.146099999999997</v>
      </c>
      <c r="H185" s="108">
        <f t="shared" si="7"/>
        <v>-8.8779860000074518</v>
      </c>
      <c r="I185" s="117">
        <f t="shared" si="4"/>
        <v>8.8779860000074518</v>
      </c>
      <c r="J185" s="95">
        <f t="shared" si="5"/>
        <v>-8.8779860000074518</v>
      </c>
      <c r="K185" s="117">
        <f t="shared" si="6"/>
        <v>0</v>
      </c>
      <c r="L185" s="114" t="s">
        <v>60</v>
      </c>
    </row>
    <row r="186" spans="1:12" x14ac:dyDescent="0.45">
      <c r="A186" s="114" t="s">
        <v>173</v>
      </c>
      <c r="B186" s="118">
        <v>44720</v>
      </c>
      <c r="C186" s="119">
        <v>7225.08</v>
      </c>
      <c r="D186" s="119">
        <v>7264.7</v>
      </c>
      <c r="E186" s="120">
        <v>39.619999999999891</v>
      </c>
      <c r="F186" s="121">
        <v>34.146099999999997</v>
      </c>
      <c r="G186" s="121">
        <v>34.146099999999997</v>
      </c>
      <c r="H186" s="108">
        <f t="shared" si="7"/>
        <v>1352.8684819999962</v>
      </c>
      <c r="I186" s="117">
        <f t="shared" si="4"/>
        <v>-1352.8684819999962</v>
      </c>
      <c r="J186" s="95">
        <f t="shared" si="5"/>
        <v>1352.8684819999962</v>
      </c>
      <c r="K186" s="117">
        <f t="shared" si="6"/>
        <v>0</v>
      </c>
      <c r="L186" s="114" t="s">
        <v>60</v>
      </c>
    </row>
    <row r="187" spans="1:12" x14ac:dyDescent="0.45">
      <c r="A187" s="114" t="s">
        <v>174</v>
      </c>
      <c r="B187" s="118">
        <v>44721</v>
      </c>
      <c r="C187" s="119">
        <v>7103.96</v>
      </c>
      <c r="D187" s="119">
        <v>7130.92</v>
      </c>
      <c r="E187" s="120">
        <v>26.960000000000036</v>
      </c>
      <c r="F187" s="121">
        <v>34.146099999999997</v>
      </c>
      <c r="G187" s="121">
        <v>34.146099999999997</v>
      </c>
      <c r="H187" s="108">
        <f t="shared" si="7"/>
        <v>920.57885600000111</v>
      </c>
      <c r="I187" s="117">
        <f t="shared" si="4"/>
        <v>-920.57885600000111</v>
      </c>
      <c r="J187" s="95">
        <f t="shared" si="5"/>
        <v>920.57885600000111</v>
      </c>
      <c r="K187" s="117">
        <f t="shared" si="6"/>
        <v>0</v>
      </c>
      <c r="L187" s="114" t="s">
        <v>60</v>
      </c>
    </row>
    <row r="188" spans="1:12" x14ac:dyDescent="0.45">
      <c r="A188" s="114" t="s">
        <v>175</v>
      </c>
      <c r="B188" s="118">
        <v>44723</v>
      </c>
      <c r="C188" s="119">
        <v>871.14</v>
      </c>
      <c r="D188" s="119">
        <v>871.4</v>
      </c>
      <c r="E188" s="120">
        <v>0.25999999999999091</v>
      </c>
      <c r="F188" s="121">
        <v>34.146099999999997</v>
      </c>
      <c r="G188" s="121">
        <v>34.146099999999997</v>
      </c>
      <c r="H188" s="108">
        <f t="shared" si="7"/>
        <v>8.8779859999996891</v>
      </c>
      <c r="I188" s="117">
        <f t="shared" si="4"/>
        <v>-8.8779859999996891</v>
      </c>
      <c r="J188" s="95">
        <f t="shared" si="5"/>
        <v>8.8779859999996891</v>
      </c>
      <c r="K188" s="117">
        <f t="shared" si="6"/>
        <v>0</v>
      </c>
      <c r="L188" s="114" t="s">
        <v>60</v>
      </c>
    </row>
    <row r="189" spans="1:12" x14ac:dyDescent="0.45">
      <c r="A189" s="114" t="s">
        <v>176</v>
      </c>
      <c r="B189" s="118">
        <v>44739</v>
      </c>
      <c r="C189" s="119">
        <v>5471.84</v>
      </c>
      <c r="D189" s="119">
        <v>5462.16</v>
      </c>
      <c r="E189" s="120">
        <v>-9.680000000000291</v>
      </c>
      <c r="F189" s="121">
        <v>34.146099999999997</v>
      </c>
      <c r="G189" s="121">
        <v>34.146099999999997</v>
      </c>
      <c r="H189" s="108">
        <f t="shared" si="7"/>
        <v>-330.53424800000988</v>
      </c>
      <c r="I189" s="117">
        <f t="shared" si="4"/>
        <v>330.53424800000988</v>
      </c>
      <c r="J189" s="95">
        <f t="shared" si="5"/>
        <v>-330.53424800000988</v>
      </c>
      <c r="K189" s="117">
        <f t="shared" si="6"/>
        <v>0</v>
      </c>
      <c r="L189" s="114" t="s">
        <v>60</v>
      </c>
    </row>
    <row r="190" spans="1:12" x14ac:dyDescent="0.45">
      <c r="A190" s="114" t="s">
        <v>177</v>
      </c>
      <c r="B190" s="118">
        <v>44740</v>
      </c>
      <c r="C190" s="119">
        <v>5880.5999999999995</v>
      </c>
      <c r="D190" s="119">
        <v>5941.0999999999995</v>
      </c>
      <c r="E190" s="120">
        <v>60.5</v>
      </c>
      <c r="F190" s="121">
        <v>34.146099999999997</v>
      </c>
      <c r="G190" s="121">
        <v>34.146099999999997</v>
      </c>
      <c r="H190" s="108">
        <f t="shared" si="7"/>
        <v>2065.83905</v>
      </c>
      <c r="I190" s="117">
        <f t="shared" si="4"/>
        <v>-2065.83905</v>
      </c>
      <c r="J190" s="95">
        <f t="shared" si="5"/>
        <v>2065.83905</v>
      </c>
      <c r="K190" s="117">
        <f t="shared" si="6"/>
        <v>0</v>
      </c>
      <c r="L190" s="114" t="s">
        <v>60</v>
      </c>
    </row>
    <row r="191" spans="1:12" x14ac:dyDescent="0.45">
      <c r="A191" s="114" t="s">
        <v>178</v>
      </c>
      <c r="B191" s="118">
        <v>44761</v>
      </c>
      <c r="C191" s="119">
        <v>1560.56</v>
      </c>
      <c r="D191" s="119">
        <v>0</v>
      </c>
      <c r="E191" s="120">
        <v>-1560.56</v>
      </c>
      <c r="F191" s="121">
        <v>34.146099999999997</v>
      </c>
      <c r="G191" s="121">
        <v>34.146099999999997</v>
      </c>
      <c r="H191" s="108">
        <f t="shared" si="7"/>
        <v>-53287.037815999996</v>
      </c>
      <c r="I191" s="117">
        <f t="shared" si="4"/>
        <v>53287.037815999996</v>
      </c>
      <c r="J191" s="95">
        <f t="shared" si="5"/>
        <v>-53287.037815999996</v>
      </c>
      <c r="K191" s="117">
        <f t="shared" si="6"/>
        <v>0</v>
      </c>
      <c r="L191" s="114" t="s">
        <v>60</v>
      </c>
    </row>
    <row r="192" spans="1:12" x14ac:dyDescent="0.45">
      <c r="A192" s="114" t="s">
        <v>179</v>
      </c>
      <c r="B192" s="118">
        <v>44762</v>
      </c>
      <c r="C192" s="119">
        <v>4387.7</v>
      </c>
      <c r="D192" s="119">
        <v>4289.0999999999995</v>
      </c>
      <c r="E192" s="120">
        <v>-98.600000000000364</v>
      </c>
      <c r="F192" s="121">
        <v>34.146099999999997</v>
      </c>
      <c r="G192" s="121">
        <v>34.146099999999997</v>
      </c>
      <c r="H192" s="108">
        <f t="shared" si="7"/>
        <v>-3366.8054600000123</v>
      </c>
      <c r="I192" s="117">
        <f t="shared" si="4"/>
        <v>3366.8054600000123</v>
      </c>
      <c r="J192" s="95">
        <f t="shared" si="5"/>
        <v>-3366.8054600000123</v>
      </c>
      <c r="K192" s="117">
        <f t="shared" si="6"/>
        <v>0</v>
      </c>
      <c r="L192" s="114" t="s">
        <v>60</v>
      </c>
    </row>
    <row r="193" spans="1:12" x14ac:dyDescent="0.45">
      <c r="A193" s="114" t="s">
        <v>180</v>
      </c>
      <c r="B193" s="118">
        <v>44769</v>
      </c>
      <c r="C193" s="119">
        <v>937.19999999999993</v>
      </c>
      <c r="D193" s="119">
        <v>1022.4</v>
      </c>
      <c r="E193" s="120">
        <v>85.200000000000045</v>
      </c>
      <c r="F193" s="121">
        <v>34.146099999999997</v>
      </c>
      <c r="G193" s="121">
        <v>34.146099999999997</v>
      </c>
      <c r="H193" s="108">
        <f t="shared" si="7"/>
        <v>2909.2477200000012</v>
      </c>
      <c r="I193" s="117">
        <f t="shared" si="4"/>
        <v>-2909.2477200000012</v>
      </c>
      <c r="J193" s="95">
        <f t="shared" si="5"/>
        <v>2909.2477200000012</v>
      </c>
      <c r="K193" s="117">
        <f t="shared" si="6"/>
        <v>0</v>
      </c>
      <c r="L193" s="114" t="s">
        <v>60</v>
      </c>
    </row>
    <row r="194" spans="1:12" x14ac:dyDescent="0.45">
      <c r="A194" s="114" t="s">
        <v>181</v>
      </c>
      <c r="B194" s="118">
        <v>44777</v>
      </c>
      <c r="C194" s="119">
        <v>2007.8</v>
      </c>
      <c r="D194" s="119">
        <v>2272.46</v>
      </c>
      <c r="E194" s="120">
        <v>264.66000000000008</v>
      </c>
      <c r="F194" s="121">
        <v>34.146099999999997</v>
      </c>
      <c r="G194" s="121">
        <v>34.146099999999997</v>
      </c>
      <c r="H194" s="108">
        <f t="shared" si="7"/>
        <v>9037.1068260000029</v>
      </c>
      <c r="I194" s="117">
        <f t="shared" si="4"/>
        <v>-9037.1068260000029</v>
      </c>
      <c r="J194" s="95">
        <f t="shared" si="5"/>
        <v>9037.1068260000029</v>
      </c>
      <c r="K194" s="117">
        <f t="shared" si="6"/>
        <v>0</v>
      </c>
      <c r="L194" s="114" t="s">
        <v>60</v>
      </c>
    </row>
    <row r="195" spans="1:12" x14ac:dyDescent="0.45">
      <c r="A195" s="114" t="s">
        <v>182</v>
      </c>
      <c r="B195" s="118">
        <v>44783</v>
      </c>
      <c r="C195" s="119">
        <v>6178.84</v>
      </c>
      <c r="D195" s="119">
        <v>6139.7099999999991</v>
      </c>
      <c r="E195" s="120">
        <v>-39.130000000001019</v>
      </c>
      <c r="F195" s="121">
        <v>34.146099999999997</v>
      </c>
      <c r="G195" s="121">
        <v>34.146099999999997</v>
      </c>
      <c r="H195" s="108">
        <f t="shared" si="7"/>
        <v>-1336.1368930000347</v>
      </c>
      <c r="I195" s="117">
        <f t="shared" si="4"/>
        <v>1336.1368930000347</v>
      </c>
      <c r="J195" s="95">
        <f t="shared" si="5"/>
        <v>-1336.1368930000347</v>
      </c>
      <c r="K195" s="117">
        <f t="shared" si="6"/>
        <v>0</v>
      </c>
      <c r="L195" s="114" t="s">
        <v>60</v>
      </c>
    </row>
    <row r="196" spans="1:12" x14ac:dyDescent="0.45">
      <c r="A196" s="114" t="s">
        <v>183</v>
      </c>
      <c r="B196" s="118">
        <v>44806</v>
      </c>
      <c r="C196" s="119">
        <v>1560.5599999999997</v>
      </c>
      <c r="D196" s="119">
        <v>0</v>
      </c>
      <c r="E196" s="120">
        <v>-1560.5599999999997</v>
      </c>
      <c r="F196" s="121">
        <v>34.146099999999997</v>
      </c>
      <c r="G196" s="121">
        <v>34.146099999999997</v>
      </c>
      <c r="H196" s="108">
        <f t="shared" ref="H196:H244" si="8">E196*G196</f>
        <v>-53287.037815999989</v>
      </c>
      <c r="I196" s="117">
        <f t="shared" si="4"/>
        <v>53287.037815999989</v>
      </c>
      <c r="J196" s="95">
        <f t="shared" si="5"/>
        <v>-53287.037815999989</v>
      </c>
      <c r="K196" s="117">
        <f t="shared" si="6"/>
        <v>0</v>
      </c>
      <c r="L196" s="114" t="s">
        <v>60</v>
      </c>
    </row>
    <row r="197" spans="1:12" x14ac:dyDescent="0.45">
      <c r="A197" s="114" t="s">
        <v>184</v>
      </c>
      <c r="B197" s="118">
        <v>44819</v>
      </c>
      <c r="C197" s="119">
        <v>4029.52</v>
      </c>
      <c r="D197" s="119">
        <v>4039.2</v>
      </c>
      <c r="E197" s="120">
        <v>9.6799999999998363</v>
      </c>
      <c r="F197" s="121">
        <v>34.146099999999997</v>
      </c>
      <c r="G197" s="121">
        <v>34.146099999999997</v>
      </c>
      <c r="H197" s="108">
        <f t="shared" si="8"/>
        <v>330.53424799999436</v>
      </c>
      <c r="I197" s="117">
        <f t="shared" si="4"/>
        <v>-330.53424799999436</v>
      </c>
      <c r="J197" s="95">
        <f t="shared" si="5"/>
        <v>330.53424799999436</v>
      </c>
      <c r="K197" s="117">
        <f t="shared" si="6"/>
        <v>0</v>
      </c>
      <c r="L197" s="114" t="s">
        <v>60</v>
      </c>
    </row>
    <row r="198" spans="1:12" x14ac:dyDescent="0.45">
      <c r="A198" s="114" t="s">
        <v>185</v>
      </c>
      <c r="B198" s="118">
        <v>44832</v>
      </c>
      <c r="C198" s="119">
        <v>6645.6</v>
      </c>
      <c r="D198" s="119">
        <v>6811.7400000000007</v>
      </c>
      <c r="E198" s="120">
        <v>166.14000000000033</v>
      </c>
      <c r="F198" s="121">
        <v>34.146099999999997</v>
      </c>
      <c r="G198" s="121">
        <v>34.146099999999997</v>
      </c>
      <c r="H198" s="108">
        <f t="shared" si="8"/>
        <v>5673.0330540000105</v>
      </c>
      <c r="I198" s="117">
        <f t="shared" si="4"/>
        <v>-5673.0330540000105</v>
      </c>
      <c r="J198" s="95">
        <f t="shared" si="5"/>
        <v>5673.0330540000105</v>
      </c>
      <c r="K198" s="117">
        <f t="shared" si="6"/>
        <v>0</v>
      </c>
      <c r="L198" s="114" t="s">
        <v>60</v>
      </c>
    </row>
    <row r="199" spans="1:12" x14ac:dyDescent="0.45">
      <c r="A199" s="114" t="s">
        <v>186</v>
      </c>
      <c r="B199" s="118">
        <v>44846</v>
      </c>
      <c r="C199" s="119">
        <v>5711.1799999999994</v>
      </c>
      <c r="D199" s="119">
        <v>5710.5</v>
      </c>
      <c r="E199" s="120">
        <v>-0.67999999999938154</v>
      </c>
      <c r="F199" s="121">
        <v>34.146099999999997</v>
      </c>
      <c r="G199" s="121">
        <v>34.146099999999997</v>
      </c>
      <c r="H199" s="108">
        <f t="shared" si="8"/>
        <v>-23.219347999978879</v>
      </c>
      <c r="I199" s="117">
        <f t="shared" si="4"/>
        <v>23.219347999978879</v>
      </c>
      <c r="J199" s="95">
        <f t="shared" si="5"/>
        <v>-23.219347999978879</v>
      </c>
      <c r="K199" s="117">
        <f t="shared" si="6"/>
        <v>0</v>
      </c>
      <c r="L199" s="114" t="s">
        <v>60</v>
      </c>
    </row>
    <row r="200" spans="1:12" x14ac:dyDescent="0.45">
      <c r="A200" s="114" t="s">
        <v>187</v>
      </c>
      <c r="B200" s="118">
        <v>44852</v>
      </c>
      <c r="C200" s="119">
        <v>4657.8300000000008</v>
      </c>
      <c r="D200" s="119">
        <v>4684.03</v>
      </c>
      <c r="E200" s="120">
        <v>26.199999999998909</v>
      </c>
      <c r="F200" s="121">
        <v>34.146099999999997</v>
      </c>
      <c r="G200" s="121">
        <v>34.146099999999997</v>
      </c>
      <c r="H200" s="108">
        <f t="shared" si="8"/>
        <v>894.62781999996264</v>
      </c>
      <c r="I200" s="117">
        <f t="shared" si="4"/>
        <v>-894.62781999996264</v>
      </c>
      <c r="J200" s="95">
        <f t="shared" si="5"/>
        <v>894.62781999996264</v>
      </c>
      <c r="K200" s="117">
        <f t="shared" si="6"/>
        <v>0</v>
      </c>
      <c r="L200" s="114" t="s">
        <v>60</v>
      </c>
    </row>
    <row r="201" spans="1:12" x14ac:dyDescent="0.45">
      <c r="A201" s="114" t="s">
        <v>188</v>
      </c>
      <c r="B201" s="118">
        <v>44853</v>
      </c>
      <c r="C201" s="119">
        <v>7151.09</v>
      </c>
      <c r="D201" s="119">
        <v>7152.92</v>
      </c>
      <c r="E201" s="120">
        <v>1.8299999999999272</v>
      </c>
      <c r="F201" s="121">
        <v>34.146099999999997</v>
      </c>
      <c r="G201" s="121">
        <v>34.146099999999997</v>
      </c>
      <c r="H201" s="108">
        <f t="shared" si="8"/>
        <v>62.487362999997508</v>
      </c>
      <c r="I201" s="117">
        <f t="shared" si="4"/>
        <v>-62.487362999997508</v>
      </c>
      <c r="J201" s="95">
        <f t="shared" si="5"/>
        <v>62.487362999997508</v>
      </c>
      <c r="K201" s="117">
        <f t="shared" si="6"/>
        <v>0</v>
      </c>
      <c r="L201" s="114" t="s">
        <v>60</v>
      </c>
    </row>
    <row r="202" spans="1:12" x14ac:dyDescent="0.45">
      <c r="A202" s="114" t="s">
        <v>189</v>
      </c>
      <c r="B202" s="118">
        <v>44876</v>
      </c>
      <c r="C202" s="119">
        <v>4153.3900000000003</v>
      </c>
      <c r="D202" s="119">
        <v>5995.26</v>
      </c>
      <c r="E202" s="120">
        <v>1841.87</v>
      </c>
      <c r="F202" s="121">
        <v>34.146099999999997</v>
      </c>
      <c r="G202" s="121">
        <v>34.146099999999997</v>
      </c>
      <c r="H202" s="108">
        <f t="shared" si="8"/>
        <v>62892.677206999993</v>
      </c>
      <c r="I202" s="117">
        <f t="shared" si="4"/>
        <v>-62892.677206999993</v>
      </c>
      <c r="J202" s="95">
        <f t="shared" si="5"/>
        <v>62892.677206999993</v>
      </c>
      <c r="K202" s="117">
        <f t="shared" si="6"/>
        <v>0</v>
      </c>
      <c r="L202" s="114" t="s">
        <v>60</v>
      </c>
    </row>
    <row r="203" spans="1:12" x14ac:dyDescent="0.45">
      <c r="A203" s="114" t="s">
        <v>190</v>
      </c>
      <c r="B203" s="118">
        <v>44881</v>
      </c>
      <c r="C203" s="119">
        <v>177</v>
      </c>
      <c r="D203" s="119">
        <v>175.23</v>
      </c>
      <c r="E203" s="120">
        <v>-1.7700000000000102</v>
      </c>
      <c r="F203" s="121">
        <v>34.146099999999997</v>
      </c>
      <c r="G203" s="121">
        <v>34.146099999999997</v>
      </c>
      <c r="H203" s="108">
        <f t="shared" si="8"/>
        <v>-60.438597000000343</v>
      </c>
      <c r="I203" s="117">
        <f t="shared" si="4"/>
        <v>60.438597000000343</v>
      </c>
      <c r="J203" s="95">
        <f t="shared" si="5"/>
        <v>-60.438597000000343</v>
      </c>
      <c r="K203" s="117">
        <f t="shared" si="6"/>
        <v>0</v>
      </c>
      <c r="L203" s="114" t="s">
        <v>60</v>
      </c>
    </row>
    <row r="204" spans="1:12" x14ac:dyDescent="0.45">
      <c r="A204" s="114" t="s">
        <v>191</v>
      </c>
      <c r="B204" s="118">
        <v>44895</v>
      </c>
      <c r="C204" s="119">
        <v>5413.72</v>
      </c>
      <c r="D204" s="119">
        <v>5451.18</v>
      </c>
      <c r="E204" s="120">
        <v>37.460000000000036</v>
      </c>
      <c r="F204" s="121">
        <v>34.146099999999997</v>
      </c>
      <c r="G204" s="121">
        <v>34.146099999999997</v>
      </c>
      <c r="H204" s="108">
        <f t="shared" si="8"/>
        <v>1279.1129060000012</v>
      </c>
      <c r="I204" s="117">
        <f t="shared" si="4"/>
        <v>-1279.1129060000012</v>
      </c>
      <c r="J204" s="95">
        <f t="shared" si="5"/>
        <v>1279.1129060000012</v>
      </c>
      <c r="K204" s="117">
        <f t="shared" si="6"/>
        <v>0</v>
      </c>
      <c r="L204" s="114" t="s">
        <v>60</v>
      </c>
    </row>
    <row r="205" spans="1:12" x14ac:dyDescent="0.45">
      <c r="A205" s="114" t="s">
        <v>192</v>
      </c>
      <c r="B205" s="118">
        <v>44898</v>
      </c>
      <c r="C205" s="119">
        <v>560.56000000000006</v>
      </c>
      <c r="D205" s="119">
        <v>535.08000000000004</v>
      </c>
      <c r="E205" s="120">
        <v>-25.480000000000018</v>
      </c>
      <c r="F205" s="121">
        <v>34.146099999999997</v>
      </c>
      <c r="G205" s="121">
        <v>34.146099999999997</v>
      </c>
      <c r="H205" s="108">
        <f t="shared" si="8"/>
        <v>-870.04262800000049</v>
      </c>
      <c r="I205" s="117">
        <f t="shared" si="4"/>
        <v>870.04262800000049</v>
      </c>
      <c r="J205" s="95">
        <f t="shared" si="5"/>
        <v>-870.04262800000049</v>
      </c>
      <c r="K205" s="117">
        <f t="shared" si="6"/>
        <v>0</v>
      </c>
      <c r="L205" s="114" t="s">
        <v>60</v>
      </c>
    </row>
    <row r="206" spans="1:12" x14ac:dyDescent="0.45">
      <c r="A206" s="114" t="s">
        <v>193</v>
      </c>
      <c r="B206" s="118">
        <v>44901</v>
      </c>
      <c r="C206" s="119">
        <v>2848.2000000000003</v>
      </c>
      <c r="D206" s="119">
        <v>2941.92</v>
      </c>
      <c r="E206" s="120">
        <v>93.7199999999998</v>
      </c>
      <c r="F206" s="121">
        <v>34.146099999999997</v>
      </c>
      <c r="G206" s="121">
        <v>34.146099999999997</v>
      </c>
      <c r="H206" s="108">
        <f t="shared" si="8"/>
        <v>3200.1724919999929</v>
      </c>
      <c r="I206" s="117">
        <f t="shared" si="4"/>
        <v>-3200.1724919999929</v>
      </c>
      <c r="J206" s="95">
        <f t="shared" si="5"/>
        <v>3200.1724919999929</v>
      </c>
      <c r="K206" s="117">
        <f t="shared" si="6"/>
        <v>0</v>
      </c>
      <c r="L206" s="114" t="s">
        <v>60</v>
      </c>
    </row>
    <row r="207" spans="1:12" x14ac:dyDescent="0.45">
      <c r="A207" s="114" t="s">
        <v>194</v>
      </c>
      <c r="B207" s="118">
        <v>44903</v>
      </c>
      <c r="C207" s="119">
        <v>1771.2</v>
      </c>
      <c r="D207" s="119">
        <v>0</v>
      </c>
      <c r="E207" s="120">
        <v>-1771.2</v>
      </c>
      <c r="F207" s="121">
        <v>34.146099999999997</v>
      </c>
      <c r="G207" s="121">
        <v>34.146099999999997</v>
      </c>
      <c r="H207" s="108">
        <f t="shared" si="8"/>
        <v>-60479.572319999999</v>
      </c>
      <c r="I207" s="117">
        <f t="shared" si="4"/>
        <v>60479.572319999999</v>
      </c>
      <c r="J207" s="95">
        <f t="shared" si="5"/>
        <v>-60479.572319999999</v>
      </c>
      <c r="K207" s="117">
        <f t="shared" si="6"/>
        <v>0</v>
      </c>
      <c r="L207" s="114" t="s">
        <v>60</v>
      </c>
    </row>
    <row r="208" spans="1:12" x14ac:dyDescent="0.45">
      <c r="A208" s="114" t="s">
        <v>195</v>
      </c>
      <c r="B208" s="118">
        <v>44924</v>
      </c>
      <c r="C208" s="119">
        <v>10442.619999999999</v>
      </c>
      <c r="D208" s="119">
        <v>10772.52</v>
      </c>
      <c r="E208" s="120">
        <v>329.90000000000146</v>
      </c>
      <c r="F208" s="121">
        <v>34.146099999999997</v>
      </c>
      <c r="G208" s="121">
        <v>34.146099999999997</v>
      </c>
      <c r="H208" s="108">
        <f t="shared" si="8"/>
        <v>11264.798390000049</v>
      </c>
      <c r="I208" s="117">
        <f t="shared" si="4"/>
        <v>-11264.798390000049</v>
      </c>
      <c r="J208" s="95">
        <f t="shared" si="5"/>
        <v>11264.798390000049</v>
      </c>
      <c r="K208" s="117">
        <f t="shared" si="6"/>
        <v>0</v>
      </c>
      <c r="L208" s="114" t="s">
        <v>60</v>
      </c>
    </row>
    <row r="209" spans="1:12" x14ac:dyDescent="0.45">
      <c r="A209" s="114" t="s">
        <v>196</v>
      </c>
      <c r="B209" s="118">
        <v>44939</v>
      </c>
      <c r="C209" s="119">
        <v>4740.18</v>
      </c>
      <c r="D209" s="119">
        <v>4732.24</v>
      </c>
      <c r="E209" s="120">
        <f>D209-C209</f>
        <v>-7.9400000000005093</v>
      </c>
      <c r="F209" s="121">
        <v>34.146099999999997</v>
      </c>
      <c r="G209" s="121">
        <v>34.146099999999997</v>
      </c>
      <c r="H209" s="108">
        <f t="shared" si="8"/>
        <v>-271.12003400001737</v>
      </c>
      <c r="I209" s="117"/>
      <c r="K209" s="117"/>
      <c r="L209" s="114" t="s">
        <v>60</v>
      </c>
    </row>
    <row r="210" spans="1:12" x14ac:dyDescent="0.45">
      <c r="A210" s="114" t="s">
        <v>197</v>
      </c>
      <c r="B210" s="118">
        <v>44940</v>
      </c>
      <c r="C210" s="119">
        <v>10631.33</v>
      </c>
      <c r="D210" s="119">
        <v>10196.790000000001</v>
      </c>
      <c r="E210" s="120">
        <f t="shared" ref="E210:E245" si="9">D210-C210</f>
        <v>-434.53999999999905</v>
      </c>
      <c r="F210" s="121">
        <v>34.146099999999997</v>
      </c>
      <c r="G210" s="121">
        <v>34.146099999999997</v>
      </c>
      <c r="H210" s="108">
        <f t="shared" si="8"/>
        <v>-14837.846293999966</v>
      </c>
      <c r="I210" s="117"/>
      <c r="K210" s="117"/>
      <c r="L210" s="114" t="s">
        <v>60</v>
      </c>
    </row>
    <row r="211" spans="1:12" x14ac:dyDescent="0.45">
      <c r="A211" s="114" t="s">
        <v>198</v>
      </c>
      <c r="B211" s="118">
        <v>44942</v>
      </c>
      <c r="C211" s="119">
        <v>2040</v>
      </c>
      <c r="D211" s="119">
        <v>1968.33</v>
      </c>
      <c r="E211" s="120">
        <f t="shared" si="9"/>
        <v>-71.670000000000073</v>
      </c>
      <c r="F211" s="121">
        <v>34.146099999999997</v>
      </c>
      <c r="G211" s="121">
        <v>34.146099999999997</v>
      </c>
      <c r="H211" s="108">
        <f t="shared" si="8"/>
        <v>-2447.2509870000022</v>
      </c>
      <c r="I211" s="117"/>
      <c r="K211" s="117"/>
      <c r="L211" s="114" t="s">
        <v>60</v>
      </c>
    </row>
    <row r="212" spans="1:12" x14ac:dyDescent="0.45">
      <c r="A212" s="114" t="s">
        <v>199</v>
      </c>
      <c r="B212" s="118">
        <v>44952</v>
      </c>
      <c r="C212" s="119">
        <v>136.47999999999999</v>
      </c>
      <c r="D212" s="119">
        <v>204.71999999999997</v>
      </c>
      <c r="E212" s="120">
        <f t="shared" si="9"/>
        <v>68.239999999999981</v>
      </c>
      <c r="F212" s="121">
        <v>34.146099999999997</v>
      </c>
      <c r="G212" s="121">
        <v>34.146099999999997</v>
      </c>
      <c r="H212" s="108">
        <f t="shared" si="8"/>
        <v>2330.1298639999991</v>
      </c>
      <c r="I212" s="117"/>
      <c r="K212" s="117"/>
      <c r="L212" s="114" t="s">
        <v>60</v>
      </c>
    </row>
    <row r="213" spans="1:12" x14ac:dyDescent="0.45">
      <c r="A213" s="114" t="s">
        <v>200</v>
      </c>
      <c r="B213" s="118">
        <v>45014</v>
      </c>
      <c r="C213" s="119">
        <v>4216.04</v>
      </c>
      <c r="D213" s="119">
        <v>3714.46</v>
      </c>
      <c r="E213" s="120">
        <f t="shared" si="9"/>
        <v>-501.57999999999993</v>
      </c>
      <c r="F213" s="121">
        <v>34.146099999999997</v>
      </c>
      <c r="G213" s="121">
        <v>34.146099999999997</v>
      </c>
      <c r="H213" s="108">
        <f t="shared" si="8"/>
        <v>-17127.000837999996</v>
      </c>
      <c r="I213" s="117"/>
      <c r="K213" s="117"/>
      <c r="L213" s="114" t="s">
        <v>60</v>
      </c>
    </row>
    <row r="214" spans="1:12" x14ac:dyDescent="0.45">
      <c r="A214" s="114" t="s">
        <v>201</v>
      </c>
      <c r="B214" s="118">
        <v>45017</v>
      </c>
      <c r="C214" s="119">
        <v>3630.98</v>
      </c>
      <c r="D214" s="119">
        <v>3749.6</v>
      </c>
      <c r="E214" s="120">
        <f t="shared" si="9"/>
        <v>118.61999999999989</v>
      </c>
      <c r="F214" s="121">
        <v>34.146099999999997</v>
      </c>
      <c r="G214" s="121">
        <v>34.146099999999997</v>
      </c>
      <c r="H214" s="108">
        <f t="shared" si="8"/>
        <v>4050.4103819999959</v>
      </c>
      <c r="I214" s="117"/>
      <c r="K214" s="117"/>
      <c r="L214" s="114" t="s">
        <v>60</v>
      </c>
    </row>
    <row r="215" spans="1:12" x14ac:dyDescent="0.45">
      <c r="A215" s="114" t="s">
        <v>202</v>
      </c>
      <c r="B215" s="118">
        <v>45021</v>
      </c>
      <c r="C215" s="119">
        <v>648.17999999999995</v>
      </c>
      <c r="D215" s="119">
        <v>745.95</v>
      </c>
      <c r="E215" s="120">
        <f t="shared" si="9"/>
        <v>97.770000000000095</v>
      </c>
      <c r="F215" s="121">
        <v>34.146099999999997</v>
      </c>
      <c r="G215" s="121">
        <v>34.146099999999997</v>
      </c>
      <c r="H215" s="108">
        <f t="shared" si="8"/>
        <v>3338.464197000003</v>
      </c>
      <c r="I215" s="117"/>
      <c r="K215" s="117"/>
      <c r="L215" s="114" t="s">
        <v>60</v>
      </c>
    </row>
    <row r="216" spans="1:12" x14ac:dyDescent="0.45">
      <c r="A216" s="114" t="s">
        <v>203</v>
      </c>
      <c r="B216" s="118">
        <v>45035</v>
      </c>
      <c r="C216" s="119">
        <v>6533.28</v>
      </c>
      <c r="D216" s="119">
        <v>6559.5599999999995</v>
      </c>
      <c r="E216" s="120">
        <f t="shared" si="9"/>
        <v>26.279999999999745</v>
      </c>
      <c r="F216" s="121">
        <v>34.146099999999997</v>
      </c>
      <c r="G216" s="121">
        <v>34.146099999999997</v>
      </c>
      <c r="H216" s="108">
        <f t="shared" si="8"/>
        <v>897.35950799999125</v>
      </c>
      <c r="I216" s="117"/>
      <c r="K216" s="117"/>
      <c r="L216" s="114" t="s">
        <v>60</v>
      </c>
    </row>
    <row r="217" spans="1:12" x14ac:dyDescent="0.45">
      <c r="A217" s="114" t="s">
        <v>204</v>
      </c>
      <c r="B217" s="118">
        <v>45041</v>
      </c>
      <c r="C217" s="119">
        <v>983.82999999999993</v>
      </c>
      <c r="D217" s="119">
        <v>967</v>
      </c>
      <c r="E217" s="120">
        <f t="shared" si="9"/>
        <v>-16.829999999999927</v>
      </c>
      <c r="F217" s="121">
        <v>34.146099999999997</v>
      </c>
      <c r="G217" s="121">
        <v>34.146099999999997</v>
      </c>
      <c r="H217" s="108">
        <f t="shared" si="8"/>
        <v>-574.67886299999748</v>
      </c>
      <c r="I217" s="117"/>
      <c r="K217" s="117"/>
      <c r="L217" s="114" t="s">
        <v>60</v>
      </c>
    </row>
    <row r="218" spans="1:12" x14ac:dyDescent="0.45">
      <c r="A218" s="114" t="s">
        <v>205</v>
      </c>
      <c r="B218" s="118">
        <v>45045</v>
      </c>
      <c r="C218" s="119">
        <v>7102.0499999999993</v>
      </c>
      <c r="D218" s="119">
        <v>6768.57</v>
      </c>
      <c r="E218" s="120">
        <f t="shared" si="9"/>
        <v>-333.47999999999956</v>
      </c>
      <c r="F218" s="121">
        <v>34.146099999999997</v>
      </c>
      <c r="G218" s="121">
        <v>34.146099999999997</v>
      </c>
      <c r="H218" s="108">
        <f t="shared" si="8"/>
        <v>-11387.041427999984</v>
      </c>
      <c r="I218" s="117"/>
      <c r="K218" s="117"/>
      <c r="L218" s="114" t="s">
        <v>60</v>
      </c>
    </row>
    <row r="219" spans="1:12" x14ac:dyDescent="0.45">
      <c r="A219" s="114" t="s">
        <v>206</v>
      </c>
      <c r="B219" s="118">
        <v>45056</v>
      </c>
      <c r="C219" s="119">
        <v>3638.7999999999997</v>
      </c>
      <c r="D219" s="119">
        <v>3555.8</v>
      </c>
      <c r="E219" s="120">
        <f t="shared" si="9"/>
        <v>-82.999999999999545</v>
      </c>
      <c r="F219" s="121">
        <v>34.146099999999997</v>
      </c>
      <c r="G219" s="121">
        <v>34.146099999999997</v>
      </c>
      <c r="H219" s="108">
        <f t="shared" si="8"/>
        <v>-2834.1262999999844</v>
      </c>
      <c r="I219" s="117"/>
      <c r="K219" s="117"/>
      <c r="L219" s="114" t="s">
        <v>60</v>
      </c>
    </row>
    <row r="220" spans="1:12" x14ac:dyDescent="0.45">
      <c r="A220" s="114" t="s">
        <v>207</v>
      </c>
      <c r="B220" s="118">
        <v>45062</v>
      </c>
      <c r="C220" s="119">
        <v>1678.92</v>
      </c>
      <c r="D220" s="119">
        <v>2172.7200000000003</v>
      </c>
      <c r="E220" s="120">
        <f t="shared" si="9"/>
        <v>493.80000000000018</v>
      </c>
      <c r="F220" s="121">
        <v>34.146099999999997</v>
      </c>
      <c r="G220" s="121">
        <v>34.146099999999997</v>
      </c>
      <c r="H220" s="108">
        <f t="shared" si="8"/>
        <v>16861.344180000004</v>
      </c>
      <c r="I220" s="117"/>
      <c r="K220" s="117"/>
      <c r="L220" s="114" t="s">
        <v>60</v>
      </c>
    </row>
    <row r="221" spans="1:12" x14ac:dyDescent="0.45">
      <c r="A221" s="114" t="s">
        <v>208</v>
      </c>
      <c r="B221" s="118">
        <v>45063</v>
      </c>
      <c r="C221" s="119">
        <v>2178.8000000000002</v>
      </c>
      <c r="D221" s="119">
        <v>2168.62</v>
      </c>
      <c r="E221" s="120">
        <f t="shared" si="9"/>
        <v>-10.180000000000291</v>
      </c>
      <c r="F221" s="121">
        <v>34.146099999999997</v>
      </c>
      <c r="G221" s="121">
        <v>34.146099999999997</v>
      </c>
      <c r="H221" s="108">
        <f t="shared" si="8"/>
        <v>-347.60729800000991</v>
      </c>
      <c r="I221" s="117"/>
      <c r="K221" s="117"/>
      <c r="L221" s="114" t="s">
        <v>60</v>
      </c>
    </row>
    <row r="222" spans="1:12" x14ac:dyDescent="0.45">
      <c r="A222" s="114" t="s">
        <v>209</v>
      </c>
      <c r="B222" s="118">
        <v>45070</v>
      </c>
      <c r="C222" s="119">
        <v>2096.34</v>
      </c>
      <c r="D222" s="119">
        <v>2963.56</v>
      </c>
      <c r="E222" s="120">
        <f t="shared" si="9"/>
        <v>867.2199999999998</v>
      </c>
      <c r="F222" s="121">
        <v>34.146099999999997</v>
      </c>
      <c r="G222" s="121">
        <v>34.146099999999997</v>
      </c>
      <c r="H222" s="108">
        <f t="shared" si="8"/>
        <v>29612.180841999991</v>
      </c>
      <c r="I222" s="117"/>
      <c r="K222" s="117"/>
      <c r="L222" s="114" t="s">
        <v>60</v>
      </c>
    </row>
    <row r="223" spans="1:12" x14ac:dyDescent="0.45">
      <c r="A223" s="114" t="s">
        <v>210</v>
      </c>
      <c r="B223" s="118">
        <v>45071</v>
      </c>
      <c r="C223" s="119">
        <v>1134.31</v>
      </c>
      <c r="D223" s="119">
        <v>1134.92</v>
      </c>
      <c r="E223" s="120">
        <f t="shared" si="9"/>
        <v>0.61000000000012733</v>
      </c>
      <c r="F223" s="121">
        <v>34.146099999999997</v>
      </c>
      <c r="G223" s="121">
        <v>34.146099999999997</v>
      </c>
      <c r="H223" s="108">
        <f t="shared" si="8"/>
        <v>20.829121000004346</v>
      </c>
      <c r="I223" s="117"/>
      <c r="K223" s="117"/>
      <c r="L223" s="114" t="s">
        <v>60</v>
      </c>
    </row>
    <row r="224" spans="1:12" x14ac:dyDescent="0.45">
      <c r="A224" s="114" t="s">
        <v>211</v>
      </c>
      <c r="B224" s="118">
        <v>45076</v>
      </c>
      <c r="C224" s="119">
        <v>990.92</v>
      </c>
      <c r="D224" s="119">
        <v>849.36</v>
      </c>
      <c r="E224" s="120">
        <f t="shared" si="9"/>
        <v>-141.55999999999995</v>
      </c>
      <c r="F224" s="121">
        <v>34.146099999999997</v>
      </c>
      <c r="G224" s="121">
        <v>34.146099999999997</v>
      </c>
      <c r="H224" s="108">
        <f t="shared" si="8"/>
        <v>-4833.7219159999977</v>
      </c>
      <c r="I224" s="117"/>
      <c r="K224" s="117"/>
      <c r="L224" s="114" t="s">
        <v>60</v>
      </c>
    </row>
    <row r="225" spans="1:12" x14ac:dyDescent="0.45">
      <c r="A225" s="114" t="s">
        <v>212</v>
      </c>
      <c r="B225" s="118">
        <v>45087</v>
      </c>
      <c r="C225" s="119">
        <v>2923.8</v>
      </c>
      <c r="D225" s="119">
        <v>2976.96</v>
      </c>
      <c r="E225" s="120">
        <f t="shared" si="9"/>
        <v>53.159999999999854</v>
      </c>
      <c r="F225" s="121">
        <v>34.146099999999997</v>
      </c>
      <c r="G225" s="121">
        <v>34.146099999999997</v>
      </c>
      <c r="H225" s="108">
        <f t="shared" si="8"/>
        <v>1815.2066759999948</v>
      </c>
      <c r="I225" s="117"/>
      <c r="K225" s="117"/>
      <c r="L225" s="114" t="s">
        <v>60</v>
      </c>
    </row>
    <row r="226" spans="1:12" x14ac:dyDescent="0.45">
      <c r="A226" s="114" t="s">
        <v>213</v>
      </c>
      <c r="B226" s="118">
        <v>45098</v>
      </c>
      <c r="C226" s="119">
        <v>2890.79</v>
      </c>
      <c r="D226" s="119">
        <v>2871.33</v>
      </c>
      <c r="E226" s="120">
        <f t="shared" si="9"/>
        <v>-19.460000000000036</v>
      </c>
      <c r="F226" s="121">
        <v>34.146099999999997</v>
      </c>
      <c r="G226" s="121">
        <v>34.146099999999997</v>
      </c>
      <c r="H226" s="108">
        <f t="shared" si="8"/>
        <v>-664.48310600000116</v>
      </c>
      <c r="I226" s="117"/>
      <c r="K226" s="117"/>
      <c r="L226" s="114" t="s">
        <v>60</v>
      </c>
    </row>
    <row r="227" spans="1:12" x14ac:dyDescent="0.45">
      <c r="A227" s="114" t="s">
        <v>214</v>
      </c>
      <c r="B227" s="118">
        <v>45121</v>
      </c>
      <c r="C227" s="119">
        <v>2882.29</v>
      </c>
      <c r="D227" s="119">
        <v>2878.87</v>
      </c>
      <c r="E227" s="120">
        <f t="shared" si="9"/>
        <v>-3.4200000000000728</v>
      </c>
      <c r="F227" s="121">
        <v>34.146099999999997</v>
      </c>
      <c r="G227" s="121">
        <v>34.146099999999997</v>
      </c>
      <c r="H227" s="108">
        <f t="shared" si="8"/>
        <v>-116.77966200000247</v>
      </c>
      <c r="I227" s="117"/>
      <c r="K227" s="117"/>
      <c r="L227" s="114" t="s">
        <v>60</v>
      </c>
    </row>
    <row r="228" spans="1:12" x14ac:dyDescent="0.45">
      <c r="A228" s="114" t="s">
        <v>215</v>
      </c>
      <c r="B228" s="118">
        <v>45129</v>
      </c>
      <c r="C228" s="119">
        <v>10648.39</v>
      </c>
      <c r="D228" s="119">
        <v>10656.82</v>
      </c>
      <c r="E228" s="120">
        <f t="shared" si="9"/>
        <v>8.430000000000291</v>
      </c>
      <c r="F228" s="121">
        <v>34.146099999999997</v>
      </c>
      <c r="G228" s="121">
        <v>34.146099999999997</v>
      </c>
      <c r="H228" s="108">
        <f t="shared" si="8"/>
        <v>287.85162300000991</v>
      </c>
      <c r="I228" s="117"/>
      <c r="K228" s="117"/>
      <c r="L228" s="114" t="s">
        <v>60</v>
      </c>
    </row>
    <row r="229" spans="1:12" x14ac:dyDescent="0.45">
      <c r="A229" s="114" t="s">
        <v>216</v>
      </c>
      <c r="B229" s="118">
        <v>45142</v>
      </c>
      <c r="C229" s="119">
        <v>1164.4000000000001</v>
      </c>
      <c r="D229" s="119">
        <v>1192.8</v>
      </c>
      <c r="E229" s="120">
        <f t="shared" si="9"/>
        <v>28.399999999999864</v>
      </c>
      <c r="F229" s="121">
        <v>34.146099999999997</v>
      </c>
      <c r="G229" s="121">
        <v>34.146099999999997</v>
      </c>
      <c r="H229" s="108">
        <f t="shared" si="8"/>
        <v>969.74923999999521</v>
      </c>
      <c r="I229" s="117"/>
      <c r="K229" s="117"/>
      <c r="L229" s="114" t="s">
        <v>60</v>
      </c>
    </row>
    <row r="230" spans="1:12" x14ac:dyDescent="0.45">
      <c r="A230" s="114" t="s">
        <v>217</v>
      </c>
      <c r="B230" s="118">
        <v>45143</v>
      </c>
      <c r="C230" s="119">
        <v>33.4</v>
      </c>
      <c r="D230" s="119">
        <v>0</v>
      </c>
      <c r="E230" s="120">
        <f t="shared" si="9"/>
        <v>-33.4</v>
      </c>
      <c r="F230" s="121">
        <v>34.146099999999997</v>
      </c>
      <c r="G230" s="121">
        <v>34.146099999999997</v>
      </c>
      <c r="H230" s="108">
        <f t="shared" si="8"/>
        <v>-1140.4797399999998</v>
      </c>
      <c r="I230" s="117"/>
      <c r="K230" s="117"/>
      <c r="L230" s="114" t="s">
        <v>60</v>
      </c>
    </row>
    <row r="231" spans="1:12" x14ac:dyDescent="0.45">
      <c r="A231" s="114" t="s">
        <v>218</v>
      </c>
      <c r="B231" s="118">
        <v>45156</v>
      </c>
      <c r="C231" s="119">
        <v>10006.119999999999</v>
      </c>
      <c r="D231" s="119">
        <v>10347.34</v>
      </c>
      <c r="E231" s="120">
        <f t="shared" si="9"/>
        <v>341.22000000000116</v>
      </c>
      <c r="F231" s="121">
        <v>34.146099999999997</v>
      </c>
      <c r="G231" s="121">
        <v>34.146099999999997</v>
      </c>
      <c r="H231" s="108">
        <f t="shared" si="8"/>
        <v>11651.332242000039</v>
      </c>
      <c r="I231" s="117"/>
      <c r="K231" s="117"/>
      <c r="L231" s="114" t="s">
        <v>60</v>
      </c>
    </row>
    <row r="232" spans="1:12" x14ac:dyDescent="0.45">
      <c r="A232" s="114" t="s">
        <v>219</v>
      </c>
      <c r="B232" s="118">
        <v>45161</v>
      </c>
      <c r="C232" s="119">
        <v>4254</v>
      </c>
      <c r="D232" s="119">
        <v>4300.68</v>
      </c>
      <c r="E232" s="120">
        <f t="shared" si="9"/>
        <v>46.680000000000291</v>
      </c>
      <c r="F232" s="121">
        <v>34.146099999999997</v>
      </c>
      <c r="G232" s="121">
        <v>34.146099999999997</v>
      </c>
      <c r="H232" s="108">
        <f t="shared" si="8"/>
        <v>1593.9399480000097</v>
      </c>
      <c r="I232" s="117"/>
      <c r="K232" s="117"/>
      <c r="L232" s="114" t="s">
        <v>60</v>
      </c>
    </row>
    <row r="233" spans="1:12" x14ac:dyDescent="0.45">
      <c r="A233" s="114" t="s">
        <v>220</v>
      </c>
      <c r="B233" s="118">
        <v>45162</v>
      </c>
      <c r="C233" s="119">
        <v>0</v>
      </c>
      <c r="D233" s="119">
        <v>2.6</v>
      </c>
      <c r="E233" s="120">
        <f t="shared" si="9"/>
        <v>2.6</v>
      </c>
      <c r="F233" s="121">
        <v>34.146099999999997</v>
      </c>
      <c r="G233" s="121">
        <v>34.146099999999997</v>
      </c>
      <c r="H233" s="108">
        <f t="shared" si="8"/>
        <v>88.779859999999999</v>
      </c>
      <c r="I233" s="117"/>
      <c r="K233" s="117"/>
      <c r="L233" s="114" t="s">
        <v>60</v>
      </c>
    </row>
    <row r="234" spans="1:12" x14ac:dyDescent="0.45">
      <c r="A234" s="114" t="s">
        <v>221</v>
      </c>
      <c r="B234" s="118">
        <v>45169</v>
      </c>
      <c r="C234" s="119">
        <v>1466.8</v>
      </c>
      <c r="D234" s="119">
        <v>1447.5</v>
      </c>
      <c r="E234" s="120">
        <f t="shared" si="9"/>
        <v>-19.299999999999955</v>
      </c>
      <c r="F234" s="121">
        <v>34.146099999999997</v>
      </c>
      <c r="G234" s="121">
        <v>34.146099999999997</v>
      </c>
      <c r="H234" s="108">
        <f t="shared" si="8"/>
        <v>-659.01972999999839</v>
      </c>
      <c r="I234" s="117"/>
      <c r="K234" s="117"/>
      <c r="L234" s="114" t="s">
        <v>60</v>
      </c>
    </row>
    <row r="235" spans="1:12" x14ac:dyDescent="0.45">
      <c r="A235" s="114" t="s">
        <v>222</v>
      </c>
      <c r="B235" s="118">
        <v>45177</v>
      </c>
      <c r="C235" s="119">
        <v>1162.56</v>
      </c>
      <c r="D235" s="119">
        <v>1404.76</v>
      </c>
      <c r="E235" s="120">
        <f t="shared" si="9"/>
        <v>242.20000000000005</v>
      </c>
      <c r="F235" s="121">
        <v>34.146099999999997</v>
      </c>
      <c r="G235" s="121">
        <v>34.146099999999997</v>
      </c>
      <c r="H235" s="108">
        <f t="shared" si="8"/>
        <v>8270.1854200000016</v>
      </c>
      <c r="I235" s="117"/>
      <c r="K235" s="117"/>
      <c r="L235" s="114" t="s">
        <v>60</v>
      </c>
    </row>
    <row r="236" spans="1:12" x14ac:dyDescent="0.45">
      <c r="A236" s="114" t="s">
        <v>223</v>
      </c>
      <c r="B236" s="118">
        <v>45191</v>
      </c>
      <c r="C236" s="119">
        <v>3862.4</v>
      </c>
      <c r="D236" s="119">
        <v>3890.7999999999997</v>
      </c>
      <c r="E236" s="120">
        <f t="shared" si="9"/>
        <v>28.399999999999636</v>
      </c>
      <c r="F236" s="121">
        <v>34.146099999999997</v>
      </c>
      <c r="G236" s="121">
        <v>34.146099999999997</v>
      </c>
      <c r="H236" s="108">
        <f t="shared" si="8"/>
        <v>969.74923999998748</v>
      </c>
      <c r="I236" s="117"/>
      <c r="K236" s="117"/>
      <c r="L236" s="114" t="s">
        <v>60</v>
      </c>
    </row>
    <row r="237" spans="1:12" x14ac:dyDescent="0.45">
      <c r="A237" s="114" t="s">
        <v>224</v>
      </c>
      <c r="B237" s="118">
        <v>45194</v>
      </c>
      <c r="C237" s="119">
        <v>3438.96</v>
      </c>
      <c r="D237" s="119">
        <v>3426.5000000000005</v>
      </c>
      <c r="E237" s="120">
        <f t="shared" si="9"/>
        <v>-12.459999999999582</v>
      </c>
      <c r="F237" s="121">
        <v>34.146099999999997</v>
      </c>
      <c r="G237" s="121">
        <v>34.146099999999997</v>
      </c>
      <c r="H237" s="108">
        <f t="shared" si="8"/>
        <v>-425.46040599998565</v>
      </c>
      <c r="I237" s="117"/>
      <c r="K237" s="117"/>
      <c r="L237" s="114" t="s">
        <v>60</v>
      </c>
    </row>
    <row r="238" spans="1:12" x14ac:dyDescent="0.45">
      <c r="A238" s="114" t="s">
        <v>225</v>
      </c>
      <c r="B238" s="118">
        <v>45202</v>
      </c>
      <c r="C238" s="119">
        <v>3784.3</v>
      </c>
      <c r="D238" s="119">
        <v>3810.95</v>
      </c>
      <c r="E238" s="120">
        <f t="shared" si="9"/>
        <v>26.649999999999636</v>
      </c>
      <c r="F238" s="121">
        <v>34.146099999999997</v>
      </c>
      <c r="G238" s="121">
        <v>34.146099999999997</v>
      </c>
      <c r="H238" s="108">
        <f t="shared" si="8"/>
        <v>909.99356499998748</v>
      </c>
      <c r="I238" s="117"/>
      <c r="K238" s="117"/>
      <c r="L238" s="114" t="s">
        <v>60</v>
      </c>
    </row>
    <row r="239" spans="1:12" x14ac:dyDescent="0.45">
      <c r="A239" s="114" t="s">
        <v>226</v>
      </c>
      <c r="B239" s="118">
        <v>45215</v>
      </c>
      <c r="C239" s="119">
        <v>4636.5</v>
      </c>
      <c r="D239" s="119">
        <v>4876.8</v>
      </c>
      <c r="E239" s="120">
        <f t="shared" si="9"/>
        <v>240.30000000000018</v>
      </c>
      <c r="F239" s="121">
        <v>34.146099999999997</v>
      </c>
      <c r="G239" s="121">
        <v>34.146099999999997</v>
      </c>
      <c r="H239" s="108">
        <f t="shared" si="8"/>
        <v>8205.3078300000052</v>
      </c>
      <c r="I239" s="117"/>
      <c r="K239" s="117"/>
      <c r="L239" s="114" t="s">
        <v>60</v>
      </c>
    </row>
    <row r="240" spans="1:12" x14ac:dyDescent="0.45">
      <c r="A240" s="114" t="s">
        <v>227</v>
      </c>
      <c r="B240" s="118">
        <v>45244</v>
      </c>
      <c r="C240" s="119">
        <v>10335.299999999999</v>
      </c>
      <c r="D240" s="119">
        <v>10095</v>
      </c>
      <c r="E240" s="120">
        <f t="shared" si="9"/>
        <v>-240.29999999999927</v>
      </c>
      <c r="F240" s="121">
        <v>34.146099999999997</v>
      </c>
      <c r="G240" s="121">
        <v>34.146099999999997</v>
      </c>
      <c r="H240" s="108">
        <f t="shared" si="8"/>
        <v>-8205.3078299999743</v>
      </c>
      <c r="I240" s="117"/>
      <c r="K240" s="117"/>
      <c r="L240" s="114" t="s">
        <v>60</v>
      </c>
    </row>
    <row r="241" spans="1:12" x14ac:dyDescent="0.45">
      <c r="A241" s="114" t="s">
        <v>228</v>
      </c>
      <c r="B241" s="118">
        <v>45247</v>
      </c>
      <c r="C241" s="119">
        <v>6420.65</v>
      </c>
      <c r="D241" s="119">
        <v>6740.05</v>
      </c>
      <c r="E241" s="120">
        <f t="shared" si="9"/>
        <v>319.40000000000055</v>
      </c>
      <c r="F241" s="121">
        <v>34.146099999999997</v>
      </c>
      <c r="G241" s="121">
        <v>34.146099999999997</v>
      </c>
      <c r="H241" s="108">
        <f t="shared" si="8"/>
        <v>10906.264340000018</v>
      </c>
      <c r="I241" s="117"/>
      <c r="K241" s="117"/>
      <c r="L241" s="114" t="s">
        <v>60</v>
      </c>
    </row>
    <row r="242" spans="1:12" x14ac:dyDescent="0.45">
      <c r="A242" s="114" t="s">
        <v>229</v>
      </c>
      <c r="B242" s="118">
        <v>45248</v>
      </c>
      <c r="C242" s="119">
        <v>5053</v>
      </c>
      <c r="D242" s="119">
        <v>5069.3</v>
      </c>
      <c r="E242" s="120">
        <f t="shared" si="9"/>
        <v>16.300000000000182</v>
      </c>
      <c r="F242" s="121">
        <v>34.146099999999997</v>
      </c>
      <c r="G242" s="121">
        <v>34.146099999999997</v>
      </c>
      <c r="H242" s="108">
        <f t="shared" si="8"/>
        <v>556.58143000000621</v>
      </c>
      <c r="I242" s="117"/>
      <c r="K242" s="117"/>
      <c r="L242" s="114" t="s">
        <v>60</v>
      </c>
    </row>
    <row r="243" spans="1:12" x14ac:dyDescent="0.45">
      <c r="A243" s="114" t="s">
        <v>230</v>
      </c>
      <c r="B243" s="118">
        <v>45273</v>
      </c>
      <c r="C243" s="119">
        <v>615.84</v>
      </c>
      <c r="D243" s="119">
        <v>590.17999999999995</v>
      </c>
      <c r="E243" s="120">
        <f t="shared" si="9"/>
        <v>-25.660000000000082</v>
      </c>
      <c r="F243" s="121">
        <v>34.146099999999997</v>
      </c>
      <c r="G243" s="121">
        <v>34.146099999999997</v>
      </c>
      <c r="H243" s="108">
        <f t="shared" si="8"/>
        <v>-876.18892600000277</v>
      </c>
      <c r="I243" s="117"/>
      <c r="K243" s="117"/>
      <c r="L243" s="114" t="s">
        <v>60</v>
      </c>
    </row>
    <row r="244" spans="1:12" x14ac:dyDescent="0.45">
      <c r="A244" s="114" t="s">
        <v>231</v>
      </c>
      <c r="B244" s="118">
        <v>45280</v>
      </c>
      <c r="C244" s="119">
        <v>2439.54</v>
      </c>
      <c r="D244" s="119">
        <v>2440.9799999999996</v>
      </c>
      <c r="E244" s="120">
        <f t="shared" si="9"/>
        <v>1.4399999999995998</v>
      </c>
      <c r="F244" s="121">
        <v>34.146099999999997</v>
      </c>
      <c r="G244" s="121">
        <v>34.146099999999997</v>
      </c>
      <c r="H244" s="108">
        <f t="shared" si="8"/>
        <v>49.170383999986328</v>
      </c>
      <c r="I244" s="117"/>
      <c r="K244" s="117"/>
      <c r="L244" s="114" t="s">
        <v>60</v>
      </c>
    </row>
    <row r="245" spans="1:12" x14ac:dyDescent="0.45">
      <c r="A245" s="114" t="s">
        <v>232</v>
      </c>
      <c r="B245" s="118">
        <v>45281</v>
      </c>
      <c r="C245" s="119">
        <v>7400.4</v>
      </c>
      <c r="D245" s="119">
        <v>7404.75</v>
      </c>
      <c r="E245" s="120">
        <f t="shared" si="9"/>
        <v>4.3500000000003638</v>
      </c>
      <c r="F245" s="121">
        <v>34.146099999999997</v>
      </c>
      <c r="G245" s="121">
        <v>34.146099999999997</v>
      </c>
      <c r="H245" s="108">
        <f>E245*G245</f>
        <v>148.5355350000124</v>
      </c>
      <c r="I245" s="117"/>
      <c r="K245" s="117"/>
      <c r="L245" s="114" t="s">
        <v>60</v>
      </c>
    </row>
    <row r="246" spans="1:12" x14ac:dyDescent="0.45">
      <c r="A246" s="114" t="s">
        <v>233</v>
      </c>
      <c r="B246" s="122">
        <v>45306</v>
      </c>
      <c r="C246" s="28">
        <v>5089.7999999999993</v>
      </c>
      <c r="D246" s="28">
        <v>5100</v>
      </c>
      <c r="E246" s="28">
        <v>-10.200000000000728</v>
      </c>
      <c r="F246" s="123">
        <v>34.146099999999997</v>
      </c>
      <c r="G246" s="123">
        <v>34.146099999999997</v>
      </c>
      <c r="H246" s="108">
        <f t="shared" ref="H246:H264" si="10">E246*G246</f>
        <v>-348.29022000002482</v>
      </c>
      <c r="I246" s="117"/>
      <c r="K246" s="117"/>
      <c r="L246" s="114" t="s">
        <v>234</v>
      </c>
    </row>
    <row r="247" spans="1:12" x14ac:dyDescent="0.45">
      <c r="A247" s="114" t="s">
        <v>235</v>
      </c>
      <c r="B247" s="122">
        <v>45311</v>
      </c>
      <c r="C247" s="28">
        <v>0</v>
      </c>
      <c r="D247" s="28">
        <v>47.7</v>
      </c>
      <c r="E247" s="28">
        <v>-47.7</v>
      </c>
      <c r="F247" s="123">
        <v>34.146099999999997</v>
      </c>
      <c r="G247" s="123">
        <v>34.146099999999997</v>
      </c>
      <c r="H247" s="108">
        <f t="shared" si="10"/>
        <v>-1628.7689699999999</v>
      </c>
      <c r="I247" s="117"/>
      <c r="K247" s="117"/>
      <c r="L247" s="114" t="s">
        <v>60</v>
      </c>
    </row>
    <row r="248" spans="1:12" x14ac:dyDescent="0.45">
      <c r="A248" s="114" t="s">
        <v>236</v>
      </c>
      <c r="B248" s="122">
        <v>45322</v>
      </c>
      <c r="C248" s="28">
        <v>3218.4</v>
      </c>
      <c r="D248" s="28">
        <v>3240</v>
      </c>
      <c r="E248" s="28">
        <v>-21.599999999999909</v>
      </c>
      <c r="F248" s="123">
        <v>34.146099999999997</v>
      </c>
      <c r="G248" s="123">
        <v>34.146099999999997</v>
      </c>
      <c r="H248" s="108">
        <f t="shared" si="10"/>
        <v>-737.55575999999678</v>
      </c>
      <c r="I248" s="117"/>
      <c r="K248" s="117"/>
      <c r="L248" s="114" t="s">
        <v>60</v>
      </c>
    </row>
    <row r="249" spans="1:12" x14ac:dyDescent="0.45">
      <c r="A249" s="114" t="s">
        <v>236</v>
      </c>
      <c r="B249" s="122">
        <v>45322</v>
      </c>
      <c r="C249" s="28">
        <v>497.25</v>
      </c>
      <c r="D249" s="28">
        <v>500</v>
      </c>
      <c r="E249" s="28">
        <v>-2.75</v>
      </c>
      <c r="F249" s="123">
        <v>34.146099999999997</v>
      </c>
      <c r="G249" s="123">
        <v>34.146099999999997</v>
      </c>
      <c r="H249" s="108">
        <f t="shared" si="10"/>
        <v>-93.901774999999986</v>
      </c>
      <c r="I249" s="117"/>
      <c r="K249" s="117"/>
      <c r="L249" s="114" t="s">
        <v>60</v>
      </c>
    </row>
    <row r="250" spans="1:12" x14ac:dyDescent="0.45">
      <c r="A250" s="114" t="s">
        <v>237</v>
      </c>
      <c r="B250" s="122">
        <v>45324</v>
      </c>
      <c r="C250" s="28">
        <v>2535.36</v>
      </c>
      <c r="D250" s="28">
        <v>2602.08</v>
      </c>
      <c r="E250" s="28">
        <v>-66.7199999999998</v>
      </c>
      <c r="F250" s="123">
        <v>34.146099999999997</v>
      </c>
      <c r="G250" s="123">
        <v>34.146099999999997</v>
      </c>
      <c r="H250" s="108">
        <f t="shared" si="10"/>
        <v>-2278.2277919999929</v>
      </c>
      <c r="I250" s="117"/>
      <c r="K250" s="117"/>
      <c r="L250" s="114" t="s">
        <v>60</v>
      </c>
    </row>
    <row r="251" spans="1:12" x14ac:dyDescent="0.45">
      <c r="A251" s="114" t="s">
        <v>237</v>
      </c>
      <c r="B251" s="122">
        <v>45324</v>
      </c>
      <c r="C251" s="28">
        <v>2641.43</v>
      </c>
      <c r="D251" s="28">
        <v>2570.04</v>
      </c>
      <c r="E251" s="28">
        <v>71.389999999999873</v>
      </c>
      <c r="F251" s="123">
        <v>34.146099999999997</v>
      </c>
      <c r="G251" s="123">
        <v>34.146099999999997</v>
      </c>
      <c r="H251" s="108">
        <f t="shared" si="10"/>
        <v>2437.6900789999954</v>
      </c>
      <c r="I251" s="117"/>
      <c r="K251" s="117"/>
      <c r="L251" s="114" t="s">
        <v>60</v>
      </c>
    </row>
    <row r="252" spans="1:12" x14ac:dyDescent="0.45">
      <c r="A252" s="114" t="s">
        <v>238</v>
      </c>
      <c r="B252" s="122">
        <v>45342</v>
      </c>
      <c r="C252" s="28">
        <v>707.69999999999993</v>
      </c>
      <c r="D252" s="28">
        <v>0</v>
      </c>
      <c r="E252" s="28">
        <v>707.69999999999993</v>
      </c>
      <c r="F252" s="123">
        <v>34.146099999999997</v>
      </c>
      <c r="G252" s="123">
        <v>34.146099999999997</v>
      </c>
      <c r="H252" s="108">
        <f t="shared" si="10"/>
        <v>24165.194969999997</v>
      </c>
      <c r="I252" s="117"/>
      <c r="K252" s="117"/>
      <c r="L252" s="114" t="s">
        <v>60</v>
      </c>
    </row>
    <row r="253" spans="1:12" x14ac:dyDescent="0.45">
      <c r="A253" s="114" t="s">
        <v>239</v>
      </c>
      <c r="B253" s="122">
        <v>45407</v>
      </c>
      <c r="C253" s="28">
        <v>563.20000000000005</v>
      </c>
      <c r="D253" s="28">
        <v>0</v>
      </c>
      <c r="E253" s="28">
        <v>563.20000000000005</v>
      </c>
      <c r="F253" s="123">
        <v>34.146099999999997</v>
      </c>
      <c r="G253" s="123">
        <v>34.146099999999997</v>
      </c>
      <c r="H253" s="108">
        <f t="shared" si="10"/>
        <v>19231.08352</v>
      </c>
      <c r="I253" s="117"/>
      <c r="K253" s="117"/>
      <c r="L253" s="114" t="s">
        <v>60</v>
      </c>
    </row>
    <row r="254" spans="1:12" x14ac:dyDescent="0.45">
      <c r="A254" s="114" t="s">
        <v>240</v>
      </c>
      <c r="B254" s="122">
        <v>45483</v>
      </c>
      <c r="C254" s="28">
        <v>4725.7</v>
      </c>
      <c r="D254" s="28">
        <v>4615.8</v>
      </c>
      <c r="E254" s="28">
        <v>109.89999999999964</v>
      </c>
      <c r="F254" s="123">
        <v>34.146099999999997</v>
      </c>
      <c r="G254" s="123">
        <v>34.146099999999997</v>
      </c>
      <c r="H254" s="108">
        <f t="shared" si="10"/>
        <v>3752.6563899999874</v>
      </c>
      <c r="I254" s="117"/>
      <c r="K254" s="117"/>
      <c r="L254" s="114" t="s">
        <v>60</v>
      </c>
    </row>
    <row r="255" spans="1:12" x14ac:dyDescent="0.45">
      <c r="A255" s="114" t="s">
        <v>240</v>
      </c>
      <c r="B255" s="122">
        <v>45483</v>
      </c>
      <c r="C255" s="28">
        <v>7140.7000000000007</v>
      </c>
      <c r="D255" s="28">
        <v>7211.4000000000005</v>
      </c>
      <c r="E255" s="28">
        <v>-70.699999999999818</v>
      </c>
      <c r="F255" s="123">
        <v>34.146099999999997</v>
      </c>
      <c r="G255" s="123">
        <v>34.146099999999997</v>
      </c>
      <c r="H255" s="108">
        <f t="shared" si="10"/>
        <v>-2414.1292699999935</v>
      </c>
      <c r="I255" s="117"/>
      <c r="K255" s="117"/>
      <c r="L255" s="114" t="s">
        <v>60</v>
      </c>
    </row>
    <row r="256" spans="1:12" x14ac:dyDescent="0.45">
      <c r="A256" s="114" t="s">
        <v>241</v>
      </c>
      <c r="B256" s="122">
        <v>45539</v>
      </c>
      <c r="C256" s="28">
        <v>5.3</v>
      </c>
      <c r="D256" s="28">
        <v>0</v>
      </c>
      <c r="E256" s="28">
        <v>5.3</v>
      </c>
      <c r="F256" s="123">
        <v>34.146099999999997</v>
      </c>
      <c r="G256" s="123">
        <v>34.146099999999997</v>
      </c>
      <c r="H256" s="108">
        <f t="shared" si="10"/>
        <v>180.97432999999998</v>
      </c>
      <c r="I256" s="117"/>
      <c r="K256" s="117"/>
      <c r="L256" s="114" t="s">
        <v>60</v>
      </c>
    </row>
    <row r="257" spans="1:15" x14ac:dyDescent="0.45">
      <c r="A257" s="114" t="s">
        <v>242</v>
      </c>
      <c r="B257" s="122">
        <v>45540</v>
      </c>
      <c r="C257" s="28">
        <v>74.2</v>
      </c>
      <c r="D257" s="28">
        <v>0</v>
      </c>
      <c r="E257" s="28">
        <v>74.2</v>
      </c>
      <c r="F257" s="123">
        <v>34.146099999999997</v>
      </c>
      <c r="G257" s="123">
        <v>34.146099999999997</v>
      </c>
      <c r="H257" s="108">
        <f t="shared" si="10"/>
        <v>2533.6406199999997</v>
      </c>
      <c r="I257" s="117"/>
      <c r="K257" s="117"/>
      <c r="L257" s="114" t="s">
        <v>60</v>
      </c>
    </row>
    <row r="258" spans="1:15" x14ac:dyDescent="0.45">
      <c r="A258" s="114" t="s">
        <v>242</v>
      </c>
      <c r="B258" s="122">
        <v>45540</v>
      </c>
      <c r="C258" s="28">
        <v>117</v>
      </c>
      <c r="D258" s="28">
        <v>0</v>
      </c>
      <c r="E258" s="28">
        <v>117</v>
      </c>
      <c r="F258" s="123">
        <v>34.146099999999997</v>
      </c>
      <c r="G258" s="123">
        <v>34.146099999999997</v>
      </c>
      <c r="H258" s="108">
        <f t="shared" si="10"/>
        <v>3995.0936999999994</v>
      </c>
      <c r="I258" s="117"/>
      <c r="K258" s="117"/>
      <c r="L258" s="114" t="s">
        <v>60</v>
      </c>
    </row>
    <row r="259" spans="1:15" x14ac:dyDescent="0.45">
      <c r="A259" s="114" t="s">
        <v>243</v>
      </c>
      <c r="B259" s="122">
        <v>45569</v>
      </c>
      <c r="C259" s="28">
        <v>133.25</v>
      </c>
      <c r="D259" s="28">
        <v>0</v>
      </c>
      <c r="E259" s="28">
        <v>133.25</v>
      </c>
      <c r="F259" s="123">
        <v>34.146099999999997</v>
      </c>
      <c r="G259" s="123">
        <v>34.146099999999997</v>
      </c>
      <c r="H259" s="108">
        <f t="shared" si="10"/>
        <v>4549.9678249999997</v>
      </c>
      <c r="I259" s="117"/>
      <c r="K259" s="117"/>
      <c r="L259" s="114" t="s">
        <v>60</v>
      </c>
    </row>
    <row r="260" spans="1:15" x14ac:dyDescent="0.45">
      <c r="A260" s="114" t="s">
        <v>243</v>
      </c>
      <c r="B260" s="122">
        <v>45569</v>
      </c>
      <c r="C260" s="28">
        <v>984.9</v>
      </c>
      <c r="D260" s="28">
        <v>1149.05</v>
      </c>
      <c r="E260" s="28">
        <v>-164.14999999999998</v>
      </c>
      <c r="F260" s="123">
        <v>34.146099999999997</v>
      </c>
      <c r="G260" s="123">
        <v>34.146099999999997</v>
      </c>
      <c r="H260" s="108">
        <f t="shared" si="10"/>
        <v>-5605.0823149999987</v>
      </c>
      <c r="I260" s="117"/>
      <c r="K260" s="117"/>
      <c r="L260" s="114" t="s">
        <v>60</v>
      </c>
    </row>
    <row r="261" spans="1:15" x14ac:dyDescent="0.45">
      <c r="A261" s="114" t="s">
        <v>244</v>
      </c>
      <c r="B261" s="122">
        <v>45591</v>
      </c>
      <c r="C261" s="28">
        <v>5422.32</v>
      </c>
      <c r="D261" s="28">
        <v>5316</v>
      </c>
      <c r="E261" s="28">
        <v>106.31999999999971</v>
      </c>
      <c r="F261" s="123">
        <v>34.146099999999997</v>
      </c>
      <c r="G261" s="123">
        <v>34.146099999999997</v>
      </c>
      <c r="H261" s="108">
        <f t="shared" si="10"/>
        <v>3630.4133519999896</v>
      </c>
      <c r="I261" s="117"/>
      <c r="K261" s="117"/>
      <c r="L261" s="114" t="s">
        <v>60</v>
      </c>
    </row>
    <row r="262" spans="1:15" x14ac:dyDescent="0.45">
      <c r="A262" s="114" t="s">
        <v>245</v>
      </c>
      <c r="B262" s="122">
        <v>45650</v>
      </c>
      <c r="C262" s="28">
        <v>222.00000000000003</v>
      </c>
      <c r="D262" s="28">
        <v>0</v>
      </c>
      <c r="E262" s="28">
        <v>222.00000000000003</v>
      </c>
      <c r="F262" s="123">
        <v>34.146099999999997</v>
      </c>
      <c r="G262" s="123">
        <v>34.146099999999997</v>
      </c>
      <c r="H262" s="108">
        <f t="shared" si="10"/>
        <v>7580.4342000000006</v>
      </c>
      <c r="I262" s="117"/>
      <c r="K262" s="117"/>
      <c r="L262" s="114" t="s">
        <v>60</v>
      </c>
    </row>
    <row r="263" spans="1:15" x14ac:dyDescent="0.45">
      <c r="A263" s="114" t="s">
        <v>256</v>
      </c>
      <c r="B263" s="118">
        <v>45660</v>
      </c>
      <c r="C263" s="119"/>
      <c r="D263" s="119"/>
      <c r="E263" s="120">
        <v>-109.11</v>
      </c>
      <c r="F263" s="121"/>
      <c r="G263" s="121">
        <v>34.381599999999999</v>
      </c>
      <c r="H263" s="108">
        <f t="shared" si="10"/>
        <v>-3751.3763759999997</v>
      </c>
      <c r="I263" s="117"/>
      <c r="K263" s="117"/>
      <c r="L263" s="114" t="s">
        <v>60</v>
      </c>
      <c r="N263" s="95">
        <v>3751.38</v>
      </c>
      <c r="O263" s="150">
        <f>N263/E263</f>
        <v>-34.381633214187517</v>
      </c>
    </row>
    <row r="264" spans="1:15" x14ac:dyDescent="0.45">
      <c r="A264" s="114" t="s">
        <v>258</v>
      </c>
      <c r="B264" s="118">
        <v>45661</v>
      </c>
      <c r="C264" s="119"/>
      <c r="D264" s="119"/>
      <c r="E264" s="120">
        <v>-32.17</v>
      </c>
      <c r="F264" s="121"/>
      <c r="G264" s="121">
        <v>34.383899999999997</v>
      </c>
      <c r="H264" s="108">
        <f t="shared" si="10"/>
        <v>-1106.1300630000001</v>
      </c>
      <c r="I264" s="117"/>
      <c r="K264" s="117"/>
      <c r="L264" s="114" t="s">
        <v>60</v>
      </c>
    </row>
    <row r="265" spans="1:15" x14ac:dyDescent="0.45">
      <c r="A265" s="114"/>
      <c r="B265" s="118"/>
      <c r="C265" s="119"/>
      <c r="D265" s="119"/>
      <c r="E265" s="120"/>
      <c r="F265" s="121"/>
      <c r="G265" s="121"/>
      <c r="H265" s="108"/>
      <c r="I265" s="117"/>
      <c r="K265" s="117"/>
      <c r="L265" s="114"/>
    </row>
    <row r="266" spans="1:15" x14ac:dyDescent="0.45">
      <c r="A266" s="114"/>
      <c r="B266" s="118"/>
      <c r="C266" s="28"/>
      <c r="D266" s="119"/>
      <c r="E266" s="28"/>
      <c r="F266" s="116"/>
      <c r="G266" s="116"/>
      <c r="H266" s="108"/>
      <c r="I266" s="117"/>
      <c r="K266" s="117"/>
      <c r="L266" s="114"/>
    </row>
    <row r="267" spans="1:15" x14ac:dyDescent="0.45">
      <c r="A267" s="114"/>
      <c r="B267" s="105"/>
      <c r="C267" s="28"/>
      <c r="D267" s="28"/>
      <c r="E267" s="28"/>
      <c r="F267" s="116"/>
      <c r="G267" s="124"/>
      <c r="H267" s="28"/>
      <c r="I267" s="117">
        <f t="shared" si="4"/>
        <v>0</v>
      </c>
      <c r="J267" s="95">
        <f t="shared" si="5"/>
        <v>0</v>
      </c>
      <c r="K267" s="117">
        <f t="shared" si="6"/>
        <v>0</v>
      </c>
      <c r="L267" s="114"/>
    </row>
    <row r="268" spans="1:15" x14ac:dyDescent="0.45">
      <c r="B268" s="125"/>
      <c r="C268" s="47"/>
      <c r="E268" s="47"/>
      <c r="F268" s="126"/>
      <c r="G268" s="127" t="s">
        <v>32</v>
      </c>
      <c r="H268" s="28">
        <f>SUM(H4:H267)</f>
        <v>1353488.6797389467</v>
      </c>
      <c r="J268" s="95">
        <f t="shared" si="5"/>
        <v>0</v>
      </c>
      <c r="K268" s="117">
        <f t="shared" si="6"/>
        <v>1353488.6797389467</v>
      </c>
    </row>
    <row r="269" spans="1:15" x14ac:dyDescent="0.45">
      <c r="B269" s="125"/>
      <c r="C269" s="47"/>
      <c r="D269" s="95" t="s">
        <v>32</v>
      </c>
      <c r="E269" s="47">
        <f>SUM(E4:E267)</f>
        <v>39642.260204882725</v>
      </c>
      <c r="F269" s="126"/>
      <c r="G269" s="127"/>
      <c r="H269" s="47"/>
      <c r="J269" s="95">
        <f t="shared" si="5"/>
        <v>0</v>
      </c>
      <c r="K269" s="117">
        <f t="shared" si="6"/>
        <v>0</v>
      </c>
    </row>
    <row r="270" spans="1:15" x14ac:dyDescent="0.45">
      <c r="B270" s="125"/>
      <c r="C270" s="47"/>
      <c r="D270" s="128" t="s">
        <v>246</v>
      </c>
      <c r="E270" s="129">
        <f>E7</f>
        <v>-65.14</v>
      </c>
      <c r="F270" s="130">
        <v>35.7819</v>
      </c>
      <c r="G270" s="124"/>
      <c r="H270" s="28">
        <f>E270*F270</f>
        <v>-2330.8329659999999</v>
      </c>
      <c r="J270" s="95">
        <f t="shared" si="5"/>
        <v>-2330.8329659999999</v>
      </c>
      <c r="K270" s="117">
        <f t="shared" si="6"/>
        <v>0</v>
      </c>
    </row>
    <row r="271" spans="1:15" x14ac:dyDescent="0.45">
      <c r="B271" s="125"/>
      <c r="C271" s="47"/>
      <c r="D271" s="114" t="s">
        <v>36</v>
      </c>
      <c r="E271" s="28">
        <f>E269-E270-E272-E273</f>
        <v>39848.680204882723</v>
      </c>
      <c r="F271" s="15">
        <v>34.146099999999997</v>
      </c>
      <c r="G271" s="124"/>
      <c r="H271" s="28">
        <f>E271*F271</f>
        <v>1360677.0191439458</v>
      </c>
    </row>
    <row r="272" spans="1:15" x14ac:dyDescent="0.45">
      <c r="B272" s="125"/>
      <c r="C272" s="47"/>
      <c r="D272" s="114" t="s">
        <v>36</v>
      </c>
      <c r="E272" s="28">
        <f>E263</f>
        <v>-109.11</v>
      </c>
      <c r="F272" s="116">
        <f>G263</f>
        <v>34.381599999999999</v>
      </c>
      <c r="G272" s="124"/>
      <c r="H272" s="28">
        <f t="shared" ref="H272:H273" si="11">E272*F272</f>
        <v>-3751.3763759999997</v>
      </c>
    </row>
    <row r="273" spans="2:16" x14ac:dyDescent="0.45">
      <c r="B273" s="125"/>
      <c r="C273" s="47"/>
      <c r="D273" s="114" t="s">
        <v>36</v>
      </c>
      <c r="E273" s="28">
        <f>E264</f>
        <v>-32.17</v>
      </c>
      <c r="F273" s="116">
        <v>34.383898041653715</v>
      </c>
      <c r="G273" s="124"/>
      <c r="H273" s="28">
        <f t="shared" si="11"/>
        <v>-1106.1300000000001</v>
      </c>
    </row>
    <row r="274" spans="2:16" x14ac:dyDescent="0.45">
      <c r="B274" s="125"/>
      <c r="C274" s="47"/>
      <c r="D274" s="114"/>
      <c r="E274" s="28"/>
      <c r="F274" s="116"/>
      <c r="G274" s="124" t="s">
        <v>32</v>
      </c>
      <c r="H274" s="28">
        <f>SUM(H270:H273)</f>
        <v>1353488.6798019458</v>
      </c>
    </row>
    <row r="275" spans="2:16" x14ac:dyDescent="0.45">
      <c r="B275" s="125"/>
      <c r="C275" s="47"/>
      <c r="D275" s="114"/>
      <c r="E275" s="28"/>
      <c r="F275" s="116"/>
      <c r="G275" s="148" t="s">
        <v>247</v>
      </c>
      <c r="H275" s="131">
        <f>H268-H274</f>
        <v>-6.299908272922039E-5</v>
      </c>
      <c r="I275" s="132"/>
      <c r="J275" s="132"/>
      <c r="K275" s="132"/>
      <c r="L275" s="50" t="s">
        <v>27</v>
      </c>
    </row>
    <row r="276" spans="2:16" x14ac:dyDescent="0.45">
      <c r="B276" s="125"/>
      <c r="C276" s="47"/>
      <c r="E276" s="47"/>
      <c r="F276" s="126"/>
      <c r="G276" s="127"/>
      <c r="H276" s="47"/>
    </row>
    <row r="277" spans="2:16" x14ac:dyDescent="0.45">
      <c r="B277" s="125"/>
      <c r="C277" s="47"/>
      <c r="D277" s="93" t="s">
        <v>248</v>
      </c>
      <c r="E277" s="47"/>
      <c r="F277" s="126"/>
      <c r="G277" s="127"/>
      <c r="H277" s="47"/>
    </row>
    <row r="278" spans="2:16" x14ac:dyDescent="0.45">
      <c r="B278" s="125"/>
      <c r="C278" s="47"/>
      <c r="D278" s="133"/>
      <c r="E278" s="134"/>
      <c r="F278" s="135" t="s">
        <v>249</v>
      </c>
      <c r="G278" s="135" t="s">
        <v>5</v>
      </c>
      <c r="H278" s="135" t="s">
        <v>250</v>
      </c>
      <c r="I278" s="136" t="s">
        <v>251</v>
      </c>
      <c r="J278" s="137"/>
      <c r="K278" s="104"/>
      <c r="L278" s="135" t="s">
        <v>257</v>
      </c>
      <c r="M278" s="135" t="s">
        <v>253</v>
      </c>
      <c r="N278" s="114" t="s">
        <v>32</v>
      </c>
    </row>
    <row r="279" spans="2:16" x14ac:dyDescent="0.45">
      <c r="B279" s="125"/>
      <c r="C279" s="47"/>
      <c r="D279" s="133"/>
      <c r="E279" s="138" t="s">
        <v>60</v>
      </c>
      <c r="F279" s="139">
        <f>35781.43+1736.64</f>
        <v>37518.07</v>
      </c>
      <c r="G279" s="15">
        <f>F271</f>
        <v>34.146099999999997</v>
      </c>
      <c r="H279" s="139">
        <f>F279*G279</f>
        <v>1281095.770027</v>
      </c>
      <c r="I279" s="140">
        <f>'[2]ขาดเกิน 31.10.63'!I148</f>
        <v>0</v>
      </c>
      <c r="J279" s="141">
        <f t="shared" ref="J279:J284" si="12">H279+I279</f>
        <v>1281095.770027</v>
      </c>
      <c r="K279" s="114"/>
      <c r="L279" s="28">
        <f>109.11+E273</f>
        <v>76.94</v>
      </c>
      <c r="M279" s="28"/>
      <c r="N279" s="142">
        <f>(F279*G279)+H272+H273</f>
        <v>1276238.2636510001</v>
      </c>
      <c r="P279" s="117">
        <f>F279+L279</f>
        <v>37595.01</v>
      </c>
    </row>
    <row r="280" spans="2:16" x14ac:dyDescent="0.45">
      <c r="B280" s="125"/>
      <c r="C280" s="47"/>
      <c r="D280" s="133"/>
      <c r="E280" s="143" t="s">
        <v>55</v>
      </c>
      <c r="F280" s="139">
        <v>1074.8899999999999</v>
      </c>
      <c r="G280" s="15">
        <f>G279</f>
        <v>34.146099999999997</v>
      </c>
      <c r="H280" s="139">
        <f>F280*G280</f>
        <v>36703.301428999992</v>
      </c>
      <c r="I280" s="140"/>
      <c r="J280" s="141">
        <f t="shared" si="12"/>
        <v>36703.301428999992</v>
      </c>
      <c r="K280" s="114"/>
      <c r="L280" s="28"/>
      <c r="M280" s="28"/>
      <c r="N280" s="142">
        <f>(F280+L280)*G280</f>
        <v>36703.301428999992</v>
      </c>
    </row>
    <row r="281" spans="2:16" x14ac:dyDescent="0.45">
      <c r="B281" s="125"/>
      <c r="C281" s="47"/>
      <c r="D281" s="133"/>
      <c r="E281" s="144" t="s">
        <v>67</v>
      </c>
      <c r="F281" s="139">
        <f>-5989.98+593.05</f>
        <v>-5396.9299999999994</v>
      </c>
      <c r="G281" s="15">
        <f>G280</f>
        <v>34.146099999999997</v>
      </c>
      <c r="H281" s="139">
        <f>F281*G281</f>
        <v>-184284.11147299997</v>
      </c>
      <c r="I281" s="140">
        <f>'[2]ขาดเกิน 31.10.63'!I152</f>
        <v>0</v>
      </c>
      <c r="J281" s="141">
        <f t="shared" si="12"/>
        <v>-184284.11147299997</v>
      </c>
      <c r="K281" s="114"/>
      <c r="L281" s="28">
        <v>0</v>
      </c>
      <c r="M281" s="28"/>
      <c r="N281" s="142">
        <f>(F281+L281)*G281</f>
        <v>-184284.11147299997</v>
      </c>
    </row>
    <row r="282" spans="2:16" x14ac:dyDescent="0.45">
      <c r="B282" s="125"/>
      <c r="C282" s="47"/>
      <c r="D282" s="133"/>
      <c r="E282" s="145" t="s">
        <v>254</v>
      </c>
      <c r="F282" s="139">
        <v>6662.81</v>
      </c>
      <c r="G282" s="15">
        <f>G281</f>
        <v>34.146099999999997</v>
      </c>
      <c r="H282" s="139">
        <f>F282*G282</f>
        <v>227508.97654099998</v>
      </c>
      <c r="I282" s="140"/>
      <c r="J282" s="141">
        <f>H282+I282</f>
        <v>227508.97654099998</v>
      </c>
      <c r="K282" s="114"/>
      <c r="L282" s="114"/>
      <c r="M282" s="114"/>
      <c r="N282" s="142">
        <f t="shared" ref="N282:N284" si="13">(F282+L282)*G282</f>
        <v>227508.97654099998</v>
      </c>
    </row>
    <row r="283" spans="2:16" x14ac:dyDescent="0.45">
      <c r="B283" s="125"/>
      <c r="C283" s="47"/>
      <c r="D283" s="133"/>
      <c r="E283" s="145" t="s">
        <v>234</v>
      </c>
      <c r="F283" s="139">
        <v>-10.02</v>
      </c>
      <c r="G283" s="15">
        <f>G282</f>
        <v>34.146099999999997</v>
      </c>
      <c r="H283" s="139">
        <f t="shared" ref="H283:H284" si="14">F283*G283</f>
        <v>-342.14392199999998</v>
      </c>
      <c r="I283" s="140"/>
      <c r="J283" s="141"/>
      <c r="K283" s="114"/>
      <c r="L283" s="114"/>
      <c r="M283" s="114"/>
      <c r="N283" s="142">
        <f t="shared" si="13"/>
        <v>-342.14392199999998</v>
      </c>
    </row>
    <row r="284" spans="2:16" x14ac:dyDescent="0.45">
      <c r="B284" s="125"/>
      <c r="C284" s="47"/>
      <c r="D284" s="133"/>
      <c r="E284" s="144" t="s">
        <v>255</v>
      </c>
      <c r="F284" s="139">
        <v>-65.14</v>
      </c>
      <c r="G284" s="130">
        <f>F270</f>
        <v>35.7819</v>
      </c>
      <c r="H284" s="139">
        <f t="shared" si="14"/>
        <v>-2330.8329659999999</v>
      </c>
      <c r="I284" s="140"/>
      <c r="J284" s="141">
        <f t="shared" si="12"/>
        <v>-2330.8329659999999</v>
      </c>
      <c r="K284" s="114"/>
      <c r="L284" s="114"/>
      <c r="M284" s="114"/>
      <c r="N284" s="142">
        <f t="shared" si="13"/>
        <v>-2330.8329659999999</v>
      </c>
    </row>
    <row r="285" spans="2:16" x14ac:dyDescent="0.45">
      <c r="B285" s="125"/>
      <c r="C285" s="47"/>
      <c r="D285" s="133"/>
      <c r="E285" s="146"/>
      <c r="F285" s="146"/>
      <c r="G285" s="146"/>
      <c r="H285" s="146"/>
      <c r="I285" s="133"/>
      <c r="J285" s="147"/>
    </row>
    <row r="286" spans="2:16" x14ac:dyDescent="0.45">
      <c r="B286" s="125"/>
      <c r="C286" s="47"/>
      <c r="E286" s="47"/>
      <c r="F286" s="126"/>
      <c r="G286" s="127"/>
      <c r="H286" s="47"/>
    </row>
    <row r="287" spans="2:16" x14ac:dyDescent="0.45">
      <c r="B287" s="125"/>
      <c r="C287" s="47"/>
      <c r="E287" s="47"/>
      <c r="F287" s="126"/>
      <c r="G287" s="127"/>
      <c r="H287" s="47"/>
    </row>
    <row r="288" spans="2:16" x14ac:dyDescent="0.45">
      <c r="B288" s="125"/>
      <c r="C288" s="47"/>
      <c r="E288" s="47"/>
      <c r="F288" s="126"/>
      <c r="G288" s="127"/>
      <c r="H288" s="47"/>
    </row>
    <row r="289" spans="2:8" x14ac:dyDescent="0.45">
      <c r="B289" s="125"/>
      <c r="C289" s="47"/>
      <c r="E289" s="47"/>
      <c r="F289" s="126"/>
      <c r="G289" s="127"/>
      <c r="H289" s="47"/>
    </row>
  </sheetData>
  <pageMargins left="0.70866141732283472" right="0.70866141732283472" top="0.23622047244094491" bottom="0.74803149606299213" header="0.31496062992125984" footer="0.31496062992125984"/>
  <pageSetup paperSize="9" scale="50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87"/>
  <sheetViews>
    <sheetView workbookViewId="0">
      <pane ySplit="3" topLeftCell="A121" activePane="bottomLeft" state="frozen"/>
      <selection activeCell="C30" sqref="C30"/>
      <selection pane="bottomLeft" activeCell="B266" sqref="B266"/>
    </sheetView>
  </sheetViews>
  <sheetFormatPr defaultColWidth="9.125" defaultRowHeight="21" x14ac:dyDescent="0.45"/>
  <cols>
    <col min="1" max="1" width="13.375" style="95" customWidth="1"/>
    <col min="2" max="2" width="14.125" style="93" customWidth="1"/>
    <col min="3" max="3" width="13" style="94" customWidth="1"/>
    <col min="4" max="4" width="18.125" style="95" customWidth="1"/>
    <col min="5" max="5" width="23.25" style="94" customWidth="1"/>
    <col min="6" max="6" width="11" style="96" customWidth="1"/>
    <col min="7" max="7" width="18.875" style="97" customWidth="1"/>
    <col min="8" max="8" width="13.875" style="95" customWidth="1"/>
    <col min="9" max="11" width="0" style="95" hidden="1" customWidth="1"/>
    <col min="12" max="12" width="26.375" style="95" customWidth="1"/>
    <col min="13" max="13" width="13.625" style="95" customWidth="1"/>
    <col min="14" max="14" width="19.25" style="95" customWidth="1"/>
    <col min="15" max="16384" width="9.125" style="95"/>
  </cols>
  <sheetData>
    <row r="1" spans="1:13" ht="23.25" x14ac:dyDescent="0.5">
      <c r="A1" s="57" t="s">
        <v>42</v>
      </c>
    </row>
    <row r="2" spans="1:13" ht="23.25" x14ac:dyDescent="0.5">
      <c r="A2" s="57" t="str">
        <f>'[1]212201'!A2</f>
        <v>สรุปยอดคงเหลือ ณ 31 ธ.ค.   2567</v>
      </c>
    </row>
    <row r="3" spans="1:13" s="93" customFormat="1" x14ac:dyDescent="0.45">
      <c r="A3" s="98" t="s">
        <v>43</v>
      </c>
      <c r="B3" s="99" t="s">
        <v>44</v>
      </c>
      <c r="C3" s="100" t="s">
        <v>45</v>
      </c>
      <c r="D3" s="98" t="s">
        <v>46</v>
      </c>
      <c r="E3" s="100" t="s">
        <v>47</v>
      </c>
      <c r="F3" s="101" t="s">
        <v>48</v>
      </c>
      <c r="G3" s="102" t="s">
        <v>49</v>
      </c>
      <c r="H3" s="103" t="s">
        <v>50</v>
      </c>
      <c r="L3" s="104" t="s">
        <v>51</v>
      </c>
    </row>
    <row r="4" spans="1:13" s="93" customFormat="1" x14ac:dyDescent="0.45">
      <c r="A4" s="104"/>
      <c r="B4" s="105"/>
      <c r="C4" s="106"/>
      <c r="D4" s="104" t="s">
        <v>52</v>
      </c>
      <c r="E4" s="106">
        <v>13742.55</v>
      </c>
      <c r="F4" s="107">
        <v>30.206800000000001</v>
      </c>
      <c r="G4" s="33">
        <v>34.387599999999999</v>
      </c>
      <c r="H4" s="108">
        <f t="shared" ref="H4:H67" si="0">E4*G4</f>
        <v>472573.31237999996</v>
      </c>
      <c r="L4" s="104"/>
    </row>
    <row r="5" spans="1:13" s="112" customFormat="1" x14ac:dyDescent="0.45">
      <c r="A5" s="109" t="s">
        <v>53</v>
      </c>
      <c r="B5" s="8">
        <v>42727</v>
      </c>
      <c r="C5" s="110" t="s">
        <v>54</v>
      </c>
      <c r="D5" s="111" t="s">
        <v>55</v>
      </c>
      <c r="E5" s="12">
        <v>155.72</v>
      </c>
      <c r="F5" s="107">
        <v>30.206800000000001</v>
      </c>
      <c r="G5" s="33">
        <v>34.387599999999999</v>
      </c>
      <c r="H5" s="108">
        <f t="shared" si="0"/>
        <v>5354.8370720000003</v>
      </c>
      <c r="I5" s="109"/>
      <c r="L5" s="109"/>
    </row>
    <row r="6" spans="1:13" s="112" customFormat="1" x14ac:dyDescent="0.45">
      <c r="A6" s="109"/>
      <c r="B6" s="8"/>
      <c r="C6" s="110"/>
      <c r="D6" s="104" t="s">
        <v>56</v>
      </c>
      <c r="E6" s="12">
        <f>5750.17+65.14+65.14</f>
        <v>5880.4500000000007</v>
      </c>
      <c r="F6" s="107">
        <v>30.206800000000001</v>
      </c>
      <c r="G6" s="33">
        <v>34.387599999999999</v>
      </c>
      <c r="H6" s="108">
        <f t="shared" si="0"/>
        <v>202214.56242000003</v>
      </c>
      <c r="L6" s="109"/>
    </row>
    <row r="7" spans="1:13" s="112" customFormat="1" x14ac:dyDescent="0.45">
      <c r="A7" s="109"/>
      <c r="B7" s="8"/>
      <c r="C7" s="12"/>
      <c r="D7" s="104" t="s">
        <v>56</v>
      </c>
      <c r="E7" s="12">
        <v>-65.14</v>
      </c>
      <c r="F7" s="107">
        <v>37.257800000000003</v>
      </c>
      <c r="G7" s="113">
        <v>38.398800000000001</v>
      </c>
      <c r="H7" s="108">
        <f t="shared" si="0"/>
        <v>-2501.2978320000002</v>
      </c>
      <c r="L7" s="109"/>
    </row>
    <row r="8" spans="1:13" s="112" customFormat="1" x14ac:dyDescent="0.45">
      <c r="A8" s="109"/>
      <c r="B8" s="8"/>
      <c r="C8" s="12"/>
      <c r="D8" s="104" t="s">
        <v>57</v>
      </c>
      <c r="E8" s="12">
        <v>6076.63</v>
      </c>
      <c r="F8" s="107">
        <v>30.206800000000001</v>
      </c>
      <c r="G8" s="33">
        <v>34.387599999999999</v>
      </c>
      <c r="H8" s="108">
        <f t="shared" si="0"/>
        <v>208960.721788</v>
      </c>
      <c r="L8" s="109"/>
    </row>
    <row r="9" spans="1:13" s="112" customFormat="1" x14ac:dyDescent="0.45">
      <c r="A9" s="109"/>
      <c r="B9" s="8"/>
      <c r="C9" s="12"/>
      <c r="D9" s="104" t="s">
        <v>58</v>
      </c>
      <c r="E9" s="12">
        <v>7997.46</v>
      </c>
      <c r="F9" s="107">
        <v>30.206800000000001</v>
      </c>
      <c r="G9" s="33">
        <v>34.387599999999999</v>
      </c>
      <c r="H9" s="108">
        <f>E9*G9</f>
        <v>275013.45549600001</v>
      </c>
      <c r="L9" s="109"/>
    </row>
    <row r="10" spans="1:13" x14ac:dyDescent="0.45">
      <c r="A10" s="114" t="s">
        <v>59</v>
      </c>
      <c r="B10" s="115">
        <v>43837</v>
      </c>
      <c r="C10" s="28">
        <v>556.92000000000007</v>
      </c>
      <c r="D10" s="28">
        <v>546</v>
      </c>
      <c r="E10" s="28">
        <f t="shared" ref="E10:E73" si="1">C10-D10</f>
        <v>10.920000000000073</v>
      </c>
      <c r="F10" s="116">
        <v>30.206800000000001</v>
      </c>
      <c r="G10" s="33">
        <v>34.387599999999999</v>
      </c>
      <c r="H10" s="108">
        <f t="shared" si="0"/>
        <v>375.51259200000248</v>
      </c>
      <c r="I10" s="117"/>
      <c r="K10" s="117"/>
      <c r="L10" s="114" t="s">
        <v>60</v>
      </c>
      <c r="M10" s="117"/>
    </row>
    <row r="11" spans="1:13" x14ac:dyDescent="0.45">
      <c r="A11" s="114" t="s">
        <v>59</v>
      </c>
      <c r="B11" s="115">
        <v>43837</v>
      </c>
      <c r="C11" s="28">
        <v>324.45</v>
      </c>
      <c r="D11" s="28">
        <v>315</v>
      </c>
      <c r="E11" s="28">
        <f t="shared" si="1"/>
        <v>9.4499999999999886</v>
      </c>
      <c r="F11" s="116">
        <v>30.206800000000001</v>
      </c>
      <c r="G11" s="33">
        <v>34.387599999999999</v>
      </c>
      <c r="H11" s="108">
        <f t="shared" si="0"/>
        <v>324.96281999999962</v>
      </c>
      <c r="I11" s="117"/>
      <c r="K11" s="117"/>
      <c r="L11" s="114" t="s">
        <v>60</v>
      </c>
      <c r="M11" s="117"/>
    </row>
    <row r="12" spans="1:13" x14ac:dyDescent="0.45">
      <c r="A12" s="114" t="s">
        <v>59</v>
      </c>
      <c r="B12" s="115">
        <v>43837</v>
      </c>
      <c r="C12" s="28">
        <v>1772.16</v>
      </c>
      <c r="D12" s="28">
        <v>1919.8400000000001</v>
      </c>
      <c r="E12" s="28">
        <f t="shared" si="1"/>
        <v>-147.68000000000006</v>
      </c>
      <c r="F12" s="116">
        <v>30.206800000000001</v>
      </c>
      <c r="G12" s="33">
        <v>34.387599999999999</v>
      </c>
      <c r="H12" s="108">
        <f t="shared" si="0"/>
        <v>-5078.3607680000023</v>
      </c>
      <c r="I12" s="117"/>
      <c r="K12" s="117"/>
      <c r="L12" s="114" t="s">
        <v>60</v>
      </c>
      <c r="M12" s="117"/>
    </row>
    <row r="13" spans="1:13" x14ac:dyDescent="0.45">
      <c r="A13" s="114" t="s">
        <v>61</v>
      </c>
      <c r="B13" s="115">
        <v>43838</v>
      </c>
      <c r="C13" s="28">
        <v>258.5</v>
      </c>
      <c r="D13" s="28">
        <v>235</v>
      </c>
      <c r="E13" s="28">
        <f t="shared" si="1"/>
        <v>23.5</v>
      </c>
      <c r="F13" s="116">
        <v>30.206800000000001</v>
      </c>
      <c r="G13" s="33">
        <v>34.387599999999999</v>
      </c>
      <c r="H13" s="108">
        <f t="shared" si="0"/>
        <v>808.10860000000002</v>
      </c>
      <c r="I13" s="117"/>
      <c r="K13" s="117"/>
      <c r="L13" s="114" t="s">
        <v>60</v>
      </c>
      <c r="M13" s="117"/>
    </row>
    <row r="14" spans="1:13" x14ac:dyDescent="0.45">
      <c r="A14" s="114" t="s">
        <v>61</v>
      </c>
      <c r="B14" s="115">
        <v>43838</v>
      </c>
      <c r="C14" s="28">
        <v>8259.4</v>
      </c>
      <c r="D14" s="28">
        <v>7582.4</v>
      </c>
      <c r="E14" s="28">
        <f t="shared" si="1"/>
        <v>677</v>
      </c>
      <c r="F14" s="116">
        <v>30.206800000000001</v>
      </c>
      <c r="G14" s="33">
        <v>34.387599999999999</v>
      </c>
      <c r="H14" s="108">
        <f t="shared" si="0"/>
        <v>23280.405200000001</v>
      </c>
      <c r="I14" s="117"/>
      <c r="K14" s="117"/>
      <c r="L14" s="114" t="s">
        <v>60</v>
      </c>
      <c r="M14" s="117"/>
    </row>
    <row r="15" spans="1:13" x14ac:dyDescent="0.45">
      <c r="A15" s="114" t="s">
        <v>61</v>
      </c>
      <c r="B15" s="115">
        <v>43838</v>
      </c>
      <c r="C15" s="28">
        <v>843.81999999999994</v>
      </c>
      <c r="D15" s="28">
        <v>707.72</v>
      </c>
      <c r="E15" s="28">
        <f t="shared" si="1"/>
        <v>136.09999999999991</v>
      </c>
      <c r="F15" s="116">
        <v>30.206800000000001</v>
      </c>
      <c r="G15" s="33">
        <v>34.387599999999999</v>
      </c>
      <c r="H15" s="108">
        <f t="shared" si="0"/>
        <v>4680.1523599999964</v>
      </c>
      <c r="I15" s="117"/>
      <c r="K15" s="117"/>
      <c r="L15" s="114" t="s">
        <v>60</v>
      </c>
      <c r="M15" s="117"/>
    </row>
    <row r="16" spans="1:13" x14ac:dyDescent="0.45">
      <c r="A16" s="114" t="s">
        <v>61</v>
      </c>
      <c r="B16" s="115">
        <v>43838</v>
      </c>
      <c r="C16" s="28">
        <v>218.13</v>
      </c>
      <c r="D16" s="28">
        <v>158.63999999999999</v>
      </c>
      <c r="E16" s="28">
        <f t="shared" si="1"/>
        <v>59.490000000000009</v>
      </c>
      <c r="F16" s="116">
        <v>30.206800000000001</v>
      </c>
      <c r="G16" s="33">
        <v>34.387599999999999</v>
      </c>
      <c r="H16" s="108">
        <f t="shared" si="0"/>
        <v>2045.7183240000002</v>
      </c>
      <c r="I16" s="117"/>
      <c r="K16" s="117"/>
      <c r="L16" s="114" t="s">
        <v>60</v>
      </c>
      <c r="M16" s="117"/>
    </row>
    <row r="17" spans="1:13" x14ac:dyDescent="0.45">
      <c r="A17" s="114" t="s">
        <v>61</v>
      </c>
      <c r="B17" s="115">
        <v>43838</v>
      </c>
      <c r="C17" s="28">
        <v>861.42000000000007</v>
      </c>
      <c r="D17" s="28">
        <v>676.83</v>
      </c>
      <c r="E17" s="28">
        <f t="shared" si="1"/>
        <v>184.59000000000003</v>
      </c>
      <c r="F17" s="116">
        <v>30.206800000000001</v>
      </c>
      <c r="G17" s="33">
        <v>34.387599999999999</v>
      </c>
      <c r="H17" s="108">
        <f t="shared" si="0"/>
        <v>6347.6070840000011</v>
      </c>
      <c r="I17" s="117"/>
      <c r="K17" s="117"/>
      <c r="L17" s="114" t="s">
        <v>60</v>
      </c>
      <c r="M17" s="117"/>
    </row>
    <row r="18" spans="1:13" x14ac:dyDescent="0.45">
      <c r="A18" s="114" t="s">
        <v>61</v>
      </c>
      <c r="B18" s="115">
        <v>43838</v>
      </c>
      <c r="C18" s="28">
        <v>834.90000000000009</v>
      </c>
      <c r="D18" s="28">
        <v>683.1</v>
      </c>
      <c r="E18" s="28">
        <f t="shared" si="1"/>
        <v>151.80000000000007</v>
      </c>
      <c r="F18" s="116">
        <v>30.206800000000001</v>
      </c>
      <c r="G18" s="33">
        <v>34.387599999999999</v>
      </c>
      <c r="H18" s="108">
        <f t="shared" si="0"/>
        <v>5220.0376800000022</v>
      </c>
      <c r="I18" s="117"/>
      <c r="K18" s="117"/>
      <c r="L18" s="114" t="s">
        <v>60</v>
      </c>
      <c r="M18" s="117"/>
    </row>
    <row r="19" spans="1:13" x14ac:dyDescent="0.45">
      <c r="A19" s="114" t="s">
        <v>61</v>
      </c>
      <c r="B19" s="115">
        <v>43838</v>
      </c>
      <c r="C19" s="28">
        <v>560.24</v>
      </c>
      <c r="D19" s="28">
        <v>770.33</v>
      </c>
      <c r="E19" s="28">
        <f t="shared" si="1"/>
        <v>-210.09000000000003</v>
      </c>
      <c r="F19" s="116">
        <v>30.206800000000001</v>
      </c>
      <c r="G19" s="33">
        <v>34.387599999999999</v>
      </c>
      <c r="H19" s="108">
        <f t="shared" si="0"/>
        <v>-7224.4908840000007</v>
      </c>
      <c r="I19" s="117"/>
      <c r="K19" s="117"/>
      <c r="L19" s="114" t="s">
        <v>60</v>
      </c>
      <c r="M19" s="117"/>
    </row>
    <row r="20" spans="1:13" x14ac:dyDescent="0.45">
      <c r="A20" s="114" t="s">
        <v>62</v>
      </c>
      <c r="B20" s="115">
        <v>43839</v>
      </c>
      <c r="C20" s="28">
        <v>147.68</v>
      </c>
      <c r="D20" s="28"/>
      <c r="E20" s="28">
        <f t="shared" si="1"/>
        <v>147.68</v>
      </c>
      <c r="F20" s="116">
        <v>30.206800000000001</v>
      </c>
      <c r="G20" s="33">
        <v>34.387599999999999</v>
      </c>
      <c r="H20" s="108">
        <f t="shared" si="0"/>
        <v>5078.3607680000005</v>
      </c>
      <c r="I20" s="117"/>
      <c r="K20" s="117"/>
      <c r="L20" s="114" t="s">
        <v>60</v>
      </c>
      <c r="M20" s="117"/>
    </row>
    <row r="21" spans="1:13" x14ac:dyDescent="0.45">
      <c r="A21" s="114" t="s">
        <v>63</v>
      </c>
      <c r="B21" s="115">
        <v>43840</v>
      </c>
      <c r="C21" s="28">
        <v>804</v>
      </c>
      <c r="D21" s="28">
        <v>1876</v>
      </c>
      <c r="E21" s="28">
        <f t="shared" si="1"/>
        <v>-1072</v>
      </c>
      <c r="F21" s="116">
        <v>30.206800000000001</v>
      </c>
      <c r="G21" s="33">
        <v>34.387599999999999</v>
      </c>
      <c r="H21" s="108">
        <f t="shared" si="0"/>
        <v>-36863.5072</v>
      </c>
      <c r="I21" s="117"/>
      <c r="K21" s="117"/>
      <c r="L21" s="114" t="s">
        <v>60</v>
      </c>
      <c r="M21" s="117"/>
    </row>
    <row r="22" spans="1:13" x14ac:dyDescent="0.45">
      <c r="A22" s="114" t="s">
        <v>63</v>
      </c>
      <c r="B22" s="115">
        <v>43840</v>
      </c>
      <c r="C22" s="28">
        <v>375.04</v>
      </c>
      <c r="D22" s="28">
        <v>750.08</v>
      </c>
      <c r="E22" s="28">
        <f t="shared" si="1"/>
        <v>-375.04</v>
      </c>
      <c r="F22" s="116">
        <v>30.206800000000001</v>
      </c>
      <c r="G22" s="33">
        <v>34.387599999999999</v>
      </c>
      <c r="H22" s="108">
        <f t="shared" si="0"/>
        <v>-12896.725504</v>
      </c>
      <c r="I22" s="117"/>
      <c r="K22" s="117"/>
      <c r="L22" s="114" t="s">
        <v>60</v>
      </c>
      <c r="M22" s="117"/>
    </row>
    <row r="23" spans="1:13" x14ac:dyDescent="0.45">
      <c r="A23" s="114" t="s">
        <v>63</v>
      </c>
      <c r="B23" s="115">
        <v>43840</v>
      </c>
      <c r="C23" s="28">
        <v>993.53</v>
      </c>
      <c r="D23" s="28">
        <v>2123.16</v>
      </c>
      <c r="E23" s="28">
        <f t="shared" si="1"/>
        <v>-1129.6299999999999</v>
      </c>
      <c r="F23" s="116">
        <v>30.206800000000001</v>
      </c>
      <c r="G23" s="33">
        <v>34.387599999999999</v>
      </c>
      <c r="H23" s="108">
        <f t="shared" si="0"/>
        <v>-38845.264587999998</v>
      </c>
      <c r="I23" s="117"/>
      <c r="K23" s="117"/>
      <c r="L23" s="114" t="s">
        <v>60</v>
      </c>
      <c r="M23" s="117"/>
    </row>
    <row r="24" spans="1:13" x14ac:dyDescent="0.45">
      <c r="A24" s="114" t="s">
        <v>64</v>
      </c>
      <c r="B24" s="115">
        <v>43852</v>
      </c>
      <c r="C24" s="28">
        <v>154.4</v>
      </c>
      <c r="D24" s="28"/>
      <c r="E24" s="28">
        <f t="shared" si="1"/>
        <v>154.4</v>
      </c>
      <c r="F24" s="116">
        <v>30.206800000000001</v>
      </c>
      <c r="G24" s="33">
        <v>34.387599999999999</v>
      </c>
      <c r="H24" s="108">
        <f t="shared" si="0"/>
        <v>5309.4454400000004</v>
      </c>
      <c r="I24" s="117"/>
      <c r="K24" s="117"/>
      <c r="L24" s="114" t="s">
        <v>60</v>
      </c>
      <c r="M24" s="117"/>
    </row>
    <row r="25" spans="1:13" x14ac:dyDescent="0.45">
      <c r="A25" s="114" t="s">
        <v>65</v>
      </c>
      <c r="B25" s="115">
        <v>43853</v>
      </c>
      <c r="C25" s="28">
        <v>2170.9299999999998</v>
      </c>
      <c r="D25" s="28">
        <v>2100.9</v>
      </c>
      <c r="E25" s="28">
        <f t="shared" si="1"/>
        <v>70.029999999999745</v>
      </c>
      <c r="F25" s="116">
        <v>30.206800000000001</v>
      </c>
      <c r="G25" s="33">
        <v>34.387599999999999</v>
      </c>
      <c r="H25" s="108">
        <f t="shared" si="0"/>
        <v>2408.1636279999911</v>
      </c>
      <c r="I25" s="117"/>
      <c r="K25" s="117"/>
      <c r="L25" s="114" t="s">
        <v>60</v>
      </c>
      <c r="M25" s="117"/>
    </row>
    <row r="26" spans="1:13" x14ac:dyDescent="0.45">
      <c r="A26" s="114" t="s">
        <v>65</v>
      </c>
      <c r="B26" s="115">
        <v>43853</v>
      </c>
      <c r="C26" s="28">
        <v>1784.3700000000001</v>
      </c>
      <c r="D26" s="28">
        <v>1845.9</v>
      </c>
      <c r="E26" s="28">
        <f t="shared" si="1"/>
        <v>-61.529999999999973</v>
      </c>
      <c r="F26" s="116">
        <v>30.206800000000001</v>
      </c>
      <c r="G26" s="33">
        <v>34.387599999999999</v>
      </c>
      <c r="H26" s="108">
        <f t="shared" si="0"/>
        <v>-2115.8690279999992</v>
      </c>
      <c r="I26" s="117"/>
      <c r="K26" s="117"/>
      <c r="L26" s="114" t="s">
        <v>60</v>
      </c>
      <c r="M26" s="117"/>
    </row>
    <row r="27" spans="1:13" x14ac:dyDescent="0.45">
      <c r="A27" s="114" t="s">
        <v>66</v>
      </c>
      <c r="B27" s="115">
        <v>43854</v>
      </c>
      <c r="C27" s="28">
        <v>13252.14</v>
      </c>
      <c r="D27" s="28">
        <v>13118.279999999999</v>
      </c>
      <c r="E27" s="28">
        <f t="shared" si="1"/>
        <v>133.86000000000058</v>
      </c>
      <c r="F27" s="116">
        <v>30.206800000000001</v>
      </c>
      <c r="G27" s="33">
        <v>34.387599999999999</v>
      </c>
      <c r="H27" s="108">
        <f t="shared" si="0"/>
        <v>4603.1241360000195</v>
      </c>
      <c r="I27" s="117"/>
      <c r="K27" s="117"/>
      <c r="L27" s="114" t="s">
        <v>67</v>
      </c>
      <c r="M27" s="117"/>
    </row>
    <row r="28" spans="1:13" x14ac:dyDescent="0.45">
      <c r="A28" s="114" t="s">
        <v>66</v>
      </c>
      <c r="B28" s="115">
        <v>43854</v>
      </c>
      <c r="C28" s="28">
        <v>15.24</v>
      </c>
      <c r="D28" s="28"/>
      <c r="E28" s="28">
        <f t="shared" si="1"/>
        <v>15.24</v>
      </c>
      <c r="F28" s="116">
        <v>30.206800000000001</v>
      </c>
      <c r="G28" s="33">
        <v>34.387599999999999</v>
      </c>
      <c r="H28" s="108">
        <f t="shared" si="0"/>
        <v>524.06702399999995</v>
      </c>
      <c r="I28" s="117"/>
      <c r="K28" s="117"/>
      <c r="L28" s="114" t="s">
        <v>67</v>
      </c>
      <c r="M28" s="117"/>
    </row>
    <row r="29" spans="1:13" x14ac:dyDescent="0.45">
      <c r="A29" s="114" t="s">
        <v>68</v>
      </c>
      <c r="B29" s="115">
        <v>43855</v>
      </c>
      <c r="C29" s="28">
        <v>5925.3399999999992</v>
      </c>
      <c r="D29" s="28">
        <v>5854.66</v>
      </c>
      <c r="E29" s="28">
        <f t="shared" si="1"/>
        <v>70.679999999999382</v>
      </c>
      <c r="F29" s="116">
        <v>30.206800000000001</v>
      </c>
      <c r="G29" s="33">
        <v>34.387599999999999</v>
      </c>
      <c r="H29" s="108">
        <f t="shared" si="0"/>
        <v>2430.5155679999789</v>
      </c>
      <c r="I29" s="117"/>
      <c r="K29" s="117"/>
      <c r="L29" s="114" t="s">
        <v>60</v>
      </c>
      <c r="M29" s="117"/>
    </row>
    <row r="30" spans="1:13" x14ac:dyDescent="0.45">
      <c r="A30" s="114" t="s">
        <v>69</v>
      </c>
      <c r="B30" s="115">
        <v>43859</v>
      </c>
      <c r="C30" s="28">
        <v>6715.8399999999992</v>
      </c>
      <c r="D30" s="28">
        <v>6688.7599999999993</v>
      </c>
      <c r="E30" s="28">
        <f t="shared" si="1"/>
        <v>27.079999999999927</v>
      </c>
      <c r="F30" s="116">
        <v>30.206800000000001</v>
      </c>
      <c r="G30" s="33">
        <v>34.387599999999999</v>
      </c>
      <c r="H30" s="108">
        <f t="shared" si="0"/>
        <v>931.21620799999744</v>
      </c>
      <c r="I30" s="117"/>
      <c r="K30" s="117"/>
      <c r="L30" s="114" t="s">
        <v>60</v>
      </c>
      <c r="M30" s="117"/>
    </row>
    <row r="31" spans="1:13" x14ac:dyDescent="0.45">
      <c r="A31" s="114" t="s">
        <v>69</v>
      </c>
      <c r="B31" s="115">
        <v>43859</v>
      </c>
      <c r="C31" s="28">
        <v>1591.2</v>
      </c>
      <c r="D31" s="28">
        <v>1566.72</v>
      </c>
      <c r="E31" s="28">
        <f t="shared" si="1"/>
        <v>24.480000000000018</v>
      </c>
      <c r="F31" s="116">
        <v>30.206800000000001</v>
      </c>
      <c r="G31" s="33">
        <v>34.387599999999999</v>
      </c>
      <c r="H31" s="108">
        <f t="shared" si="0"/>
        <v>841.80844800000057</v>
      </c>
      <c r="I31" s="117"/>
      <c r="K31" s="117"/>
      <c r="L31" s="114" t="s">
        <v>60</v>
      </c>
      <c r="M31" s="117"/>
    </row>
    <row r="32" spans="1:13" x14ac:dyDescent="0.45">
      <c r="A32" s="114" t="s">
        <v>69</v>
      </c>
      <c r="B32" s="115">
        <v>43859</v>
      </c>
      <c r="C32" s="28">
        <v>363.63</v>
      </c>
      <c r="D32" s="28"/>
      <c r="E32" s="28">
        <f t="shared" si="1"/>
        <v>363.63</v>
      </c>
      <c r="F32" s="116">
        <v>30.206800000000001</v>
      </c>
      <c r="G32" s="33">
        <v>34.387599999999999</v>
      </c>
      <c r="H32" s="108">
        <f t="shared" si="0"/>
        <v>12504.362987999999</v>
      </c>
      <c r="I32" s="117"/>
      <c r="K32" s="117"/>
      <c r="L32" s="114" t="s">
        <v>60</v>
      </c>
      <c r="M32" s="117"/>
    </row>
    <row r="33" spans="1:13" x14ac:dyDescent="0.45">
      <c r="A33" s="114" t="s">
        <v>70</v>
      </c>
      <c r="B33" s="115">
        <v>43944</v>
      </c>
      <c r="C33" s="28">
        <v>538.56000000000006</v>
      </c>
      <c r="D33" s="28">
        <v>563.04</v>
      </c>
      <c r="E33" s="28">
        <f t="shared" si="1"/>
        <v>-24.479999999999905</v>
      </c>
      <c r="F33" s="116">
        <v>30.206800000000001</v>
      </c>
      <c r="G33" s="33">
        <v>34.387599999999999</v>
      </c>
      <c r="H33" s="108">
        <f t="shared" si="0"/>
        <v>-841.8084479999967</v>
      </c>
      <c r="I33" s="117"/>
      <c r="K33" s="117"/>
      <c r="L33" s="114" t="s">
        <v>60</v>
      </c>
      <c r="M33" s="117"/>
    </row>
    <row r="34" spans="1:13" x14ac:dyDescent="0.45">
      <c r="A34" s="114" t="s">
        <v>70</v>
      </c>
      <c r="B34" s="115">
        <v>43944</v>
      </c>
      <c r="C34" s="28">
        <v>0</v>
      </c>
      <c r="D34" s="28">
        <v>27.08</v>
      </c>
      <c r="E34" s="28">
        <f t="shared" si="1"/>
        <v>-27.08</v>
      </c>
      <c r="F34" s="116">
        <v>30.206800000000001</v>
      </c>
      <c r="G34" s="33">
        <v>34.387599999999999</v>
      </c>
      <c r="H34" s="108">
        <f t="shared" si="0"/>
        <v>-931.21620799999994</v>
      </c>
      <c r="I34" s="117"/>
      <c r="K34" s="117"/>
      <c r="L34" s="114" t="s">
        <v>60</v>
      </c>
      <c r="M34" s="117"/>
    </row>
    <row r="35" spans="1:13" x14ac:dyDescent="0.45">
      <c r="A35" s="114" t="s">
        <v>70</v>
      </c>
      <c r="B35" s="115">
        <v>43944</v>
      </c>
      <c r="C35" s="28">
        <v>1896.1999999999998</v>
      </c>
      <c r="D35" s="28">
        <v>1900</v>
      </c>
      <c r="E35" s="28">
        <f t="shared" si="1"/>
        <v>-3.8000000000001819</v>
      </c>
      <c r="F35" s="116">
        <v>30.206800000000001</v>
      </c>
      <c r="G35" s="33">
        <v>34.387599999999999</v>
      </c>
      <c r="H35" s="108">
        <f t="shared" si="0"/>
        <v>-130.67288000000624</v>
      </c>
      <c r="I35" s="117"/>
      <c r="K35" s="117"/>
      <c r="L35" s="114" t="s">
        <v>60</v>
      </c>
      <c r="M35" s="117"/>
    </row>
    <row r="36" spans="1:13" x14ac:dyDescent="0.45">
      <c r="A36" s="114" t="s">
        <v>70</v>
      </c>
      <c r="B36" s="115">
        <v>43944</v>
      </c>
      <c r="C36" s="28">
        <v>0</v>
      </c>
      <c r="D36" s="28">
        <v>363.63</v>
      </c>
      <c r="E36" s="28">
        <f t="shared" si="1"/>
        <v>-363.63</v>
      </c>
      <c r="F36" s="116">
        <v>30.206800000000001</v>
      </c>
      <c r="G36" s="33">
        <v>34.387599999999999</v>
      </c>
      <c r="H36" s="108">
        <f t="shared" si="0"/>
        <v>-12504.362987999999</v>
      </c>
      <c r="I36" s="117"/>
      <c r="K36" s="117"/>
      <c r="L36" s="114" t="s">
        <v>60</v>
      </c>
      <c r="M36" s="117"/>
    </row>
    <row r="37" spans="1:13" x14ac:dyDescent="0.45">
      <c r="A37" s="114" t="s">
        <v>71</v>
      </c>
      <c r="B37" s="115">
        <v>43950</v>
      </c>
      <c r="C37" s="28">
        <v>342.24</v>
      </c>
      <c r="D37" s="28">
        <v>299.46000000000004</v>
      </c>
      <c r="E37" s="28">
        <f t="shared" si="1"/>
        <v>42.779999999999973</v>
      </c>
      <c r="F37" s="116">
        <v>30.206800000000001</v>
      </c>
      <c r="G37" s="33">
        <v>34.387599999999999</v>
      </c>
      <c r="H37" s="108">
        <f t="shared" si="0"/>
        <v>1471.101527999999</v>
      </c>
      <c r="I37" s="117"/>
      <c r="K37" s="117"/>
      <c r="L37" s="114" t="s">
        <v>60</v>
      </c>
      <c r="M37" s="117"/>
    </row>
    <row r="38" spans="1:13" x14ac:dyDescent="0.45">
      <c r="A38" s="114" t="s">
        <v>71</v>
      </c>
      <c r="B38" s="115">
        <v>43950</v>
      </c>
      <c r="C38" s="28">
        <v>660.96</v>
      </c>
      <c r="D38" s="28">
        <v>709.92</v>
      </c>
      <c r="E38" s="28">
        <f t="shared" si="1"/>
        <v>-48.959999999999923</v>
      </c>
      <c r="F38" s="116">
        <v>30.206800000000001</v>
      </c>
      <c r="G38" s="33">
        <v>34.387599999999999</v>
      </c>
      <c r="H38" s="108">
        <f t="shared" si="0"/>
        <v>-1683.6168959999973</v>
      </c>
      <c r="I38" s="117"/>
      <c r="K38" s="117"/>
      <c r="L38" s="114" t="s">
        <v>60</v>
      </c>
      <c r="M38" s="117"/>
    </row>
    <row r="39" spans="1:13" x14ac:dyDescent="0.45">
      <c r="A39" s="114" t="s">
        <v>72</v>
      </c>
      <c r="B39" s="115">
        <v>43978</v>
      </c>
      <c r="C39" s="28">
        <v>1028.1600000000001</v>
      </c>
      <c r="D39" s="28">
        <v>979.2</v>
      </c>
      <c r="E39" s="28">
        <f t="shared" si="1"/>
        <v>48.960000000000036</v>
      </c>
      <c r="F39" s="116">
        <v>30.206800000000001</v>
      </c>
      <c r="G39" s="33">
        <v>34.387599999999999</v>
      </c>
      <c r="H39" s="108">
        <f t="shared" si="0"/>
        <v>1683.6168960000011</v>
      </c>
      <c r="I39" s="117"/>
      <c r="K39" s="117"/>
      <c r="L39" s="114" t="s">
        <v>60</v>
      </c>
      <c r="M39" s="117"/>
    </row>
    <row r="40" spans="1:13" x14ac:dyDescent="0.45">
      <c r="A40" s="114" t="s">
        <v>72</v>
      </c>
      <c r="B40" s="115">
        <v>43978</v>
      </c>
      <c r="C40" s="28">
        <v>256.68</v>
      </c>
      <c r="D40" s="28">
        <v>299.46000000000004</v>
      </c>
      <c r="E40" s="28">
        <f t="shared" si="1"/>
        <v>-42.78000000000003</v>
      </c>
      <c r="F40" s="116">
        <v>30.206800000000001</v>
      </c>
      <c r="G40" s="33">
        <v>34.387599999999999</v>
      </c>
      <c r="H40" s="108">
        <f t="shared" si="0"/>
        <v>-1471.1015280000011</v>
      </c>
      <c r="I40" s="117"/>
      <c r="K40" s="117"/>
      <c r="L40" s="114" t="s">
        <v>60</v>
      </c>
      <c r="M40" s="117"/>
    </row>
    <row r="41" spans="1:13" x14ac:dyDescent="0.45">
      <c r="A41" s="114" t="s">
        <v>73</v>
      </c>
      <c r="B41" s="115">
        <v>43998</v>
      </c>
      <c r="C41" s="28">
        <v>255.85</v>
      </c>
      <c r="D41" s="28">
        <v>249.9</v>
      </c>
      <c r="E41" s="28">
        <f t="shared" si="1"/>
        <v>5.9499999999999886</v>
      </c>
      <c r="F41" s="116">
        <v>30.206800000000001</v>
      </c>
      <c r="G41" s="33">
        <v>34.387599999999999</v>
      </c>
      <c r="H41" s="108">
        <f t="shared" si="0"/>
        <v>204.60621999999961</v>
      </c>
      <c r="I41" s="117"/>
      <c r="K41" s="117"/>
      <c r="L41" s="114" t="s">
        <v>60</v>
      </c>
      <c r="M41" s="117"/>
    </row>
    <row r="42" spans="1:13" x14ac:dyDescent="0.45">
      <c r="A42" s="114" t="s">
        <v>73</v>
      </c>
      <c r="B42" s="115">
        <v>43998</v>
      </c>
      <c r="C42" s="28">
        <v>83.300000000000011</v>
      </c>
      <c r="D42" s="28">
        <v>84.000000000000014</v>
      </c>
      <c r="E42" s="28">
        <f t="shared" si="1"/>
        <v>-0.70000000000000284</v>
      </c>
      <c r="F42" s="116">
        <v>30.206800000000001</v>
      </c>
      <c r="G42" s="33">
        <v>34.387599999999999</v>
      </c>
      <c r="H42" s="108">
        <f t="shared" si="0"/>
        <v>-24.071320000000096</v>
      </c>
      <c r="I42" s="117"/>
      <c r="K42" s="117"/>
      <c r="L42" s="114" t="s">
        <v>60</v>
      </c>
      <c r="M42" s="117"/>
    </row>
    <row r="43" spans="1:13" x14ac:dyDescent="0.45">
      <c r="A43" s="114" t="s">
        <v>74</v>
      </c>
      <c r="B43" s="115">
        <v>44012</v>
      </c>
      <c r="C43" s="28">
        <v>856.80000000000007</v>
      </c>
      <c r="D43" s="28">
        <v>1101.5999999999999</v>
      </c>
      <c r="E43" s="28">
        <f t="shared" si="1"/>
        <v>-244.79999999999984</v>
      </c>
      <c r="F43" s="116">
        <v>30.206800000000001</v>
      </c>
      <c r="G43" s="33">
        <v>34.387599999999999</v>
      </c>
      <c r="H43" s="108">
        <f t="shared" si="0"/>
        <v>-8418.0844799999941</v>
      </c>
      <c r="I43" s="117"/>
      <c r="K43" s="117"/>
      <c r="L43" s="114" t="s">
        <v>60</v>
      </c>
      <c r="M43" s="117"/>
    </row>
    <row r="44" spans="1:13" x14ac:dyDescent="0.45">
      <c r="A44" s="114" t="s">
        <v>75</v>
      </c>
      <c r="B44" s="115">
        <v>44026</v>
      </c>
      <c r="C44" s="28">
        <v>440.64</v>
      </c>
      <c r="D44" s="28">
        <v>342.72</v>
      </c>
      <c r="E44" s="28">
        <f t="shared" si="1"/>
        <v>97.919999999999959</v>
      </c>
      <c r="F44" s="116">
        <v>30.206800000000001</v>
      </c>
      <c r="G44" s="33">
        <v>34.387599999999999</v>
      </c>
      <c r="H44" s="108">
        <f t="shared" si="0"/>
        <v>3367.2337919999986</v>
      </c>
      <c r="I44" s="117"/>
      <c r="K44" s="117"/>
      <c r="L44" s="114" t="s">
        <v>60</v>
      </c>
      <c r="M44" s="117"/>
    </row>
    <row r="45" spans="1:13" x14ac:dyDescent="0.45">
      <c r="A45" s="114" t="s">
        <v>75</v>
      </c>
      <c r="B45" s="115">
        <v>44026</v>
      </c>
      <c r="C45" s="28">
        <v>1921.8500000000001</v>
      </c>
      <c r="D45" s="28">
        <v>1915.9</v>
      </c>
      <c r="E45" s="28">
        <f t="shared" si="1"/>
        <v>5.9500000000000455</v>
      </c>
      <c r="F45" s="116">
        <v>30.206800000000001</v>
      </c>
      <c r="G45" s="33">
        <v>34.387599999999999</v>
      </c>
      <c r="H45" s="108">
        <f t="shared" si="0"/>
        <v>204.60622000000157</v>
      </c>
      <c r="I45" s="117"/>
      <c r="K45" s="117"/>
      <c r="L45" s="114" t="s">
        <v>60</v>
      </c>
      <c r="M45" s="117"/>
    </row>
    <row r="46" spans="1:13" x14ac:dyDescent="0.45">
      <c r="A46" s="114" t="s">
        <v>75</v>
      </c>
      <c r="B46" s="115">
        <v>44026</v>
      </c>
      <c r="C46" s="28">
        <v>31.32</v>
      </c>
      <c r="D46" s="28">
        <v>32.400000000000006</v>
      </c>
      <c r="E46" s="28">
        <f t="shared" si="1"/>
        <v>-1.0800000000000054</v>
      </c>
      <c r="F46" s="116">
        <v>30.206800000000001</v>
      </c>
      <c r="G46" s="33">
        <v>34.387599999999999</v>
      </c>
      <c r="H46" s="108">
        <f t="shared" si="0"/>
        <v>-37.138608000000183</v>
      </c>
      <c r="I46" s="117"/>
      <c r="K46" s="117"/>
      <c r="L46" s="114" t="s">
        <v>60</v>
      </c>
      <c r="M46" s="117"/>
    </row>
    <row r="47" spans="1:13" x14ac:dyDescent="0.45">
      <c r="A47" s="114" t="s">
        <v>76</v>
      </c>
      <c r="B47" s="115">
        <v>44033</v>
      </c>
      <c r="C47" s="28">
        <v>1897.5000000000002</v>
      </c>
      <c r="D47" s="28">
        <v>1821.6000000000001</v>
      </c>
      <c r="E47" s="28">
        <f t="shared" si="1"/>
        <v>75.900000000000091</v>
      </c>
      <c r="F47" s="116">
        <v>30.206800000000001</v>
      </c>
      <c r="G47" s="33">
        <v>34.387599999999999</v>
      </c>
      <c r="H47" s="108">
        <f t="shared" si="0"/>
        <v>2610.0188400000029</v>
      </c>
      <c r="I47" s="117"/>
      <c r="K47" s="117"/>
      <c r="L47" s="114" t="s">
        <v>60</v>
      </c>
      <c r="M47" s="117"/>
    </row>
    <row r="48" spans="1:13" x14ac:dyDescent="0.45">
      <c r="A48" s="114" t="s">
        <v>76</v>
      </c>
      <c r="B48" s="115">
        <v>44033</v>
      </c>
      <c r="C48" s="28">
        <v>8522.42</v>
      </c>
      <c r="D48" s="28">
        <v>8567.0399999999991</v>
      </c>
      <c r="E48" s="28">
        <f t="shared" si="1"/>
        <v>-44.619999999998981</v>
      </c>
      <c r="F48" s="116">
        <v>30.206800000000001</v>
      </c>
      <c r="G48" s="33">
        <v>34.387599999999999</v>
      </c>
      <c r="H48" s="108">
        <f t="shared" si="0"/>
        <v>-1534.374711999965</v>
      </c>
      <c r="I48" s="117"/>
      <c r="K48" s="117"/>
      <c r="L48" s="114" t="s">
        <v>60</v>
      </c>
      <c r="M48" s="117"/>
    </row>
    <row r="49" spans="1:13" x14ac:dyDescent="0.45">
      <c r="A49" s="114" t="s">
        <v>77</v>
      </c>
      <c r="B49" s="115">
        <v>44034</v>
      </c>
      <c r="C49" s="28">
        <v>4982.9399999999996</v>
      </c>
      <c r="D49" s="28">
        <v>4818.0199999999995</v>
      </c>
      <c r="E49" s="28">
        <f t="shared" si="1"/>
        <v>164.92000000000007</v>
      </c>
      <c r="F49" s="116">
        <v>30.206800000000001</v>
      </c>
      <c r="G49" s="33">
        <v>34.387599999999999</v>
      </c>
      <c r="H49" s="108">
        <f t="shared" si="0"/>
        <v>5671.2029920000023</v>
      </c>
      <c r="I49" s="117"/>
      <c r="K49" s="117"/>
      <c r="L49" s="114" t="s">
        <v>60</v>
      </c>
      <c r="M49" s="117"/>
    </row>
    <row r="50" spans="1:13" x14ac:dyDescent="0.45">
      <c r="A50" s="114" t="s">
        <v>77</v>
      </c>
      <c r="B50" s="115">
        <v>44034</v>
      </c>
      <c r="C50" s="28">
        <v>2341.88</v>
      </c>
      <c r="D50" s="28">
        <v>2326.64</v>
      </c>
      <c r="E50" s="28">
        <f t="shared" si="1"/>
        <v>15.240000000000236</v>
      </c>
      <c r="F50" s="116">
        <v>30.206800000000001</v>
      </c>
      <c r="G50" s="33">
        <v>34.387599999999999</v>
      </c>
      <c r="H50" s="108">
        <f t="shared" si="0"/>
        <v>524.06702400000813</v>
      </c>
      <c r="I50" s="117"/>
      <c r="K50" s="117"/>
      <c r="L50" s="114" t="s">
        <v>60</v>
      </c>
      <c r="M50" s="117"/>
    </row>
    <row r="51" spans="1:13" x14ac:dyDescent="0.45">
      <c r="A51" s="114" t="s">
        <v>77</v>
      </c>
      <c r="B51" s="115">
        <v>44034</v>
      </c>
      <c r="C51" s="28">
        <v>222.95000000000002</v>
      </c>
      <c r="D51" s="28"/>
      <c r="E51" s="28">
        <f t="shared" si="1"/>
        <v>222.95000000000002</v>
      </c>
      <c r="F51" s="116">
        <v>30.206800000000001</v>
      </c>
      <c r="G51" s="33">
        <v>34.387599999999999</v>
      </c>
      <c r="H51" s="108">
        <f t="shared" si="0"/>
        <v>7666.7154200000004</v>
      </c>
      <c r="I51" s="117"/>
      <c r="K51" s="117"/>
      <c r="L51" s="114" t="s">
        <v>60</v>
      </c>
      <c r="M51" s="117"/>
    </row>
    <row r="52" spans="1:13" x14ac:dyDescent="0.45">
      <c r="A52" s="114" t="s">
        <v>77</v>
      </c>
      <c r="B52" s="115">
        <v>44034</v>
      </c>
      <c r="C52" s="28">
        <v>53.97</v>
      </c>
      <c r="D52" s="28"/>
      <c r="E52" s="28">
        <f t="shared" si="1"/>
        <v>53.97</v>
      </c>
      <c r="F52" s="116">
        <v>30.206800000000001</v>
      </c>
      <c r="G52" s="33">
        <v>34.387599999999999</v>
      </c>
      <c r="H52" s="108">
        <f t="shared" si="0"/>
        <v>1855.898772</v>
      </c>
      <c r="I52" s="117"/>
      <c r="K52" s="117"/>
      <c r="L52" s="114" t="s">
        <v>60</v>
      </c>
      <c r="M52" s="117"/>
    </row>
    <row r="53" spans="1:13" x14ac:dyDescent="0.45">
      <c r="A53" s="114" t="s">
        <v>78</v>
      </c>
      <c r="B53" s="115">
        <v>44035</v>
      </c>
      <c r="C53" s="28">
        <v>3078.7799999999997</v>
      </c>
      <c r="D53" s="28">
        <v>3658.8399999999997</v>
      </c>
      <c r="E53" s="28">
        <f t="shared" si="1"/>
        <v>-580.05999999999995</v>
      </c>
      <c r="F53" s="116">
        <v>30.206800000000001</v>
      </c>
      <c r="G53" s="33">
        <v>34.387599999999999</v>
      </c>
      <c r="H53" s="108">
        <f t="shared" si="0"/>
        <v>-19946.871255999999</v>
      </c>
      <c r="I53" s="117"/>
      <c r="K53" s="117"/>
      <c r="L53" s="114" t="s">
        <v>67</v>
      </c>
      <c r="M53" s="117"/>
    </row>
    <row r="54" spans="1:13" x14ac:dyDescent="0.45">
      <c r="A54" s="114" t="s">
        <v>79</v>
      </c>
      <c r="B54" s="115">
        <v>44037</v>
      </c>
      <c r="C54" s="28">
        <v>1167.48</v>
      </c>
      <c r="D54" s="28">
        <v>1142.0999999999999</v>
      </c>
      <c r="E54" s="28">
        <f t="shared" si="1"/>
        <v>25.380000000000109</v>
      </c>
      <c r="F54" s="116">
        <v>30.206800000000001</v>
      </c>
      <c r="G54" s="33">
        <v>34.387599999999999</v>
      </c>
      <c r="H54" s="108">
        <f t="shared" si="0"/>
        <v>872.75728800000377</v>
      </c>
      <c r="I54" s="117"/>
      <c r="K54" s="117"/>
      <c r="L54" s="114" t="s">
        <v>60</v>
      </c>
      <c r="M54" s="117"/>
    </row>
    <row r="55" spans="1:13" x14ac:dyDescent="0.45">
      <c r="A55" s="114" t="s">
        <v>80</v>
      </c>
      <c r="B55" s="115">
        <v>44042</v>
      </c>
      <c r="C55" s="28">
        <v>5842.88</v>
      </c>
      <c r="D55" s="28">
        <v>5795.7599999999993</v>
      </c>
      <c r="E55" s="28">
        <f t="shared" si="1"/>
        <v>47.1200000000008</v>
      </c>
      <c r="F55" s="116">
        <v>30.206800000000001</v>
      </c>
      <c r="G55" s="33">
        <v>34.387599999999999</v>
      </c>
      <c r="H55" s="108">
        <f t="shared" si="0"/>
        <v>1620.3437120000274</v>
      </c>
      <c r="I55" s="117"/>
      <c r="K55" s="117"/>
      <c r="L55" s="114" t="s">
        <v>60</v>
      </c>
      <c r="M55" s="117"/>
    </row>
    <row r="56" spans="1:13" x14ac:dyDescent="0.45">
      <c r="A56" s="114" t="s">
        <v>80</v>
      </c>
      <c r="B56" s="115">
        <v>44042</v>
      </c>
      <c r="C56" s="28">
        <v>2504.44</v>
      </c>
      <c r="D56" s="28">
        <v>2499.36</v>
      </c>
      <c r="E56" s="28">
        <f t="shared" si="1"/>
        <v>5.0799999999999272</v>
      </c>
      <c r="F56" s="116">
        <v>30.206800000000001</v>
      </c>
      <c r="G56" s="33">
        <v>34.387599999999999</v>
      </c>
      <c r="H56" s="108">
        <f t="shared" si="0"/>
        <v>174.6890079999975</v>
      </c>
      <c r="I56" s="117"/>
      <c r="K56" s="117"/>
      <c r="L56" s="114" t="s">
        <v>60</v>
      </c>
      <c r="M56" s="117"/>
    </row>
    <row r="57" spans="1:13" x14ac:dyDescent="0.45">
      <c r="A57" s="114" t="s">
        <v>80</v>
      </c>
      <c r="B57" s="115">
        <v>44042</v>
      </c>
      <c r="C57" s="28">
        <v>0</v>
      </c>
      <c r="D57" s="28">
        <v>803.1</v>
      </c>
      <c r="E57" s="28">
        <f t="shared" si="1"/>
        <v>-803.1</v>
      </c>
      <c r="F57" s="116">
        <v>30.206800000000001</v>
      </c>
      <c r="G57" s="33">
        <v>34.387599999999999</v>
      </c>
      <c r="H57" s="108">
        <f t="shared" si="0"/>
        <v>-27616.681560000001</v>
      </c>
      <c r="I57" s="117"/>
      <c r="K57" s="117"/>
      <c r="L57" s="114" t="s">
        <v>60</v>
      </c>
      <c r="M57" s="117"/>
    </row>
    <row r="58" spans="1:13" x14ac:dyDescent="0.45">
      <c r="A58" s="114" t="s">
        <v>81</v>
      </c>
      <c r="B58" s="115">
        <v>44044</v>
      </c>
      <c r="C58" s="28">
        <v>193.9</v>
      </c>
      <c r="D58" s="28">
        <v>196.00000000000003</v>
      </c>
      <c r="E58" s="28">
        <f t="shared" si="1"/>
        <v>-2.1000000000000227</v>
      </c>
      <c r="F58" s="116">
        <v>30.206800000000001</v>
      </c>
      <c r="G58" s="33">
        <v>34.387599999999999</v>
      </c>
      <c r="H58" s="108">
        <f t="shared" si="0"/>
        <v>-72.213960000000782</v>
      </c>
      <c r="I58" s="117"/>
      <c r="K58" s="117"/>
      <c r="L58" s="114" t="s">
        <v>60</v>
      </c>
      <c r="M58" s="117"/>
    </row>
    <row r="59" spans="1:13" x14ac:dyDescent="0.45">
      <c r="A59" s="114" t="s">
        <v>82</v>
      </c>
      <c r="B59" s="115">
        <v>44051</v>
      </c>
      <c r="C59" s="28">
        <v>803.1</v>
      </c>
      <c r="D59" s="28"/>
      <c r="E59" s="28">
        <f t="shared" si="1"/>
        <v>803.1</v>
      </c>
      <c r="F59" s="116">
        <v>30.206800000000001</v>
      </c>
      <c r="G59" s="33">
        <v>34.387599999999999</v>
      </c>
      <c r="H59" s="108">
        <f t="shared" si="0"/>
        <v>27616.681560000001</v>
      </c>
      <c r="I59" s="117"/>
      <c r="K59" s="117"/>
      <c r="L59" s="114" t="s">
        <v>60</v>
      </c>
      <c r="M59" s="117"/>
    </row>
    <row r="60" spans="1:13" x14ac:dyDescent="0.45">
      <c r="A60" s="114" t="s">
        <v>83</v>
      </c>
      <c r="B60" s="115">
        <v>44054</v>
      </c>
      <c r="C60" s="28">
        <v>2226.63</v>
      </c>
      <c r="D60" s="28">
        <v>2240.46</v>
      </c>
      <c r="E60" s="28">
        <f t="shared" si="1"/>
        <v>-13.829999999999927</v>
      </c>
      <c r="F60" s="116">
        <v>30.206800000000001</v>
      </c>
      <c r="G60" s="33">
        <v>34.387599999999999</v>
      </c>
      <c r="H60" s="108">
        <f t="shared" si="0"/>
        <v>-475.58050799999751</v>
      </c>
      <c r="I60" s="117"/>
      <c r="K60" s="117"/>
      <c r="L60" s="114" t="s">
        <v>60</v>
      </c>
      <c r="M60" s="117"/>
    </row>
    <row r="61" spans="1:13" x14ac:dyDescent="0.45">
      <c r="A61" s="114" t="s">
        <v>84</v>
      </c>
      <c r="B61" s="115">
        <v>44058</v>
      </c>
      <c r="C61" s="28">
        <v>3339.6000000000004</v>
      </c>
      <c r="D61" s="28">
        <v>3263.7000000000003</v>
      </c>
      <c r="E61" s="28">
        <f t="shared" si="1"/>
        <v>75.900000000000091</v>
      </c>
      <c r="F61" s="116">
        <v>30.206800000000001</v>
      </c>
      <c r="G61" s="33">
        <v>34.387599999999999</v>
      </c>
      <c r="H61" s="108">
        <f t="shared" si="0"/>
        <v>2610.0188400000029</v>
      </c>
      <c r="I61" s="117"/>
      <c r="K61" s="117"/>
      <c r="L61" s="114" t="s">
        <v>60</v>
      </c>
      <c r="M61" s="117"/>
    </row>
    <row r="62" spans="1:13" x14ac:dyDescent="0.45">
      <c r="A62" s="114" t="s">
        <v>84</v>
      </c>
      <c r="B62" s="115">
        <v>44058</v>
      </c>
      <c r="C62" s="28">
        <v>6068.32</v>
      </c>
      <c r="D62" s="28">
        <v>6112.94</v>
      </c>
      <c r="E62" s="28">
        <f t="shared" si="1"/>
        <v>-44.619999999999891</v>
      </c>
      <c r="F62" s="116">
        <v>30.206800000000001</v>
      </c>
      <c r="G62" s="33">
        <v>34.387599999999999</v>
      </c>
      <c r="H62" s="108">
        <f t="shared" si="0"/>
        <v>-1534.3747119999962</v>
      </c>
      <c r="I62" s="117"/>
      <c r="K62" s="117"/>
      <c r="L62" s="114" t="s">
        <v>60</v>
      </c>
      <c r="M62" s="117"/>
    </row>
    <row r="63" spans="1:13" x14ac:dyDescent="0.45">
      <c r="A63" s="114" t="s">
        <v>85</v>
      </c>
      <c r="B63" s="115">
        <v>44065</v>
      </c>
      <c r="C63" s="28">
        <v>244.8</v>
      </c>
      <c r="D63" s="28">
        <v>171.36</v>
      </c>
      <c r="E63" s="28">
        <f t="shared" si="1"/>
        <v>73.44</v>
      </c>
      <c r="F63" s="116">
        <v>30.206800000000001</v>
      </c>
      <c r="G63" s="33">
        <v>34.387599999999999</v>
      </c>
      <c r="H63" s="108">
        <f t="shared" si="0"/>
        <v>2525.4253439999998</v>
      </c>
      <c r="I63" s="117"/>
      <c r="K63" s="117"/>
      <c r="L63" s="114" t="s">
        <v>60</v>
      </c>
      <c r="M63" s="117"/>
    </row>
    <row r="64" spans="1:13" x14ac:dyDescent="0.45">
      <c r="A64" s="114" t="s">
        <v>85</v>
      </c>
      <c r="B64" s="115">
        <v>44065</v>
      </c>
      <c r="C64" s="28">
        <v>1069.5</v>
      </c>
      <c r="D64" s="28">
        <v>1133.67</v>
      </c>
      <c r="E64" s="28">
        <f t="shared" si="1"/>
        <v>-64.170000000000073</v>
      </c>
      <c r="F64" s="116">
        <v>30.206800000000001</v>
      </c>
      <c r="G64" s="33">
        <v>34.387599999999999</v>
      </c>
      <c r="H64" s="108">
        <f t="shared" si="0"/>
        <v>-2206.6522920000025</v>
      </c>
      <c r="I64" s="117"/>
      <c r="K64" s="117"/>
      <c r="L64" s="114" t="s">
        <v>60</v>
      </c>
      <c r="M64" s="117"/>
    </row>
    <row r="65" spans="1:13" x14ac:dyDescent="0.45">
      <c r="A65" s="114" t="s">
        <v>86</v>
      </c>
      <c r="B65" s="115">
        <v>44072</v>
      </c>
      <c r="C65" s="28">
        <v>742.5</v>
      </c>
      <c r="D65" s="28">
        <v>750</v>
      </c>
      <c r="E65" s="28">
        <f t="shared" si="1"/>
        <v>-7.5</v>
      </c>
      <c r="F65" s="116">
        <v>30.206800000000001</v>
      </c>
      <c r="G65" s="33">
        <v>34.387599999999999</v>
      </c>
      <c r="H65" s="108">
        <f t="shared" si="0"/>
        <v>-257.90699999999998</v>
      </c>
      <c r="I65" s="117"/>
      <c r="K65" s="117"/>
      <c r="L65" s="114" t="s">
        <v>60</v>
      </c>
      <c r="M65" s="117"/>
    </row>
    <row r="66" spans="1:13" x14ac:dyDescent="0.45">
      <c r="A66" s="114" t="s">
        <v>87</v>
      </c>
      <c r="B66" s="115">
        <v>44078</v>
      </c>
      <c r="C66" s="28">
        <v>4250.4000000000005</v>
      </c>
      <c r="D66" s="28">
        <v>4174.5</v>
      </c>
      <c r="E66" s="28">
        <f t="shared" si="1"/>
        <v>75.900000000000546</v>
      </c>
      <c r="F66" s="116">
        <v>30.206800000000001</v>
      </c>
      <c r="G66" s="33">
        <v>34.387599999999999</v>
      </c>
      <c r="H66" s="108">
        <f t="shared" si="0"/>
        <v>2610.0188400000188</v>
      </c>
      <c r="I66" s="117"/>
      <c r="K66" s="117"/>
      <c r="L66" s="114" t="s">
        <v>60</v>
      </c>
      <c r="M66" s="117"/>
    </row>
    <row r="67" spans="1:13" x14ac:dyDescent="0.45">
      <c r="A67" s="114" t="s">
        <v>87</v>
      </c>
      <c r="B67" s="115">
        <v>44078</v>
      </c>
      <c r="C67" s="28">
        <v>9280.9599999999991</v>
      </c>
      <c r="D67" s="28">
        <v>9325.58</v>
      </c>
      <c r="E67" s="28">
        <f t="shared" si="1"/>
        <v>-44.6200000000008</v>
      </c>
      <c r="F67" s="116">
        <v>30.206800000000001</v>
      </c>
      <c r="G67" s="33">
        <v>34.387599999999999</v>
      </c>
      <c r="H67" s="108">
        <f t="shared" si="0"/>
        <v>-1534.3747120000276</v>
      </c>
      <c r="I67" s="117"/>
      <c r="K67" s="117"/>
      <c r="L67" s="114" t="s">
        <v>60</v>
      </c>
      <c r="M67" s="117"/>
    </row>
    <row r="68" spans="1:13" x14ac:dyDescent="0.45">
      <c r="A68" s="114" t="s">
        <v>87</v>
      </c>
      <c r="B68" s="115">
        <v>44078</v>
      </c>
      <c r="C68" s="28">
        <v>449.19</v>
      </c>
      <c r="D68" s="28">
        <v>534.75</v>
      </c>
      <c r="E68" s="28">
        <f t="shared" si="1"/>
        <v>-85.56</v>
      </c>
      <c r="F68" s="116">
        <v>30.206800000000001</v>
      </c>
      <c r="G68" s="33">
        <v>34.387599999999999</v>
      </c>
      <c r="H68" s="108">
        <f t="shared" ref="H68:H131" si="2">E68*G68</f>
        <v>-2942.2030559999998</v>
      </c>
      <c r="I68" s="117"/>
      <c r="K68" s="117"/>
      <c r="L68" s="114" t="s">
        <v>60</v>
      </c>
      <c r="M68" s="117"/>
    </row>
    <row r="69" spans="1:13" x14ac:dyDescent="0.45">
      <c r="A69" s="114" t="s">
        <v>87</v>
      </c>
      <c r="B69" s="115">
        <v>44078</v>
      </c>
      <c r="C69" s="28">
        <v>770.72</v>
      </c>
      <c r="D69" s="28"/>
      <c r="E69" s="28">
        <f t="shared" si="1"/>
        <v>770.72</v>
      </c>
      <c r="F69" s="116">
        <v>30.206800000000001</v>
      </c>
      <c r="G69" s="33">
        <v>34.387599999999999</v>
      </c>
      <c r="H69" s="108">
        <f t="shared" si="2"/>
        <v>26503.211072000002</v>
      </c>
      <c r="I69" s="117"/>
      <c r="K69" s="117"/>
      <c r="L69" s="114" t="s">
        <v>60</v>
      </c>
      <c r="M69" s="117"/>
    </row>
    <row r="70" spans="1:13" x14ac:dyDescent="0.45">
      <c r="A70" s="114" t="s">
        <v>88</v>
      </c>
      <c r="B70" s="115">
        <v>44078</v>
      </c>
      <c r="C70" s="28">
        <v>580.05999999999995</v>
      </c>
      <c r="D70" s="28"/>
      <c r="E70" s="28">
        <f t="shared" si="1"/>
        <v>580.05999999999995</v>
      </c>
      <c r="F70" s="116">
        <v>30.206800000000001</v>
      </c>
      <c r="G70" s="33">
        <v>34.387599999999999</v>
      </c>
      <c r="H70" s="108">
        <f t="shared" si="2"/>
        <v>19946.871255999999</v>
      </c>
      <c r="I70" s="117"/>
      <c r="K70" s="117"/>
      <c r="L70" s="114" t="s">
        <v>60</v>
      </c>
      <c r="M70" s="117"/>
    </row>
    <row r="71" spans="1:13" x14ac:dyDescent="0.45">
      <c r="A71" s="114" t="s">
        <v>89</v>
      </c>
      <c r="B71" s="115">
        <v>44089</v>
      </c>
      <c r="C71" s="28">
        <v>465.12</v>
      </c>
      <c r="D71" s="28">
        <v>440.64</v>
      </c>
      <c r="E71" s="28">
        <f t="shared" si="1"/>
        <v>24.480000000000018</v>
      </c>
      <c r="F71" s="116">
        <v>30.206800000000001</v>
      </c>
      <c r="G71" s="33">
        <v>34.387599999999999</v>
      </c>
      <c r="H71" s="108">
        <f t="shared" si="2"/>
        <v>841.80844800000057</v>
      </c>
      <c r="I71" s="117"/>
      <c r="K71" s="117"/>
      <c r="L71" s="114" t="s">
        <v>60</v>
      </c>
      <c r="M71" s="117"/>
    </row>
    <row r="72" spans="1:13" x14ac:dyDescent="0.45">
      <c r="A72" s="114" t="s">
        <v>89</v>
      </c>
      <c r="B72" s="115">
        <v>44089</v>
      </c>
      <c r="C72" s="28">
        <v>962.55000000000007</v>
      </c>
      <c r="D72" s="28">
        <v>983.94</v>
      </c>
      <c r="E72" s="28">
        <f t="shared" si="1"/>
        <v>-21.389999999999986</v>
      </c>
      <c r="F72" s="116">
        <v>30.206800000000001</v>
      </c>
      <c r="G72" s="33">
        <v>34.387599999999999</v>
      </c>
      <c r="H72" s="108">
        <f t="shared" si="2"/>
        <v>-735.5507639999995</v>
      </c>
      <c r="I72" s="117"/>
      <c r="K72" s="117"/>
      <c r="L72" s="114" t="s">
        <v>60</v>
      </c>
      <c r="M72" s="117"/>
    </row>
    <row r="73" spans="1:13" x14ac:dyDescent="0.45">
      <c r="A73" s="114" t="s">
        <v>90</v>
      </c>
      <c r="B73" s="115">
        <v>44093</v>
      </c>
      <c r="C73" s="28">
        <v>905.76</v>
      </c>
      <c r="D73" s="28">
        <v>807.84</v>
      </c>
      <c r="E73" s="28">
        <f t="shared" si="1"/>
        <v>97.919999999999959</v>
      </c>
      <c r="F73" s="116">
        <v>30.206800000000001</v>
      </c>
      <c r="G73" s="33">
        <v>34.387599999999999</v>
      </c>
      <c r="H73" s="108">
        <f t="shared" si="2"/>
        <v>3367.2337919999986</v>
      </c>
      <c r="I73" s="117"/>
      <c r="K73" s="117"/>
      <c r="L73" s="114" t="s">
        <v>60</v>
      </c>
      <c r="M73" s="117"/>
    </row>
    <row r="74" spans="1:13" x14ac:dyDescent="0.45">
      <c r="A74" s="114" t="s">
        <v>90</v>
      </c>
      <c r="B74" s="115">
        <v>44093</v>
      </c>
      <c r="C74" s="28">
        <v>200.7</v>
      </c>
      <c r="D74" s="28">
        <v>223</v>
      </c>
      <c r="E74" s="28">
        <f t="shared" ref="E74:E172" si="3">C74-D74</f>
        <v>-22.300000000000011</v>
      </c>
      <c r="F74" s="116">
        <v>30.206800000000001</v>
      </c>
      <c r="G74" s="33">
        <v>34.387599999999999</v>
      </c>
      <c r="H74" s="108">
        <f t="shared" si="2"/>
        <v>-766.84348000000034</v>
      </c>
      <c r="I74" s="117"/>
      <c r="K74" s="117"/>
      <c r="L74" s="114" t="s">
        <v>60</v>
      </c>
      <c r="M74" s="117"/>
    </row>
    <row r="75" spans="1:13" x14ac:dyDescent="0.45">
      <c r="A75" s="114" t="s">
        <v>91</v>
      </c>
      <c r="B75" s="115">
        <v>44110</v>
      </c>
      <c r="C75" s="28">
        <v>19377.419999999998</v>
      </c>
      <c r="D75" s="28">
        <v>18353.41</v>
      </c>
      <c r="E75" s="28">
        <f t="shared" si="3"/>
        <v>1024.0099999999984</v>
      </c>
      <c r="F75" s="116">
        <v>30.206800000000001</v>
      </c>
      <c r="G75" s="33">
        <v>34.387599999999999</v>
      </c>
      <c r="H75" s="108">
        <f t="shared" si="2"/>
        <v>35213.246275999947</v>
      </c>
      <c r="I75" s="117"/>
      <c r="K75" s="117"/>
      <c r="L75" s="114" t="s">
        <v>67</v>
      </c>
      <c r="M75" s="117"/>
    </row>
    <row r="76" spans="1:13" x14ac:dyDescent="0.45">
      <c r="A76" s="114" t="s">
        <v>92</v>
      </c>
      <c r="B76" s="115">
        <v>44132</v>
      </c>
      <c r="C76" s="28">
        <v>3301.8799999999997</v>
      </c>
      <c r="D76" s="28">
        <v>2855.68</v>
      </c>
      <c r="E76" s="28">
        <f t="shared" si="3"/>
        <v>446.19999999999982</v>
      </c>
      <c r="F76" s="116">
        <v>30.206800000000001</v>
      </c>
      <c r="G76" s="33">
        <v>34.387599999999999</v>
      </c>
      <c r="H76" s="108">
        <f t="shared" si="2"/>
        <v>15343.747119999993</v>
      </c>
      <c r="I76" s="117"/>
      <c r="K76" s="117"/>
      <c r="L76" s="114" t="s">
        <v>60</v>
      </c>
      <c r="M76" s="117"/>
    </row>
    <row r="77" spans="1:13" x14ac:dyDescent="0.45">
      <c r="A77" s="114" t="s">
        <v>93</v>
      </c>
      <c r="B77" s="115">
        <v>44133</v>
      </c>
      <c r="C77" s="28">
        <v>334.6</v>
      </c>
      <c r="D77" s="28">
        <v>267.68</v>
      </c>
      <c r="E77" s="28">
        <f t="shared" si="3"/>
        <v>66.920000000000016</v>
      </c>
      <c r="F77" s="116">
        <v>30.206800000000001</v>
      </c>
      <c r="G77" s="33">
        <v>34.387599999999999</v>
      </c>
      <c r="H77" s="108">
        <f t="shared" si="2"/>
        <v>2301.2181920000003</v>
      </c>
      <c r="I77" s="117"/>
      <c r="K77" s="117"/>
      <c r="L77" s="114" t="s">
        <v>60</v>
      </c>
      <c r="M77" s="117"/>
    </row>
    <row r="78" spans="1:13" x14ac:dyDescent="0.45">
      <c r="A78" s="114" t="s">
        <v>93</v>
      </c>
      <c r="B78" s="115">
        <v>44133</v>
      </c>
      <c r="C78" s="28">
        <v>3257.2599999999998</v>
      </c>
      <c r="D78" s="28">
        <v>3301.8799999999997</v>
      </c>
      <c r="E78" s="28">
        <f t="shared" si="3"/>
        <v>-44.619999999999891</v>
      </c>
      <c r="F78" s="116">
        <v>30.206800000000001</v>
      </c>
      <c r="G78" s="33">
        <v>34.387599999999999</v>
      </c>
      <c r="H78" s="108">
        <f t="shared" si="2"/>
        <v>-1534.3747119999962</v>
      </c>
      <c r="I78" s="117"/>
      <c r="K78" s="117"/>
      <c r="L78" s="114" t="s">
        <v>60</v>
      </c>
      <c r="M78" s="117"/>
    </row>
    <row r="79" spans="1:13" x14ac:dyDescent="0.45">
      <c r="A79" s="114" t="s">
        <v>94</v>
      </c>
      <c r="B79" s="115">
        <v>44146</v>
      </c>
      <c r="C79" s="28">
        <v>2301.2400000000002</v>
      </c>
      <c r="D79" s="28">
        <v>2291.08</v>
      </c>
      <c r="E79" s="28">
        <f t="shared" si="3"/>
        <v>10.160000000000309</v>
      </c>
      <c r="F79" s="116">
        <v>30.206800000000001</v>
      </c>
      <c r="G79" s="33">
        <v>34.387599999999999</v>
      </c>
      <c r="H79" s="108">
        <f t="shared" si="2"/>
        <v>349.37801600001063</v>
      </c>
      <c r="I79" s="117"/>
      <c r="K79" s="117"/>
      <c r="L79" s="114" t="s">
        <v>60</v>
      </c>
      <c r="M79" s="117"/>
    </row>
    <row r="80" spans="1:13" x14ac:dyDescent="0.45">
      <c r="A80" s="114" t="s">
        <v>95</v>
      </c>
      <c r="B80" s="115">
        <v>44147</v>
      </c>
      <c r="C80" s="28">
        <v>257.78999999999996</v>
      </c>
      <c r="D80" s="28">
        <v>59.489999999999995</v>
      </c>
      <c r="E80" s="28">
        <f t="shared" si="3"/>
        <v>198.29999999999995</v>
      </c>
      <c r="F80" s="116">
        <v>30.206800000000001</v>
      </c>
      <c r="G80" s="33">
        <v>34.387599999999999</v>
      </c>
      <c r="H80" s="108">
        <f t="shared" si="2"/>
        <v>6819.0610799999986</v>
      </c>
      <c r="I80" s="117"/>
      <c r="K80" s="117"/>
      <c r="L80" s="114" t="s">
        <v>60</v>
      </c>
      <c r="M80" s="117"/>
    </row>
    <row r="81" spans="1:13" x14ac:dyDescent="0.45">
      <c r="A81" s="114" t="s">
        <v>95</v>
      </c>
      <c r="B81" s="115">
        <v>44147</v>
      </c>
      <c r="C81" s="28">
        <v>983.94</v>
      </c>
      <c r="D81" s="28">
        <v>1197.8400000000001</v>
      </c>
      <c r="E81" s="28">
        <f t="shared" si="3"/>
        <v>-213.90000000000009</v>
      </c>
      <c r="F81" s="116">
        <v>30.206800000000001</v>
      </c>
      <c r="G81" s="33">
        <v>34.387599999999999</v>
      </c>
      <c r="H81" s="108">
        <f t="shared" si="2"/>
        <v>-7355.5076400000025</v>
      </c>
      <c r="I81" s="117"/>
      <c r="K81" s="117"/>
      <c r="L81" s="114" t="s">
        <v>60</v>
      </c>
      <c r="M81" s="117"/>
    </row>
    <row r="82" spans="1:13" x14ac:dyDescent="0.45">
      <c r="A82" s="114" t="s">
        <v>96</v>
      </c>
      <c r="B82" s="115">
        <v>44148</v>
      </c>
      <c r="C82" s="28">
        <v>2275.2800000000002</v>
      </c>
      <c r="D82" s="28">
        <v>2208.36</v>
      </c>
      <c r="E82" s="28">
        <f t="shared" si="3"/>
        <v>66.920000000000073</v>
      </c>
      <c r="F82" s="116">
        <v>30.206800000000001</v>
      </c>
      <c r="G82" s="33">
        <v>34.387599999999999</v>
      </c>
      <c r="H82" s="108">
        <f t="shared" si="2"/>
        <v>2301.2181920000025</v>
      </c>
      <c r="I82" s="117"/>
      <c r="K82" s="117"/>
      <c r="L82" s="114" t="s">
        <v>60</v>
      </c>
      <c r="M82" s="117"/>
    </row>
    <row r="83" spans="1:13" x14ac:dyDescent="0.45">
      <c r="A83" s="114" t="s">
        <v>96</v>
      </c>
      <c r="B83" s="115">
        <v>44148</v>
      </c>
      <c r="C83" s="28">
        <v>4551.24</v>
      </c>
      <c r="D83" s="28">
        <v>4595.8599999999997</v>
      </c>
      <c r="E83" s="28">
        <f t="shared" si="3"/>
        <v>-44.619999999999891</v>
      </c>
      <c r="F83" s="116">
        <v>30.206800000000001</v>
      </c>
      <c r="G83" s="33">
        <v>34.387599999999999</v>
      </c>
      <c r="H83" s="108">
        <f t="shared" si="2"/>
        <v>-1534.3747119999962</v>
      </c>
      <c r="I83" s="117"/>
      <c r="K83" s="117"/>
      <c r="L83" s="114" t="s">
        <v>60</v>
      </c>
      <c r="M83" s="117"/>
    </row>
    <row r="84" spans="1:13" x14ac:dyDescent="0.45">
      <c r="A84" s="114" t="s">
        <v>97</v>
      </c>
      <c r="B84" s="115">
        <v>44149</v>
      </c>
      <c r="C84" s="28">
        <v>2080.8000000000002</v>
      </c>
      <c r="D84" s="28">
        <v>1909.44</v>
      </c>
      <c r="E84" s="28">
        <f t="shared" si="3"/>
        <v>171.36000000000013</v>
      </c>
      <c r="F84" s="116">
        <v>30.206800000000001</v>
      </c>
      <c r="G84" s="33">
        <v>34.387599999999999</v>
      </c>
      <c r="H84" s="108">
        <f t="shared" si="2"/>
        <v>5892.6591360000039</v>
      </c>
      <c r="I84" s="117"/>
      <c r="K84" s="117"/>
      <c r="L84" s="114" t="s">
        <v>60</v>
      </c>
      <c r="M84" s="117"/>
    </row>
    <row r="85" spans="1:13" x14ac:dyDescent="0.45">
      <c r="A85" s="114" t="s">
        <v>97</v>
      </c>
      <c r="B85" s="115">
        <v>44149</v>
      </c>
      <c r="C85" s="28">
        <v>1647.03</v>
      </c>
      <c r="D85" s="28">
        <v>1625.64</v>
      </c>
      <c r="E85" s="28">
        <f t="shared" si="3"/>
        <v>21.389999999999873</v>
      </c>
      <c r="F85" s="116">
        <v>30.206800000000001</v>
      </c>
      <c r="G85" s="33">
        <v>34.387599999999999</v>
      </c>
      <c r="H85" s="108">
        <f t="shared" si="2"/>
        <v>735.55076399999564</v>
      </c>
      <c r="I85" s="117"/>
      <c r="K85" s="117"/>
      <c r="L85" s="114" t="s">
        <v>60</v>
      </c>
      <c r="M85" s="117"/>
    </row>
    <row r="86" spans="1:13" x14ac:dyDescent="0.45">
      <c r="A86" s="114" t="s">
        <v>98</v>
      </c>
      <c r="B86" s="115">
        <v>44160</v>
      </c>
      <c r="C86" s="28">
        <v>1419.84</v>
      </c>
      <c r="D86" s="28">
        <v>1346.4</v>
      </c>
      <c r="E86" s="28">
        <f t="shared" si="3"/>
        <v>73.439999999999827</v>
      </c>
      <c r="F86" s="116">
        <v>30.206800000000001</v>
      </c>
      <c r="G86" s="33">
        <v>34.387599999999999</v>
      </c>
      <c r="H86" s="108">
        <f t="shared" si="2"/>
        <v>2525.4253439999939</v>
      </c>
      <c r="I86" s="117"/>
      <c r="K86" s="117"/>
      <c r="L86" s="114" t="s">
        <v>60</v>
      </c>
      <c r="M86" s="117"/>
    </row>
    <row r="87" spans="1:13" x14ac:dyDescent="0.45">
      <c r="A87" s="114" t="s">
        <v>98</v>
      </c>
      <c r="B87" s="115">
        <v>44160</v>
      </c>
      <c r="C87" s="28">
        <v>2224.56</v>
      </c>
      <c r="D87" s="28"/>
      <c r="E87" s="28">
        <f t="shared" si="3"/>
        <v>2224.56</v>
      </c>
      <c r="F87" s="116">
        <v>30.206800000000001</v>
      </c>
      <c r="G87" s="33">
        <v>34.387599999999999</v>
      </c>
      <c r="H87" s="108">
        <f t="shared" si="2"/>
        <v>76497.279455999989</v>
      </c>
      <c r="I87" s="117"/>
      <c r="K87" s="117"/>
      <c r="L87" s="114" t="s">
        <v>60</v>
      </c>
      <c r="M87" s="117"/>
    </row>
    <row r="88" spans="1:13" x14ac:dyDescent="0.45">
      <c r="A88" s="114" t="s">
        <v>99</v>
      </c>
      <c r="B88" s="115">
        <v>44161</v>
      </c>
      <c r="C88" s="28">
        <v>1625.6399999999999</v>
      </c>
      <c r="D88" s="28">
        <v>1013.0799999999999</v>
      </c>
      <c r="E88" s="28">
        <f t="shared" si="3"/>
        <v>612.55999999999995</v>
      </c>
      <c r="F88" s="116">
        <v>30.206800000000001</v>
      </c>
      <c r="G88" s="33">
        <v>34.387599999999999</v>
      </c>
      <c r="H88" s="108">
        <f t="shared" si="2"/>
        <v>21064.468255999996</v>
      </c>
      <c r="I88" s="117"/>
      <c r="K88" s="117"/>
      <c r="L88" s="114" t="s">
        <v>60</v>
      </c>
      <c r="M88" s="117"/>
    </row>
    <row r="89" spans="1:13" x14ac:dyDescent="0.45">
      <c r="A89" s="114" t="s">
        <v>99</v>
      </c>
      <c r="B89" s="115">
        <v>44161</v>
      </c>
      <c r="C89" s="28">
        <v>1917</v>
      </c>
      <c r="D89" s="28">
        <v>2025</v>
      </c>
      <c r="E89" s="28">
        <f t="shared" si="3"/>
        <v>-108</v>
      </c>
      <c r="F89" s="116">
        <v>30.206800000000001</v>
      </c>
      <c r="G89" s="33">
        <v>34.387599999999999</v>
      </c>
      <c r="H89" s="108">
        <f t="shared" si="2"/>
        <v>-3713.8607999999999</v>
      </c>
      <c r="I89" s="117"/>
      <c r="K89" s="117"/>
      <c r="L89" s="114" t="s">
        <v>60</v>
      </c>
      <c r="M89" s="117"/>
    </row>
    <row r="90" spans="1:13" x14ac:dyDescent="0.45">
      <c r="A90" s="114" t="s">
        <v>99</v>
      </c>
      <c r="B90" s="115">
        <v>44161</v>
      </c>
      <c r="C90" s="28">
        <v>809.2</v>
      </c>
      <c r="D90" s="28">
        <v>867</v>
      </c>
      <c r="E90" s="28">
        <f t="shared" si="3"/>
        <v>-57.799999999999955</v>
      </c>
      <c r="F90" s="116">
        <v>30.206800000000001</v>
      </c>
      <c r="G90" s="33">
        <v>34.387599999999999</v>
      </c>
      <c r="H90" s="108">
        <f t="shared" si="2"/>
        <v>-1987.6032799999984</v>
      </c>
      <c r="I90" s="117"/>
      <c r="K90" s="117"/>
      <c r="L90" s="114" t="s">
        <v>60</v>
      </c>
      <c r="M90" s="117"/>
    </row>
    <row r="91" spans="1:13" x14ac:dyDescent="0.45">
      <c r="A91" s="114" t="s">
        <v>99</v>
      </c>
      <c r="B91" s="115">
        <v>44161</v>
      </c>
      <c r="C91" s="28">
        <v>4192.3599999999997</v>
      </c>
      <c r="D91" s="28">
        <v>4809.6399999999994</v>
      </c>
      <c r="E91" s="28">
        <f t="shared" si="3"/>
        <v>-617.27999999999975</v>
      </c>
      <c r="F91" s="116">
        <v>30.206800000000001</v>
      </c>
      <c r="G91" s="33">
        <v>34.387599999999999</v>
      </c>
      <c r="H91" s="108">
        <f t="shared" si="2"/>
        <v>-21226.77772799999</v>
      </c>
      <c r="I91" s="117"/>
      <c r="K91" s="117"/>
      <c r="L91" s="114" t="s">
        <v>60</v>
      </c>
      <c r="M91" s="117"/>
    </row>
    <row r="92" spans="1:13" x14ac:dyDescent="0.45">
      <c r="A92" s="114" t="s">
        <v>100</v>
      </c>
      <c r="B92" s="115">
        <v>44162</v>
      </c>
      <c r="C92" s="28">
        <v>2141.44</v>
      </c>
      <c r="D92" s="28">
        <v>2074.52</v>
      </c>
      <c r="E92" s="28">
        <f t="shared" si="3"/>
        <v>66.920000000000073</v>
      </c>
      <c r="F92" s="116">
        <v>30.206800000000001</v>
      </c>
      <c r="G92" s="33">
        <v>34.387599999999999</v>
      </c>
      <c r="H92" s="108">
        <f t="shared" si="2"/>
        <v>2301.2181920000025</v>
      </c>
      <c r="I92" s="117"/>
      <c r="K92" s="117"/>
      <c r="L92" s="114" t="s">
        <v>60</v>
      </c>
      <c r="M92" s="117"/>
    </row>
    <row r="93" spans="1:13" x14ac:dyDescent="0.45">
      <c r="A93" s="114" t="s">
        <v>100</v>
      </c>
      <c r="B93" s="115">
        <v>44162</v>
      </c>
      <c r="C93" s="28">
        <v>4640.4799999999996</v>
      </c>
      <c r="D93" s="28">
        <v>4685.0999999999995</v>
      </c>
      <c r="E93" s="28">
        <f t="shared" si="3"/>
        <v>-44.619999999999891</v>
      </c>
      <c r="F93" s="116">
        <v>30.206800000000001</v>
      </c>
      <c r="G93" s="33">
        <v>34.387599999999999</v>
      </c>
      <c r="H93" s="108">
        <f t="shared" si="2"/>
        <v>-1534.3747119999962</v>
      </c>
      <c r="I93" s="117"/>
      <c r="K93" s="117"/>
      <c r="L93" s="114" t="s">
        <v>60</v>
      </c>
      <c r="M93" s="117"/>
    </row>
    <row r="94" spans="1:13" x14ac:dyDescent="0.45">
      <c r="A94" s="114" t="s">
        <v>101</v>
      </c>
      <c r="B94" s="115">
        <v>44163</v>
      </c>
      <c r="C94" s="28">
        <v>1321.92</v>
      </c>
      <c r="D94" s="28">
        <v>1297.44</v>
      </c>
      <c r="E94" s="28">
        <f t="shared" si="3"/>
        <v>24.480000000000018</v>
      </c>
      <c r="F94" s="116">
        <v>30.206800000000001</v>
      </c>
      <c r="G94" s="33">
        <v>34.387599999999999</v>
      </c>
      <c r="H94" s="108">
        <f t="shared" si="2"/>
        <v>841.80844800000057</v>
      </c>
      <c r="I94" s="117"/>
      <c r="K94" s="117"/>
      <c r="L94" s="114" t="s">
        <v>60</v>
      </c>
      <c r="M94" s="117"/>
    </row>
    <row r="95" spans="1:13" x14ac:dyDescent="0.45">
      <c r="A95" s="114" t="s">
        <v>101</v>
      </c>
      <c r="B95" s="115">
        <v>44163</v>
      </c>
      <c r="C95" s="28">
        <v>1454.52</v>
      </c>
      <c r="D95" s="28">
        <v>1475.91</v>
      </c>
      <c r="E95" s="28">
        <f t="shared" si="3"/>
        <v>-21.3900000000001</v>
      </c>
      <c r="F95" s="116">
        <v>30.206800000000001</v>
      </c>
      <c r="G95" s="33">
        <v>34.387599999999999</v>
      </c>
      <c r="H95" s="108">
        <f t="shared" si="2"/>
        <v>-735.55076400000337</v>
      </c>
      <c r="I95" s="117"/>
      <c r="K95" s="117"/>
      <c r="L95" s="114" t="s">
        <v>60</v>
      </c>
      <c r="M95" s="117"/>
    </row>
    <row r="96" spans="1:13" x14ac:dyDescent="0.45">
      <c r="A96" s="114" t="s">
        <v>102</v>
      </c>
      <c r="B96" s="115">
        <v>44166</v>
      </c>
      <c r="C96" s="28">
        <v>2676.7000000000003</v>
      </c>
      <c r="D96" s="28">
        <v>2769</v>
      </c>
      <c r="E96" s="28">
        <f t="shared" si="3"/>
        <v>-92.299999999999727</v>
      </c>
      <c r="F96" s="116">
        <v>30.206800000000001</v>
      </c>
      <c r="G96" s="33">
        <v>34.387599999999999</v>
      </c>
      <c r="H96" s="108">
        <f t="shared" si="2"/>
        <v>-3173.9754799999905</v>
      </c>
      <c r="I96" s="117"/>
      <c r="K96" s="117"/>
      <c r="L96" s="114" t="s">
        <v>60</v>
      </c>
      <c r="M96" s="117"/>
    </row>
    <row r="97" spans="1:13" x14ac:dyDescent="0.45">
      <c r="A97" s="114" t="s">
        <v>103</v>
      </c>
      <c r="B97" s="115">
        <v>44173</v>
      </c>
      <c r="C97" s="28">
        <v>151.47</v>
      </c>
      <c r="D97" s="28">
        <v>153</v>
      </c>
      <c r="E97" s="28">
        <f t="shared" si="3"/>
        <v>-1.5300000000000011</v>
      </c>
      <c r="F97" s="116">
        <v>30.206800000000001</v>
      </c>
      <c r="G97" s="33">
        <v>34.387599999999999</v>
      </c>
      <c r="H97" s="108">
        <f t="shared" si="2"/>
        <v>-52.613028000000035</v>
      </c>
      <c r="I97" s="117"/>
      <c r="K97" s="117"/>
      <c r="L97" s="114" t="s">
        <v>60</v>
      </c>
      <c r="M97" s="117"/>
    </row>
    <row r="98" spans="1:13" x14ac:dyDescent="0.45">
      <c r="A98" s="114" t="s">
        <v>103</v>
      </c>
      <c r="B98" s="115">
        <v>44173</v>
      </c>
      <c r="C98" s="28">
        <v>320.85000000000002</v>
      </c>
      <c r="D98" s="28">
        <v>2545.41</v>
      </c>
      <c r="E98" s="28">
        <f t="shared" si="3"/>
        <v>-2224.56</v>
      </c>
      <c r="F98" s="116">
        <v>30.206800000000001</v>
      </c>
      <c r="G98" s="33">
        <v>34.387599999999999</v>
      </c>
      <c r="H98" s="108">
        <f t="shared" si="2"/>
        <v>-76497.279455999989</v>
      </c>
      <c r="I98" s="117"/>
      <c r="K98" s="117"/>
      <c r="L98" s="114" t="s">
        <v>60</v>
      </c>
      <c r="M98" s="117"/>
    </row>
    <row r="99" spans="1:13" x14ac:dyDescent="0.45">
      <c r="A99" s="114" t="s">
        <v>103</v>
      </c>
      <c r="B99" s="115">
        <v>44173</v>
      </c>
      <c r="C99" s="28">
        <v>140</v>
      </c>
      <c r="D99" s="28">
        <v>168.00000000000003</v>
      </c>
      <c r="E99" s="28">
        <f t="shared" si="3"/>
        <v>-28.000000000000028</v>
      </c>
      <c r="F99" s="116">
        <v>30.206800000000001</v>
      </c>
      <c r="G99" s="33">
        <v>34.387599999999999</v>
      </c>
      <c r="H99" s="108">
        <f t="shared" si="2"/>
        <v>-962.85280000000091</v>
      </c>
      <c r="I99" s="117"/>
      <c r="K99" s="117"/>
      <c r="L99" s="114" t="s">
        <v>60</v>
      </c>
      <c r="M99" s="117"/>
    </row>
    <row r="100" spans="1:13" x14ac:dyDescent="0.45">
      <c r="A100" s="114" t="s">
        <v>104</v>
      </c>
      <c r="B100" s="115">
        <v>44182</v>
      </c>
      <c r="C100" s="28">
        <v>100.16</v>
      </c>
      <c r="D100" s="28">
        <v>50.08</v>
      </c>
      <c r="E100" s="28">
        <f t="shared" si="3"/>
        <v>50.08</v>
      </c>
      <c r="F100" s="116">
        <v>30.206800000000001</v>
      </c>
      <c r="G100" s="33">
        <v>34.387599999999999</v>
      </c>
      <c r="H100" s="108">
        <f t="shared" si="2"/>
        <v>1722.1310079999998</v>
      </c>
      <c r="I100" s="117"/>
      <c r="K100" s="117"/>
      <c r="L100" s="114" t="s">
        <v>60</v>
      </c>
      <c r="M100" s="117"/>
    </row>
    <row r="101" spans="1:13" x14ac:dyDescent="0.45">
      <c r="A101" s="114" t="s">
        <v>104</v>
      </c>
      <c r="B101" s="115">
        <v>44182</v>
      </c>
      <c r="C101" s="28">
        <v>2461.1999999999998</v>
      </c>
      <c r="D101" s="28">
        <v>2399.67</v>
      </c>
      <c r="E101" s="28">
        <f t="shared" si="3"/>
        <v>61.529999999999745</v>
      </c>
      <c r="F101" s="116">
        <v>30.206800000000001</v>
      </c>
      <c r="G101" s="33">
        <v>34.387599999999999</v>
      </c>
      <c r="H101" s="108">
        <f t="shared" si="2"/>
        <v>2115.869027999991</v>
      </c>
      <c r="I101" s="117"/>
      <c r="K101" s="117"/>
      <c r="L101" s="114" t="s">
        <v>60</v>
      </c>
      <c r="M101" s="117"/>
    </row>
    <row r="102" spans="1:13" x14ac:dyDescent="0.45">
      <c r="A102" s="114" t="s">
        <v>104</v>
      </c>
      <c r="B102" s="115">
        <v>44182</v>
      </c>
      <c r="C102" s="28">
        <v>3405.44</v>
      </c>
      <c r="D102" s="28">
        <v>3455.52</v>
      </c>
      <c r="E102" s="28">
        <f t="shared" si="3"/>
        <v>-50.079999999999927</v>
      </c>
      <c r="F102" s="116">
        <v>30.206800000000001</v>
      </c>
      <c r="G102" s="33">
        <v>34.387599999999999</v>
      </c>
      <c r="H102" s="108">
        <f t="shared" si="2"/>
        <v>-1722.1310079999976</v>
      </c>
      <c r="I102" s="117"/>
      <c r="K102" s="117"/>
      <c r="L102" s="114" t="s">
        <v>60</v>
      </c>
      <c r="M102" s="117"/>
    </row>
    <row r="103" spans="1:13" x14ac:dyDescent="0.45">
      <c r="A103" s="114" t="s">
        <v>104</v>
      </c>
      <c r="B103" s="115">
        <v>44182</v>
      </c>
      <c r="C103" s="28">
        <v>5622.12</v>
      </c>
      <c r="D103" s="28">
        <v>5666.74</v>
      </c>
      <c r="E103" s="28">
        <f t="shared" si="3"/>
        <v>-44.619999999999891</v>
      </c>
      <c r="F103" s="116">
        <v>30.206800000000001</v>
      </c>
      <c r="G103" s="33">
        <v>34.387599999999999</v>
      </c>
      <c r="H103" s="108">
        <f t="shared" si="2"/>
        <v>-1534.3747119999962</v>
      </c>
      <c r="I103" s="117"/>
      <c r="K103" s="117"/>
      <c r="L103" s="114" t="s">
        <v>60</v>
      </c>
      <c r="M103" s="117"/>
    </row>
    <row r="104" spans="1:13" x14ac:dyDescent="0.45">
      <c r="A104" s="114" t="s">
        <v>105</v>
      </c>
      <c r="B104" s="115">
        <v>44184</v>
      </c>
      <c r="C104" s="28">
        <v>6157.5599999999995</v>
      </c>
      <c r="D104" s="28">
        <v>6202.1799999999994</v>
      </c>
      <c r="E104" s="28">
        <f t="shared" si="3"/>
        <v>-44.619999999999891</v>
      </c>
      <c r="F104" s="116">
        <v>30.206800000000001</v>
      </c>
      <c r="G104" s="33">
        <v>34.387599999999999</v>
      </c>
      <c r="H104" s="108">
        <f t="shared" si="2"/>
        <v>-1534.3747119999962</v>
      </c>
      <c r="I104" s="117"/>
      <c r="K104" s="117"/>
      <c r="L104" s="114" t="s">
        <v>60</v>
      </c>
      <c r="M104" s="117"/>
    </row>
    <row r="105" spans="1:13" x14ac:dyDescent="0.45">
      <c r="A105" s="114" t="s">
        <v>105</v>
      </c>
      <c r="B105" s="115">
        <v>44184</v>
      </c>
      <c r="C105" s="28">
        <v>58.3</v>
      </c>
      <c r="D105" s="28"/>
      <c r="E105" s="28">
        <f t="shared" si="3"/>
        <v>58.3</v>
      </c>
      <c r="F105" s="116">
        <v>30.206800000000001</v>
      </c>
      <c r="G105" s="33">
        <v>34.387599999999999</v>
      </c>
      <c r="H105" s="108">
        <f t="shared" si="2"/>
        <v>2004.7970799999998</v>
      </c>
      <c r="I105" s="117"/>
      <c r="K105" s="117"/>
      <c r="L105" s="114" t="s">
        <v>60</v>
      </c>
      <c r="M105" s="117"/>
    </row>
    <row r="106" spans="1:13" x14ac:dyDescent="0.45">
      <c r="A106" s="114" t="s">
        <v>106</v>
      </c>
      <c r="B106" s="115">
        <v>44186</v>
      </c>
      <c r="C106" s="28">
        <v>2085.6799999999998</v>
      </c>
      <c r="D106" s="28">
        <v>1941.8400000000001</v>
      </c>
      <c r="E106" s="28">
        <f t="shared" si="3"/>
        <v>143.83999999999969</v>
      </c>
      <c r="F106" s="116">
        <v>30.206800000000001</v>
      </c>
      <c r="G106" s="33">
        <v>34.387599999999999</v>
      </c>
      <c r="H106" s="108">
        <f t="shared" si="2"/>
        <v>4946.3123839999889</v>
      </c>
      <c r="I106" s="117"/>
      <c r="K106" s="117"/>
      <c r="L106" s="114" t="s">
        <v>60</v>
      </c>
      <c r="M106" s="117"/>
    </row>
    <row r="107" spans="1:13" x14ac:dyDescent="0.45">
      <c r="A107" s="114" t="s">
        <v>106</v>
      </c>
      <c r="B107" s="115">
        <v>44186</v>
      </c>
      <c r="C107" s="28">
        <v>758.88</v>
      </c>
      <c r="D107" s="28">
        <v>734.4</v>
      </c>
      <c r="E107" s="28">
        <f t="shared" si="3"/>
        <v>24.480000000000018</v>
      </c>
      <c r="F107" s="116">
        <v>30.206800000000001</v>
      </c>
      <c r="G107" s="33">
        <v>34.387599999999999</v>
      </c>
      <c r="H107" s="108">
        <f t="shared" si="2"/>
        <v>841.80844800000057</v>
      </c>
      <c r="I107" s="117"/>
      <c r="K107" s="117"/>
      <c r="L107" s="114" t="s">
        <v>60</v>
      </c>
      <c r="M107" s="117"/>
    </row>
    <row r="108" spans="1:13" x14ac:dyDescent="0.45">
      <c r="A108" s="114" t="s">
        <v>106</v>
      </c>
      <c r="B108" s="115">
        <v>44186</v>
      </c>
      <c r="C108" s="28">
        <v>217.98</v>
      </c>
      <c r="D108" s="28">
        <v>242.2</v>
      </c>
      <c r="E108" s="28">
        <f t="shared" si="3"/>
        <v>-24.22</v>
      </c>
      <c r="F108" s="116">
        <v>30.206800000000001</v>
      </c>
      <c r="G108" s="33">
        <v>34.387599999999999</v>
      </c>
      <c r="H108" s="108">
        <f t="shared" si="2"/>
        <v>-832.86767199999997</v>
      </c>
      <c r="I108" s="117"/>
      <c r="K108" s="117"/>
      <c r="L108" s="114" t="s">
        <v>60</v>
      </c>
      <c r="M108" s="117"/>
    </row>
    <row r="109" spans="1:13" x14ac:dyDescent="0.45">
      <c r="A109" s="114" t="s">
        <v>106</v>
      </c>
      <c r="B109" s="115">
        <v>44186</v>
      </c>
      <c r="C109" s="28">
        <v>1582.8600000000001</v>
      </c>
      <c r="D109" s="28">
        <v>1625.64</v>
      </c>
      <c r="E109" s="28">
        <f t="shared" si="3"/>
        <v>-42.779999999999973</v>
      </c>
      <c r="F109" s="116">
        <v>30.206800000000001</v>
      </c>
      <c r="G109" s="33">
        <v>34.387599999999999</v>
      </c>
      <c r="H109" s="108">
        <f t="shared" si="2"/>
        <v>-1471.101527999999</v>
      </c>
      <c r="I109" s="117"/>
      <c r="K109" s="117"/>
      <c r="L109" s="114" t="s">
        <v>60</v>
      </c>
      <c r="M109" s="117"/>
    </row>
    <row r="110" spans="1:13" x14ac:dyDescent="0.45">
      <c r="A110" s="114" t="s">
        <v>106</v>
      </c>
      <c r="B110" s="115">
        <v>44186</v>
      </c>
      <c r="C110" s="28">
        <v>0</v>
      </c>
      <c r="D110" s="28">
        <v>150.24</v>
      </c>
      <c r="E110" s="28">
        <f t="shared" si="3"/>
        <v>-150.24</v>
      </c>
      <c r="F110" s="116">
        <v>30.206800000000001</v>
      </c>
      <c r="G110" s="33">
        <v>34.387599999999999</v>
      </c>
      <c r="H110" s="108">
        <f t="shared" si="2"/>
        <v>-5166.393024</v>
      </c>
      <c r="I110" s="117"/>
      <c r="K110" s="117"/>
      <c r="L110" s="114" t="s">
        <v>60</v>
      </c>
      <c r="M110" s="117"/>
    </row>
    <row r="111" spans="1:13" x14ac:dyDescent="0.45">
      <c r="A111" s="114" t="s">
        <v>106</v>
      </c>
      <c r="B111" s="115">
        <v>44186</v>
      </c>
      <c r="C111" s="28">
        <v>48.96</v>
      </c>
      <c r="D111" s="28"/>
      <c r="E111" s="28">
        <f t="shared" si="3"/>
        <v>48.96</v>
      </c>
      <c r="F111" s="116">
        <v>30.206800000000001</v>
      </c>
      <c r="G111" s="33">
        <v>34.387599999999999</v>
      </c>
      <c r="H111" s="108">
        <f t="shared" si="2"/>
        <v>1683.616896</v>
      </c>
      <c r="I111" s="117"/>
      <c r="K111" s="117"/>
      <c r="L111" s="114" t="s">
        <v>60</v>
      </c>
      <c r="M111" s="117"/>
    </row>
    <row r="112" spans="1:13" x14ac:dyDescent="0.45">
      <c r="A112" s="114" t="s">
        <v>106</v>
      </c>
      <c r="B112" s="115">
        <v>44186</v>
      </c>
      <c r="C112" s="28">
        <v>150.24</v>
      </c>
      <c r="D112" s="28"/>
      <c r="E112" s="28">
        <f t="shared" si="3"/>
        <v>150.24</v>
      </c>
      <c r="F112" s="116">
        <v>30.206800000000001</v>
      </c>
      <c r="G112" s="33">
        <v>34.387599999999999</v>
      </c>
      <c r="H112" s="108">
        <f t="shared" si="2"/>
        <v>5166.393024</v>
      </c>
      <c r="I112" s="117"/>
      <c r="K112" s="117"/>
      <c r="L112" s="114" t="s">
        <v>60</v>
      </c>
      <c r="M112" s="117"/>
    </row>
    <row r="113" spans="1:13" x14ac:dyDescent="0.45">
      <c r="A113" s="114" t="s">
        <v>107</v>
      </c>
      <c r="B113" s="115">
        <v>44187</v>
      </c>
      <c r="C113" s="28">
        <v>7484.5199999999995</v>
      </c>
      <c r="D113" s="28">
        <v>6867.24</v>
      </c>
      <c r="E113" s="28">
        <f t="shared" si="3"/>
        <v>617.27999999999975</v>
      </c>
      <c r="F113" s="116">
        <v>30.206800000000001</v>
      </c>
      <c r="G113" s="33">
        <v>34.387599999999999</v>
      </c>
      <c r="H113" s="108">
        <f t="shared" si="2"/>
        <v>21226.77772799999</v>
      </c>
      <c r="I113" s="117"/>
      <c r="K113" s="117"/>
      <c r="L113" s="114" t="s">
        <v>60</v>
      </c>
      <c r="M113" s="117"/>
    </row>
    <row r="114" spans="1:13" x14ac:dyDescent="0.45">
      <c r="A114" s="114" t="s">
        <v>107</v>
      </c>
      <c r="B114" s="115">
        <v>44187</v>
      </c>
      <c r="C114" s="28">
        <v>3702.2</v>
      </c>
      <c r="D114" s="28">
        <v>3695.2799999999997</v>
      </c>
      <c r="E114" s="28">
        <f t="shared" si="3"/>
        <v>6.9200000000000728</v>
      </c>
      <c r="F114" s="116">
        <v>30.206800000000001</v>
      </c>
      <c r="G114" s="33">
        <v>34.387599999999999</v>
      </c>
      <c r="H114" s="108">
        <f t="shared" si="2"/>
        <v>237.96219200000249</v>
      </c>
      <c r="I114" s="117"/>
      <c r="K114" s="117"/>
      <c r="L114" s="114" t="s">
        <v>60</v>
      </c>
      <c r="M114" s="117"/>
    </row>
    <row r="115" spans="1:13" x14ac:dyDescent="0.45">
      <c r="A115" s="114" t="s">
        <v>107</v>
      </c>
      <c r="B115" s="115">
        <v>44187</v>
      </c>
      <c r="C115" s="28">
        <v>751.84</v>
      </c>
      <c r="D115" s="28">
        <v>848.36</v>
      </c>
      <c r="E115" s="28">
        <f t="shared" si="3"/>
        <v>-96.519999999999982</v>
      </c>
      <c r="F115" s="116">
        <v>30.206800000000001</v>
      </c>
      <c r="G115" s="33">
        <v>34.387599999999999</v>
      </c>
      <c r="H115" s="108">
        <f t="shared" si="2"/>
        <v>-3319.0911519999991</v>
      </c>
      <c r="I115" s="117"/>
      <c r="K115" s="117"/>
      <c r="L115" s="114" t="s">
        <v>60</v>
      </c>
      <c r="M115" s="117"/>
    </row>
    <row r="116" spans="1:13" x14ac:dyDescent="0.45">
      <c r="A116" s="114" t="s">
        <v>107</v>
      </c>
      <c r="B116" s="115">
        <v>44187</v>
      </c>
      <c r="C116" s="28">
        <v>1354.6999999999998</v>
      </c>
      <c r="D116" s="28">
        <v>1967.26</v>
      </c>
      <c r="E116" s="28">
        <f t="shared" si="3"/>
        <v>-612.56000000000017</v>
      </c>
      <c r="F116" s="116">
        <v>30.206800000000001</v>
      </c>
      <c r="G116" s="33">
        <v>34.387599999999999</v>
      </c>
      <c r="H116" s="108">
        <f t="shared" si="2"/>
        <v>-21064.468256000004</v>
      </c>
      <c r="I116" s="117"/>
      <c r="K116" s="117"/>
      <c r="L116" s="114" t="s">
        <v>60</v>
      </c>
      <c r="M116" s="117"/>
    </row>
    <row r="117" spans="1:13" x14ac:dyDescent="0.45">
      <c r="A117" s="114" t="s">
        <v>108</v>
      </c>
      <c r="B117" s="115">
        <v>44189</v>
      </c>
      <c r="C117" s="28">
        <v>587.52</v>
      </c>
      <c r="D117" s="28">
        <v>293.76</v>
      </c>
      <c r="E117" s="28">
        <f t="shared" si="3"/>
        <v>293.76</v>
      </c>
      <c r="F117" s="116">
        <v>30.206800000000001</v>
      </c>
      <c r="G117" s="33">
        <v>34.387599999999999</v>
      </c>
      <c r="H117" s="108">
        <f t="shared" si="2"/>
        <v>10101.701375999999</v>
      </c>
      <c r="I117" s="117"/>
      <c r="K117" s="117"/>
      <c r="L117" s="114" t="s">
        <v>60</v>
      </c>
      <c r="M117" s="117"/>
    </row>
    <row r="118" spans="1:13" x14ac:dyDescent="0.45">
      <c r="A118" s="114" t="s">
        <v>108</v>
      </c>
      <c r="B118" s="115">
        <v>44189</v>
      </c>
      <c r="C118" s="28">
        <v>216.19</v>
      </c>
      <c r="D118" s="28">
        <v>199.56</v>
      </c>
      <c r="E118" s="28">
        <f t="shared" si="3"/>
        <v>16.629999999999995</v>
      </c>
      <c r="F118" s="116">
        <v>30.206800000000001</v>
      </c>
      <c r="G118" s="33">
        <v>34.387599999999999</v>
      </c>
      <c r="H118" s="108">
        <f t="shared" si="2"/>
        <v>571.86578799999984</v>
      </c>
      <c r="I118" s="117"/>
      <c r="K118" s="117"/>
      <c r="L118" s="114" t="s">
        <v>60</v>
      </c>
      <c r="M118" s="117"/>
    </row>
    <row r="119" spans="1:13" x14ac:dyDescent="0.45">
      <c r="A119" s="114" t="s">
        <v>108</v>
      </c>
      <c r="B119" s="115">
        <v>44189</v>
      </c>
      <c r="C119" s="28">
        <v>941.16000000000008</v>
      </c>
      <c r="D119" s="28">
        <v>962.55000000000007</v>
      </c>
      <c r="E119" s="28">
        <f t="shared" si="3"/>
        <v>-21.389999999999986</v>
      </c>
      <c r="F119" s="116">
        <v>30.206800000000001</v>
      </c>
      <c r="G119" s="33">
        <v>34.387599999999999</v>
      </c>
      <c r="H119" s="108">
        <f t="shared" si="2"/>
        <v>-735.5507639999995</v>
      </c>
      <c r="I119" s="117">
        <f t="shared" ref="I119:I267" si="4">H119-H119-H119</f>
        <v>735.5507639999995</v>
      </c>
      <c r="J119" s="95">
        <f t="shared" ref="J119:J270" si="5">E119*F119</f>
        <v>-646.12345199999959</v>
      </c>
      <c r="K119" s="117">
        <f t="shared" ref="K119:K270" si="6">H119-J119</f>
        <v>-89.427311999999915</v>
      </c>
      <c r="L119" s="114" t="s">
        <v>60</v>
      </c>
    </row>
    <row r="120" spans="1:13" x14ac:dyDescent="0.45">
      <c r="A120" s="114" t="s">
        <v>108</v>
      </c>
      <c r="B120" s="115">
        <v>44189</v>
      </c>
      <c r="C120" s="28">
        <v>0</v>
      </c>
      <c r="D120" s="28">
        <v>704.34</v>
      </c>
      <c r="E120" s="28">
        <f t="shared" si="3"/>
        <v>-704.34</v>
      </c>
      <c r="F120" s="116">
        <v>30.206800000000001</v>
      </c>
      <c r="G120" s="33">
        <v>34.387599999999999</v>
      </c>
      <c r="H120" s="108">
        <f t="shared" si="2"/>
        <v>-24220.562184000002</v>
      </c>
      <c r="I120" s="117">
        <f t="shared" si="4"/>
        <v>24220.562184000002</v>
      </c>
      <c r="J120" s="95">
        <f t="shared" si="5"/>
        <v>-21275.857512000002</v>
      </c>
      <c r="K120" s="117">
        <f t="shared" si="6"/>
        <v>-2944.7046719999998</v>
      </c>
      <c r="L120" s="114" t="s">
        <v>60</v>
      </c>
    </row>
    <row r="121" spans="1:13" x14ac:dyDescent="0.45">
      <c r="A121" s="114" t="s">
        <v>108</v>
      </c>
      <c r="B121" s="115">
        <v>44189</v>
      </c>
      <c r="C121" s="28">
        <v>609.98</v>
      </c>
      <c r="D121" s="28"/>
      <c r="E121" s="28">
        <f t="shared" si="3"/>
        <v>609.98</v>
      </c>
      <c r="F121" s="116">
        <v>30.206800000000001</v>
      </c>
      <c r="G121" s="33">
        <v>34.387599999999999</v>
      </c>
      <c r="H121" s="108">
        <f t="shared" si="2"/>
        <v>20975.748248</v>
      </c>
      <c r="I121" s="117">
        <f t="shared" si="4"/>
        <v>-20975.748248</v>
      </c>
      <c r="J121" s="95">
        <f t="shared" si="5"/>
        <v>18425.543864000003</v>
      </c>
      <c r="K121" s="117">
        <f t="shared" si="6"/>
        <v>2550.2043839999969</v>
      </c>
      <c r="L121" s="114" t="s">
        <v>60</v>
      </c>
    </row>
    <row r="122" spans="1:13" x14ac:dyDescent="0.45">
      <c r="A122" s="114" t="s">
        <v>109</v>
      </c>
      <c r="B122" s="115">
        <v>44190</v>
      </c>
      <c r="C122" s="28">
        <v>3837.3199999999997</v>
      </c>
      <c r="D122" s="28">
        <v>4729.7199999999993</v>
      </c>
      <c r="E122" s="28">
        <f t="shared" si="3"/>
        <v>-892.39999999999964</v>
      </c>
      <c r="F122" s="116">
        <v>30.206800000000001</v>
      </c>
      <c r="G122" s="33">
        <v>34.387599999999999</v>
      </c>
      <c r="H122" s="108">
        <f t="shared" si="2"/>
        <v>-30687.494239999985</v>
      </c>
      <c r="I122" s="117">
        <f t="shared" si="4"/>
        <v>30687.494239999985</v>
      </c>
      <c r="J122" s="95">
        <f t="shared" si="5"/>
        <v>-26956.548319999991</v>
      </c>
      <c r="K122" s="117">
        <f t="shared" si="6"/>
        <v>-3730.9459199999947</v>
      </c>
      <c r="L122" s="114" t="s">
        <v>60</v>
      </c>
    </row>
    <row r="123" spans="1:13" x14ac:dyDescent="0.45">
      <c r="A123" s="114" t="s">
        <v>110</v>
      </c>
      <c r="B123" s="118">
        <v>44201</v>
      </c>
      <c r="C123" s="28">
        <v>3081.6097252588052</v>
      </c>
      <c r="D123" s="119">
        <v>2901.7799999999997</v>
      </c>
      <c r="E123" s="28">
        <f t="shared" si="3"/>
        <v>179.82972525880541</v>
      </c>
      <c r="F123" s="116">
        <v>30.3704</v>
      </c>
      <c r="G123" s="33">
        <v>34.387599999999999</v>
      </c>
      <c r="H123" s="108">
        <f t="shared" si="2"/>
        <v>6183.9126603096965</v>
      </c>
      <c r="I123" s="117">
        <f t="shared" si="4"/>
        <v>-6183.9126603096965</v>
      </c>
      <c r="J123" s="95">
        <f t="shared" si="5"/>
        <v>5461.5006880000237</v>
      </c>
      <c r="K123" s="117">
        <f t="shared" si="6"/>
        <v>722.41197230967282</v>
      </c>
      <c r="L123" s="114" t="s">
        <v>60</v>
      </c>
    </row>
    <row r="124" spans="1:13" x14ac:dyDescent="0.45">
      <c r="A124" s="114" t="s">
        <v>111</v>
      </c>
      <c r="B124" s="118">
        <v>44204</v>
      </c>
      <c r="C124" s="28">
        <v>6578.7997523904851</v>
      </c>
      <c r="D124" s="119">
        <v>6487.2800000000007</v>
      </c>
      <c r="E124" s="28">
        <f t="shared" si="3"/>
        <v>91.519752390484427</v>
      </c>
      <c r="F124" s="116">
        <v>30.3704</v>
      </c>
      <c r="G124" s="33">
        <v>34.387599999999999</v>
      </c>
      <c r="H124" s="108">
        <f t="shared" si="2"/>
        <v>3147.1446373030221</v>
      </c>
      <c r="I124" s="117">
        <f t="shared" si="4"/>
        <v>-3147.1446373030221</v>
      </c>
      <c r="J124" s="95">
        <f t="shared" si="5"/>
        <v>2779.4914879999683</v>
      </c>
      <c r="K124" s="117">
        <f t="shared" si="6"/>
        <v>367.65314930305385</v>
      </c>
      <c r="L124" s="114" t="s">
        <v>60</v>
      </c>
    </row>
    <row r="125" spans="1:13" x14ac:dyDescent="0.45">
      <c r="A125" s="114" t="s">
        <v>112</v>
      </c>
      <c r="B125" s="118">
        <v>44205</v>
      </c>
      <c r="C125" s="28">
        <v>14356.230054159991</v>
      </c>
      <c r="D125" s="119">
        <v>13843.220000000001</v>
      </c>
      <c r="E125" s="28">
        <f t="shared" si="3"/>
        <v>513.01005415998952</v>
      </c>
      <c r="F125" s="116">
        <v>30.206800000000001</v>
      </c>
      <c r="G125" s="33">
        <v>34.387599999999999</v>
      </c>
      <c r="H125" s="108">
        <f t="shared" si="2"/>
        <v>17641.184538432055</v>
      </c>
      <c r="I125" s="117">
        <f t="shared" si="4"/>
        <v>-17641.184538432055</v>
      </c>
      <c r="J125" s="95">
        <f t="shared" si="5"/>
        <v>15496.392103999971</v>
      </c>
      <c r="K125" s="117">
        <f t="shared" si="6"/>
        <v>2144.7924344320836</v>
      </c>
      <c r="L125" s="114" t="s">
        <v>60</v>
      </c>
    </row>
    <row r="126" spans="1:13" x14ac:dyDescent="0.45">
      <c r="A126" s="114" t="s">
        <v>113</v>
      </c>
      <c r="B126" s="118">
        <v>44207</v>
      </c>
      <c r="C126" s="28">
        <v>7198.0799025385004</v>
      </c>
      <c r="D126" s="119">
        <v>7200</v>
      </c>
      <c r="E126" s="28">
        <f t="shared" si="3"/>
        <v>-1.9200974614996085</v>
      </c>
      <c r="F126" s="116">
        <v>30.206800000000001</v>
      </c>
      <c r="G126" s="33">
        <v>34.387599999999999</v>
      </c>
      <c r="H126" s="108">
        <f t="shared" si="2"/>
        <v>-66.027543467063936</v>
      </c>
      <c r="I126" s="117">
        <f t="shared" si="4"/>
        <v>66.027543467063936</v>
      </c>
      <c r="J126" s="95">
        <f t="shared" si="5"/>
        <v>-58.000000000026375</v>
      </c>
      <c r="K126" s="117">
        <f t="shared" si="6"/>
        <v>-8.0275434670375603</v>
      </c>
      <c r="L126" s="114" t="s">
        <v>60</v>
      </c>
    </row>
    <row r="127" spans="1:13" x14ac:dyDescent="0.45">
      <c r="A127" s="114" t="s">
        <v>114</v>
      </c>
      <c r="B127" s="118">
        <v>44212</v>
      </c>
      <c r="C127" s="28">
        <v>5529.9802070494625</v>
      </c>
      <c r="D127" s="119">
        <v>5513.8600000000006</v>
      </c>
      <c r="E127" s="28">
        <f t="shared" si="3"/>
        <v>16.120207049461897</v>
      </c>
      <c r="F127" s="116">
        <v>30.263300000000001</v>
      </c>
      <c r="G127" s="33">
        <v>34.387599999999999</v>
      </c>
      <c r="H127" s="108">
        <f t="shared" si="2"/>
        <v>554.33523193407586</v>
      </c>
      <c r="I127" s="117">
        <f t="shared" si="4"/>
        <v>-554.33523193407586</v>
      </c>
      <c r="J127" s="95">
        <f t="shared" si="5"/>
        <v>487.85066199998022</v>
      </c>
      <c r="K127" s="117">
        <f t="shared" si="6"/>
        <v>66.484569934095646</v>
      </c>
      <c r="L127" s="114" t="s">
        <v>60</v>
      </c>
    </row>
    <row r="128" spans="1:13" x14ac:dyDescent="0.45">
      <c r="A128" s="114" t="s">
        <v>115</v>
      </c>
      <c r="B128" s="118">
        <v>44215</v>
      </c>
      <c r="C128" s="28">
        <v>1383.0199345081337</v>
      </c>
      <c r="D128" s="119">
        <v>1446.1</v>
      </c>
      <c r="E128" s="28">
        <f t="shared" si="3"/>
        <v>-63.080065491866208</v>
      </c>
      <c r="F128" s="116">
        <v>30.263300000000001</v>
      </c>
      <c r="G128" s="33">
        <v>34.387599999999999</v>
      </c>
      <c r="H128" s="108">
        <f t="shared" si="2"/>
        <v>-2169.1720601080983</v>
      </c>
      <c r="I128" s="117">
        <f t="shared" si="4"/>
        <v>2169.1720601080983</v>
      </c>
      <c r="J128" s="95">
        <f t="shared" si="5"/>
        <v>-1909.0109459999946</v>
      </c>
      <c r="K128" s="117">
        <f t="shared" si="6"/>
        <v>-260.16111410810367</v>
      </c>
      <c r="L128" s="114" t="s">
        <v>60</v>
      </c>
    </row>
    <row r="129" spans="1:12" x14ac:dyDescent="0.45">
      <c r="A129" s="114" t="s">
        <v>116</v>
      </c>
      <c r="B129" s="118">
        <v>44218</v>
      </c>
      <c r="C129" s="28">
        <v>568.1</v>
      </c>
      <c r="D129" s="119">
        <v>570</v>
      </c>
      <c r="E129" s="28">
        <f t="shared" si="3"/>
        <v>-1.8999999999999773</v>
      </c>
      <c r="F129" s="116">
        <v>30.1846</v>
      </c>
      <c r="G129" s="33">
        <v>34.387599999999999</v>
      </c>
      <c r="H129" s="108">
        <f t="shared" si="2"/>
        <v>-65.336439999999214</v>
      </c>
      <c r="I129" s="117">
        <f t="shared" si="4"/>
        <v>65.336439999999214</v>
      </c>
      <c r="J129" s="95">
        <f t="shared" si="5"/>
        <v>-57.350739999999313</v>
      </c>
      <c r="K129" s="117">
        <f t="shared" si="6"/>
        <v>-7.9856999999999019</v>
      </c>
      <c r="L129" s="114" t="s">
        <v>60</v>
      </c>
    </row>
    <row r="130" spans="1:12" x14ac:dyDescent="0.45">
      <c r="A130" s="114" t="s">
        <v>117</v>
      </c>
      <c r="B130" s="118">
        <v>44221</v>
      </c>
      <c r="C130" s="28">
        <v>2052.3200572477358</v>
      </c>
      <c r="D130" s="119">
        <v>2075.86</v>
      </c>
      <c r="E130" s="28">
        <f t="shared" si="3"/>
        <v>-23.539942752264324</v>
      </c>
      <c r="F130" s="116">
        <v>30.1846</v>
      </c>
      <c r="G130" s="33">
        <v>34.387599999999999</v>
      </c>
      <c r="H130" s="108">
        <f t="shared" si="2"/>
        <v>-809.48213538776463</v>
      </c>
      <c r="I130" s="117">
        <f t="shared" si="4"/>
        <v>809.48213538776463</v>
      </c>
      <c r="J130" s="95">
        <f t="shared" si="5"/>
        <v>-710.54375599999764</v>
      </c>
      <c r="K130" s="117">
        <f t="shared" si="6"/>
        <v>-98.938379387766986</v>
      </c>
      <c r="L130" s="114" t="s">
        <v>60</v>
      </c>
    </row>
    <row r="131" spans="1:12" x14ac:dyDescent="0.45">
      <c r="A131" s="114" t="s">
        <v>118</v>
      </c>
      <c r="B131" s="118">
        <v>44224</v>
      </c>
      <c r="C131" s="28">
        <v>4944.0000265280132</v>
      </c>
      <c r="D131" s="119">
        <v>4972.8</v>
      </c>
      <c r="E131" s="28">
        <f t="shared" si="3"/>
        <v>-28.799973471986959</v>
      </c>
      <c r="F131" s="116">
        <v>30.1568</v>
      </c>
      <c r="G131" s="33">
        <v>34.387599999999999</v>
      </c>
      <c r="H131" s="108">
        <f t="shared" si="2"/>
        <v>-990.36196776529869</v>
      </c>
      <c r="I131" s="117">
        <f t="shared" si="4"/>
        <v>990.36196776529869</v>
      </c>
      <c r="J131" s="95">
        <f t="shared" si="5"/>
        <v>-868.51504000001637</v>
      </c>
      <c r="K131" s="117">
        <f t="shared" si="6"/>
        <v>-121.84692776528232</v>
      </c>
      <c r="L131" s="114" t="s">
        <v>60</v>
      </c>
    </row>
    <row r="132" spans="1:12" x14ac:dyDescent="0.45">
      <c r="A132" s="114" t="s">
        <v>119</v>
      </c>
      <c r="B132" s="118">
        <v>44228</v>
      </c>
      <c r="C132" s="28">
        <v>90.320055719544953</v>
      </c>
      <c r="D132" s="119">
        <v>0</v>
      </c>
      <c r="E132" s="28">
        <f t="shared" si="3"/>
        <v>90.320055719544953</v>
      </c>
      <c r="F132" s="116">
        <v>30.151</v>
      </c>
      <c r="G132" s="33">
        <v>34.387599999999999</v>
      </c>
      <c r="H132" s="108">
        <f t="shared" ref="H132:H195" si="7">E132*G132</f>
        <v>3105.8899480614241</v>
      </c>
      <c r="I132" s="117">
        <f t="shared" si="4"/>
        <v>-3105.8899480614241</v>
      </c>
      <c r="J132" s="95">
        <f t="shared" si="5"/>
        <v>2723.24</v>
      </c>
      <c r="K132" s="117">
        <f t="shared" si="6"/>
        <v>382.64994806142431</v>
      </c>
      <c r="L132" s="114" t="s">
        <v>60</v>
      </c>
    </row>
    <row r="133" spans="1:12" x14ac:dyDescent="0.45">
      <c r="A133" s="114" t="s">
        <v>120</v>
      </c>
      <c r="B133" s="118">
        <v>44237</v>
      </c>
      <c r="C133" s="28">
        <v>2833.1199484166691</v>
      </c>
      <c r="D133" s="119">
        <v>2828.91</v>
      </c>
      <c r="E133" s="28">
        <f t="shared" si="3"/>
        <v>4.2099484166692491</v>
      </c>
      <c r="F133" s="116">
        <v>30.281099999999999</v>
      </c>
      <c r="G133" s="33">
        <v>34.387599999999999</v>
      </c>
      <c r="H133" s="108">
        <f t="shared" si="7"/>
        <v>144.77002217305548</v>
      </c>
      <c r="I133" s="117">
        <f t="shared" si="4"/>
        <v>-144.77002217305548</v>
      </c>
      <c r="J133" s="95">
        <f t="shared" si="5"/>
        <v>127.4818690000032</v>
      </c>
      <c r="K133" s="117">
        <f t="shared" si="6"/>
        <v>17.288153173052279</v>
      </c>
      <c r="L133" s="114" t="s">
        <v>60</v>
      </c>
    </row>
    <row r="134" spans="1:12" x14ac:dyDescent="0.45">
      <c r="A134" s="114" t="s">
        <v>121</v>
      </c>
      <c r="B134" s="118">
        <v>44238</v>
      </c>
      <c r="C134" s="28">
        <v>2097.1401303123071</v>
      </c>
      <c r="D134" s="119">
        <v>1204.74</v>
      </c>
      <c r="E134" s="28">
        <f t="shared" si="3"/>
        <v>892.40013031230706</v>
      </c>
      <c r="F134" s="116">
        <v>30.281099999999999</v>
      </c>
      <c r="G134" s="33">
        <v>34.387599999999999</v>
      </c>
      <c r="H134" s="108">
        <f t="shared" si="7"/>
        <v>30687.498721127489</v>
      </c>
      <c r="I134" s="117">
        <f t="shared" si="4"/>
        <v>-30687.498721127489</v>
      </c>
      <c r="J134" s="95">
        <f t="shared" si="5"/>
        <v>27022.857585999998</v>
      </c>
      <c r="K134" s="117">
        <f t="shared" si="6"/>
        <v>3664.641135127491</v>
      </c>
      <c r="L134" s="114" t="s">
        <v>60</v>
      </c>
    </row>
    <row r="135" spans="1:12" x14ac:dyDescent="0.45">
      <c r="A135" s="114" t="s">
        <v>122</v>
      </c>
      <c r="B135" s="118">
        <v>44242</v>
      </c>
      <c r="C135" s="28">
        <v>4488.1401270099177</v>
      </c>
      <c r="D135" s="119">
        <v>4475.28</v>
      </c>
      <c r="E135" s="28">
        <f t="shared" si="3"/>
        <v>12.86012700991796</v>
      </c>
      <c r="F135" s="116">
        <v>30.281099999999999</v>
      </c>
      <c r="G135" s="33">
        <v>34.387599999999999</v>
      </c>
      <c r="H135" s="108">
        <f t="shared" si="7"/>
        <v>442.22890356625481</v>
      </c>
      <c r="I135" s="117">
        <f t="shared" si="4"/>
        <v>-442.22890356625481</v>
      </c>
      <c r="J135" s="95">
        <f t="shared" si="5"/>
        <v>389.41879200002671</v>
      </c>
      <c r="K135" s="117">
        <f t="shared" si="6"/>
        <v>52.810111566228102</v>
      </c>
      <c r="L135" s="114" t="s">
        <v>60</v>
      </c>
    </row>
    <row r="136" spans="1:12" x14ac:dyDescent="0.45">
      <c r="A136" s="114" t="s">
        <v>123</v>
      </c>
      <c r="B136" s="118">
        <v>44294</v>
      </c>
      <c r="C136" s="28">
        <v>12469.579958740829</v>
      </c>
      <c r="D136" s="119">
        <v>11643.78</v>
      </c>
      <c r="E136" s="28">
        <f t="shared" si="3"/>
        <v>825.79995874082852</v>
      </c>
      <c r="F136" s="116">
        <v>31.411200000000001</v>
      </c>
      <c r="G136" s="33">
        <v>34.387599999999999</v>
      </c>
      <c r="H136" s="108">
        <f t="shared" si="7"/>
        <v>28397.278661196113</v>
      </c>
      <c r="I136" s="117">
        <f t="shared" si="4"/>
        <v>-28397.278661196113</v>
      </c>
      <c r="J136" s="95">
        <f t="shared" si="5"/>
        <v>25939.367663999914</v>
      </c>
      <c r="K136" s="117">
        <f t="shared" si="6"/>
        <v>2457.9109971961989</v>
      </c>
      <c r="L136" s="114" t="s">
        <v>60</v>
      </c>
    </row>
    <row r="137" spans="1:12" x14ac:dyDescent="0.45">
      <c r="A137" s="114" t="s">
        <v>124</v>
      </c>
      <c r="B137" s="118">
        <v>44303</v>
      </c>
      <c r="C137" s="28">
        <v>5952.7001093007302</v>
      </c>
      <c r="D137" s="119">
        <v>4927.6499999999996</v>
      </c>
      <c r="E137" s="28">
        <f t="shared" si="3"/>
        <v>1025.0501093007306</v>
      </c>
      <c r="F137" s="116">
        <v>31.472799999999999</v>
      </c>
      <c r="G137" s="33">
        <v>34.387599999999999</v>
      </c>
      <c r="H137" s="108">
        <f t="shared" si="7"/>
        <v>35249.013138589798</v>
      </c>
      <c r="I137" s="117">
        <f t="shared" si="4"/>
        <v>-35249.013138589798</v>
      </c>
      <c r="J137" s="95">
        <f t="shared" si="5"/>
        <v>32261.197080000034</v>
      </c>
      <c r="K137" s="117">
        <f t="shared" si="6"/>
        <v>2987.816058589764</v>
      </c>
      <c r="L137" s="114" t="s">
        <v>60</v>
      </c>
    </row>
    <row r="138" spans="1:12" x14ac:dyDescent="0.45">
      <c r="A138" s="114" t="s">
        <v>125</v>
      </c>
      <c r="B138" s="118">
        <v>44305</v>
      </c>
      <c r="C138" s="28">
        <v>2869.999809359193</v>
      </c>
      <c r="D138" s="119">
        <v>2857.75</v>
      </c>
      <c r="E138" s="28">
        <f t="shared" si="3"/>
        <v>12.249809359193023</v>
      </c>
      <c r="F138" s="116">
        <v>31.472799999999999</v>
      </c>
      <c r="G138" s="33">
        <v>34.387599999999999</v>
      </c>
      <c r="H138" s="108">
        <f t="shared" si="7"/>
        <v>421.24154432018599</v>
      </c>
      <c r="I138" s="117">
        <f t="shared" si="4"/>
        <v>-421.24154432018599</v>
      </c>
      <c r="J138" s="95">
        <f t="shared" si="5"/>
        <v>385.53580000001017</v>
      </c>
      <c r="K138" s="117">
        <f t="shared" si="6"/>
        <v>35.705744320175825</v>
      </c>
      <c r="L138" s="114" t="s">
        <v>60</v>
      </c>
    </row>
    <row r="139" spans="1:12" x14ac:dyDescent="0.45">
      <c r="A139" s="114" t="s">
        <v>126</v>
      </c>
      <c r="B139" s="118">
        <v>44315</v>
      </c>
      <c r="C139" s="28">
        <v>5621.8502423745713</v>
      </c>
      <c r="D139" s="119">
        <v>5908.17</v>
      </c>
      <c r="E139" s="28">
        <f t="shared" si="3"/>
        <v>-286.31975762542879</v>
      </c>
      <c r="F139" s="116">
        <v>31.4802</v>
      </c>
      <c r="G139" s="33">
        <v>34.387599999999999</v>
      </c>
      <c r="H139" s="108">
        <f t="shared" si="7"/>
        <v>-9845.8492973201955</v>
      </c>
      <c r="I139" s="117">
        <f t="shared" si="4"/>
        <v>9845.8492973201955</v>
      </c>
      <c r="J139" s="95">
        <f t="shared" si="5"/>
        <v>-9013.4032340000231</v>
      </c>
      <c r="K139" s="117">
        <f t="shared" si="6"/>
        <v>-832.44606332017247</v>
      </c>
      <c r="L139" s="114" t="s">
        <v>60</v>
      </c>
    </row>
    <row r="140" spans="1:12" x14ac:dyDescent="0.45">
      <c r="A140" s="114" t="s">
        <v>127</v>
      </c>
      <c r="B140" s="118">
        <v>44316</v>
      </c>
      <c r="C140" s="28">
        <v>927.49990787860304</v>
      </c>
      <c r="D140" s="119">
        <v>1067.6599999999999</v>
      </c>
      <c r="E140" s="28">
        <f t="shared" si="3"/>
        <v>-140.16009212139681</v>
      </c>
      <c r="F140" s="116">
        <v>31.4802</v>
      </c>
      <c r="G140" s="33">
        <v>34.387599999999999</v>
      </c>
      <c r="H140" s="108">
        <f t="shared" si="7"/>
        <v>-4819.769183833745</v>
      </c>
      <c r="I140" s="117">
        <f t="shared" si="4"/>
        <v>4819.769183833745</v>
      </c>
      <c r="J140" s="95">
        <f t="shared" si="5"/>
        <v>-4412.2677319999957</v>
      </c>
      <c r="K140" s="117">
        <f t="shared" si="6"/>
        <v>-407.50145183374934</v>
      </c>
      <c r="L140" s="114" t="s">
        <v>60</v>
      </c>
    </row>
    <row r="141" spans="1:12" x14ac:dyDescent="0.45">
      <c r="A141" s="114" t="s">
        <v>128</v>
      </c>
      <c r="B141" s="118">
        <v>44321</v>
      </c>
      <c r="C141" s="28">
        <v>2537.2599284629705</v>
      </c>
      <c r="D141" s="119">
        <v>2750.44</v>
      </c>
      <c r="E141" s="28">
        <f t="shared" si="3"/>
        <v>-213.18007153702956</v>
      </c>
      <c r="F141" s="116">
        <v>31.4802</v>
      </c>
      <c r="G141" s="33">
        <v>34.387599999999999</v>
      </c>
      <c r="H141" s="108">
        <f t="shared" si="7"/>
        <v>-7330.7510279867574</v>
      </c>
      <c r="I141" s="117">
        <f t="shared" si="4"/>
        <v>7330.7510279867574</v>
      </c>
      <c r="J141" s="95">
        <f t="shared" si="5"/>
        <v>-6710.9512879999984</v>
      </c>
      <c r="K141" s="117">
        <f t="shared" si="6"/>
        <v>-619.79973998675905</v>
      </c>
      <c r="L141" s="114" t="s">
        <v>60</v>
      </c>
    </row>
    <row r="142" spans="1:12" x14ac:dyDescent="0.45">
      <c r="A142" s="114" t="s">
        <v>129</v>
      </c>
      <c r="B142" s="118">
        <v>44324</v>
      </c>
      <c r="C142" s="28">
        <v>437.4399092103082</v>
      </c>
      <c r="D142" s="119">
        <v>40</v>
      </c>
      <c r="E142" s="28">
        <f t="shared" si="3"/>
        <v>397.4399092103082</v>
      </c>
      <c r="F142" s="116">
        <v>31.369199999999999</v>
      </c>
      <c r="G142" s="33">
        <v>34.387599999999999</v>
      </c>
      <c r="H142" s="108">
        <f t="shared" si="7"/>
        <v>13667.004621960394</v>
      </c>
      <c r="I142" s="117">
        <f t="shared" si="4"/>
        <v>-13667.004621960394</v>
      </c>
      <c r="J142" s="95">
        <f t="shared" si="5"/>
        <v>12467.371999999999</v>
      </c>
      <c r="K142" s="117">
        <f t="shared" si="6"/>
        <v>1199.6326219603943</v>
      </c>
      <c r="L142" s="114" t="s">
        <v>60</v>
      </c>
    </row>
    <row r="143" spans="1:12" x14ac:dyDescent="0.45">
      <c r="A143" s="114" t="s">
        <v>130</v>
      </c>
      <c r="B143" s="118">
        <v>44331</v>
      </c>
      <c r="C143" s="28">
        <v>5757.9401302956512</v>
      </c>
      <c r="D143" s="119">
        <v>0</v>
      </c>
      <c r="E143" s="28">
        <f t="shared" si="3"/>
        <v>5757.9401302956512</v>
      </c>
      <c r="F143" s="116">
        <v>31.3748</v>
      </c>
      <c r="G143" s="33">
        <v>34.387599999999999</v>
      </c>
      <c r="H143" s="108">
        <f t="shared" si="7"/>
        <v>198001.74202455473</v>
      </c>
      <c r="I143" s="117">
        <f t="shared" si="4"/>
        <v>-198001.74202455473</v>
      </c>
      <c r="J143" s="95">
        <f t="shared" si="5"/>
        <v>180654.22</v>
      </c>
      <c r="K143" s="117">
        <f t="shared" si="6"/>
        <v>17347.522024554724</v>
      </c>
      <c r="L143" s="114" t="s">
        <v>60</v>
      </c>
    </row>
    <row r="144" spans="1:12" x14ac:dyDescent="0.45">
      <c r="A144" s="114" t="s">
        <v>131</v>
      </c>
      <c r="B144" s="118">
        <v>44335</v>
      </c>
      <c r="C144" s="28">
        <v>10392.269887387461</v>
      </c>
      <c r="D144" s="119">
        <v>10245.990000000002</v>
      </c>
      <c r="E144" s="28">
        <f t="shared" si="3"/>
        <v>146.27988738745989</v>
      </c>
      <c r="F144" s="116">
        <v>31.3553</v>
      </c>
      <c r="G144" s="33">
        <v>34.387599999999999</v>
      </c>
      <c r="H144" s="108">
        <f t="shared" si="7"/>
        <v>5030.2142555250157</v>
      </c>
      <c r="I144" s="117">
        <f t="shared" si="4"/>
        <v>-5030.2142555250157</v>
      </c>
      <c r="J144" s="95">
        <f t="shared" si="5"/>
        <v>4586.6497530000215</v>
      </c>
      <c r="K144" s="117">
        <f t="shared" si="6"/>
        <v>443.56450252499417</v>
      </c>
      <c r="L144" s="114" t="s">
        <v>60</v>
      </c>
    </row>
    <row r="145" spans="1:12" x14ac:dyDescent="0.45">
      <c r="A145" s="114" t="s">
        <v>132</v>
      </c>
      <c r="B145" s="118">
        <v>44336</v>
      </c>
      <c r="C145" s="28">
        <v>7637.259839106544</v>
      </c>
      <c r="D145" s="119">
        <v>7595.23</v>
      </c>
      <c r="E145" s="28">
        <f t="shared" si="3"/>
        <v>42.029839106544387</v>
      </c>
      <c r="F145" s="116">
        <v>31.3748</v>
      </c>
      <c r="G145" s="33">
        <v>34.387599999999999</v>
      </c>
      <c r="H145" s="108">
        <f t="shared" si="7"/>
        <v>1445.3052952602056</v>
      </c>
      <c r="I145" s="117">
        <f t="shared" si="4"/>
        <v>-1445.3052952602056</v>
      </c>
      <c r="J145" s="95">
        <f t="shared" si="5"/>
        <v>1318.6777960000088</v>
      </c>
      <c r="K145" s="117">
        <f t="shared" si="6"/>
        <v>126.62749926019683</v>
      </c>
      <c r="L145" s="114" t="s">
        <v>60</v>
      </c>
    </row>
    <row r="146" spans="1:12" x14ac:dyDescent="0.45">
      <c r="A146" s="114" t="s">
        <v>133</v>
      </c>
      <c r="B146" s="118">
        <v>44338</v>
      </c>
      <c r="C146" s="28">
        <v>4903.9202146361858</v>
      </c>
      <c r="D146" s="119">
        <v>4908.88</v>
      </c>
      <c r="E146" s="28">
        <f t="shared" si="3"/>
        <v>-4.9597853638142624</v>
      </c>
      <c r="F146" s="116">
        <v>31.569700000000001</v>
      </c>
      <c r="G146" s="33">
        <v>34.387599999999999</v>
      </c>
      <c r="H146" s="108">
        <f t="shared" si="7"/>
        <v>-170.55511517669933</v>
      </c>
      <c r="I146" s="117">
        <f t="shared" si="4"/>
        <v>170.55511517669933</v>
      </c>
      <c r="J146" s="95">
        <f t="shared" si="5"/>
        <v>-156.57893600000713</v>
      </c>
      <c r="K146" s="117">
        <f t="shared" si="6"/>
        <v>-13.976179176692199</v>
      </c>
      <c r="L146" s="114" t="s">
        <v>60</v>
      </c>
    </row>
    <row r="147" spans="1:12" x14ac:dyDescent="0.45">
      <c r="A147" s="114" t="s">
        <v>134</v>
      </c>
      <c r="B147" s="118">
        <v>44347</v>
      </c>
      <c r="C147" s="28">
        <v>0</v>
      </c>
      <c r="D147" s="119">
        <v>5657.9400000000005</v>
      </c>
      <c r="E147" s="28">
        <f t="shared" si="3"/>
        <v>-5657.9400000000005</v>
      </c>
      <c r="F147" s="116">
        <v>31.460799999999999</v>
      </c>
      <c r="G147" s="33">
        <v>34.387599999999999</v>
      </c>
      <c r="H147" s="108">
        <f t="shared" si="7"/>
        <v>-194562.97754400002</v>
      </c>
      <c r="I147" s="117">
        <f t="shared" si="4"/>
        <v>194562.97754400002</v>
      </c>
      <c r="J147" s="95">
        <f t="shared" si="5"/>
        <v>-178003.31875200002</v>
      </c>
      <c r="K147" s="117">
        <f t="shared" si="6"/>
        <v>-16559.658792000002</v>
      </c>
      <c r="L147" s="114" t="s">
        <v>60</v>
      </c>
    </row>
    <row r="148" spans="1:12" x14ac:dyDescent="0.45">
      <c r="A148" s="114" t="s">
        <v>135</v>
      </c>
      <c r="B148" s="118">
        <v>44348</v>
      </c>
      <c r="C148" s="28">
        <v>7237.100137313736</v>
      </c>
      <c r="D148" s="119">
        <v>7224.75</v>
      </c>
      <c r="E148" s="28">
        <f t="shared" si="3"/>
        <v>12.350137313736013</v>
      </c>
      <c r="F148" s="116">
        <v>31.460799999999999</v>
      </c>
      <c r="G148" s="33">
        <v>34.387599999999999</v>
      </c>
      <c r="H148" s="108">
        <f t="shared" si="7"/>
        <v>424.69158188982851</v>
      </c>
      <c r="I148" s="117">
        <f t="shared" si="4"/>
        <v>-424.69158188982851</v>
      </c>
      <c r="J148" s="95">
        <f t="shared" si="5"/>
        <v>388.54519999998598</v>
      </c>
      <c r="K148" s="117">
        <f t="shared" si="6"/>
        <v>36.14638188984253</v>
      </c>
      <c r="L148" s="114" t="s">
        <v>60</v>
      </c>
    </row>
    <row r="149" spans="1:12" x14ac:dyDescent="0.45">
      <c r="A149" s="114" t="s">
        <v>136</v>
      </c>
      <c r="B149" s="118">
        <v>44352</v>
      </c>
      <c r="C149" s="28">
        <v>317.51992422575364</v>
      </c>
      <c r="D149" s="119">
        <v>323.39999999999998</v>
      </c>
      <c r="E149" s="28">
        <f t="shared" si="3"/>
        <v>-5.8800757742463361</v>
      </c>
      <c r="F149" s="116">
        <v>31.356300000000001</v>
      </c>
      <c r="G149" s="33">
        <v>34.387599999999999</v>
      </c>
      <c r="H149" s="108">
        <f t="shared" si="7"/>
        <v>-202.20169369447331</v>
      </c>
      <c r="I149" s="117">
        <f t="shared" si="4"/>
        <v>202.20169369447331</v>
      </c>
      <c r="J149" s="95">
        <f t="shared" si="5"/>
        <v>-184.3774200000004</v>
      </c>
      <c r="K149" s="117">
        <f t="shared" si="6"/>
        <v>-17.824273694472907</v>
      </c>
      <c r="L149" s="114" t="s">
        <v>60</v>
      </c>
    </row>
    <row r="150" spans="1:12" x14ac:dyDescent="0.45">
      <c r="A150" s="114" t="s">
        <v>137</v>
      </c>
      <c r="B150" s="118">
        <v>44376</v>
      </c>
      <c r="C150" s="28">
        <v>9461.3301544821188</v>
      </c>
      <c r="D150" s="119">
        <v>9441.7900000000009</v>
      </c>
      <c r="E150" s="28">
        <f t="shared" si="3"/>
        <v>19.540154482117941</v>
      </c>
      <c r="F150" s="116">
        <v>31.8354</v>
      </c>
      <c r="G150" s="33">
        <v>34.387599999999999</v>
      </c>
      <c r="H150" s="108">
        <f t="shared" si="7"/>
        <v>671.93901626927891</v>
      </c>
      <c r="I150" s="117">
        <f t="shared" si="4"/>
        <v>-671.93901626927891</v>
      </c>
      <c r="J150" s="95">
        <f t="shared" si="5"/>
        <v>622.06863400001748</v>
      </c>
      <c r="K150" s="117">
        <f t="shared" si="6"/>
        <v>49.870382269261427</v>
      </c>
      <c r="L150" s="114" t="s">
        <v>60</v>
      </c>
    </row>
    <row r="151" spans="1:12" x14ac:dyDescent="0.45">
      <c r="A151" s="114" t="s">
        <v>138</v>
      </c>
      <c r="B151" s="118">
        <v>44392</v>
      </c>
      <c r="C151" s="28">
        <v>13173.270131381649</v>
      </c>
      <c r="D151" s="119">
        <v>13444.869999999999</v>
      </c>
      <c r="E151" s="28">
        <f t="shared" si="3"/>
        <v>-271.59986861835023</v>
      </c>
      <c r="F151" s="116">
        <v>32.477899999999998</v>
      </c>
      <c r="G151" s="33">
        <v>34.387599999999999</v>
      </c>
      <c r="H151" s="108">
        <f t="shared" si="7"/>
        <v>-9339.6676421003795</v>
      </c>
      <c r="I151" s="117">
        <f t="shared" si="4"/>
        <v>9339.6676421003795</v>
      </c>
      <c r="J151" s="95">
        <f t="shared" si="5"/>
        <v>-8820.9933729999157</v>
      </c>
      <c r="K151" s="117">
        <f t="shared" si="6"/>
        <v>-518.67426910046379</v>
      </c>
      <c r="L151" s="114" t="s">
        <v>60</v>
      </c>
    </row>
    <row r="152" spans="1:12" x14ac:dyDescent="0.45">
      <c r="A152" s="114" t="s">
        <v>139</v>
      </c>
      <c r="B152" s="118">
        <v>44400</v>
      </c>
      <c r="C152" s="28">
        <v>1572.3499177693848</v>
      </c>
      <c r="D152" s="119">
        <v>1577.68</v>
      </c>
      <c r="E152" s="28">
        <f t="shared" si="3"/>
        <v>-5.3300822306152895</v>
      </c>
      <c r="F152" s="116">
        <v>33.0169</v>
      </c>
      <c r="G152" s="33">
        <v>34.387599999999999</v>
      </c>
      <c r="H152" s="108">
        <f t="shared" si="7"/>
        <v>-183.28873571350633</v>
      </c>
      <c r="I152" s="117">
        <f t="shared" si="4"/>
        <v>183.28873571350633</v>
      </c>
      <c r="J152" s="95">
        <f t="shared" si="5"/>
        <v>-175.98279200000195</v>
      </c>
      <c r="K152" s="117">
        <f t="shared" si="6"/>
        <v>-7.3059437135043765</v>
      </c>
      <c r="L152" s="114" t="s">
        <v>60</v>
      </c>
    </row>
    <row r="153" spans="1:12" x14ac:dyDescent="0.45">
      <c r="A153" s="114" t="s">
        <v>140</v>
      </c>
      <c r="B153" s="118">
        <v>44413</v>
      </c>
      <c r="C153" s="28">
        <v>4568.1999558315911</v>
      </c>
      <c r="D153" s="119">
        <v>4437.68</v>
      </c>
      <c r="E153" s="28">
        <f t="shared" si="3"/>
        <v>130.51995583159078</v>
      </c>
      <c r="F153" s="116">
        <v>33.055300000000003</v>
      </c>
      <c r="G153" s="33">
        <v>34.387599999999999</v>
      </c>
      <c r="H153" s="108">
        <f t="shared" si="7"/>
        <v>4488.2680331544107</v>
      </c>
      <c r="I153" s="117">
        <f t="shared" si="4"/>
        <v>-4488.2680331544107</v>
      </c>
      <c r="J153" s="95">
        <f t="shared" si="5"/>
        <v>4314.3762959999831</v>
      </c>
      <c r="K153" s="117">
        <f t="shared" si="6"/>
        <v>173.89173715442757</v>
      </c>
      <c r="L153" s="114" t="s">
        <v>60</v>
      </c>
    </row>
    <row r="154" spans="1:12" x14ac:dyDescent="0.45">
      <c r="A154" s="114" t="s">
        <v>141</v>
      </c>
      <c r="B154" s="118">
        <v>44417</v>
      </c>
      <c r="C154" s="28">
        <v>3432.5898768612687</v>
      </c>
      <c r="D154" s="119">
        <v>3427.48</v>
      </c>
      <c r="E154" s="28">
        <f t="shared" si="3"/>
        <v>5.1098768612687309</v>
      </c>
      <c r="F154" s="116">
        <v>33.303899999999999</v>
      </c>
      <c r="G154" s="33">
        <v>34.387599999999999</v>
      </c>
      <c r="H154" s="108">
        <f t="shared" si="7"/>
        <v>175.71640155456461</v>
      </c>
      <c r="I154" s="117">
        <f t="shared" si="4"/>
        <v>-175.71640155456461</v>
      </c>
      <c r="J154" s="95">
        <f t="shared" si="5"/>
        <v>170.17882800000768</v>
      </c>
      <c r="K154" s="117">
        <f t="shared" si="6"/>
        <v>5.5375735545569285</v>
      </c>
      <c r="L154" s="114" t="s">
        <v>60</v>
      </c>
    </row>
    <row r="155" spans="1:12" x14ac:dyDescent="0.45">
      <c r="A155" s="114" t="s">
        <v>142</v>
      </c>
      <c r="B155" s="118">
        <v>44432</v>
      </c>
      <c r="C155" s="28">
        <v>2660.6101633991821</v>
      </c>
      <c r="D155" s="119">
        <v>2665.52</v>
      </c>
      <c r="E155" s="28">
        <f t="shared" si="3"/>
        <v>-4.9098366008179255</v>
      </c>
      <c r="F155" s="116">
        <v>33.384500000000003</v>
      </c>
      <c r="G155" s="33">
        <v>34.387599999999999</v>
      </c>
      <c r="H155" s="108">
        <f t="shared" si="7"/>
        <v>-168.83749709428648</v>
      </c>
      <c r="I155" s="117">
        <f t="shared" si="4"/>
        <v>168.83749709428648</v>
      </c>
      <c r="J155" s="95">
        <f t="shared" si="5"/>
        <v>-163.91244000000606</v>
      </c>
      <c r="K155" s="117">
        <f t="shared" si="6"/>
        <v>-4.9250570942804188</v>
      </c>
      <c r="L155" s="114" t="s">
        <v>60</v>
      </c>
    </row>
    <row r="156" spans="1:12" x14ac:dyDescent="0.45">
      <c r="A156" s="114" t="s">
        <v>143</v>
      </c>
      <c r="B156" s="118">
        <v>44435</v>
      </c>
      <c r="C156" s="28">
        <v>4043.9998921652032</v>
      </c>
      <c r="D156" s="119">
        <v>4124.88</v>
      </c>
      <c r="E156" s="28">
        <f t="shared" si="3"/>
        <v>-80.880107834796945</v>
      </c>
      <c r="F156" s="116">
        <v>33.384399999999999</v>
      </c>
      <c r="G156" s="33">
        <v>34.387599999999999</v>
      </c>
      <c r="H156" s="108">
        <f t="shared" si="7"/>
        <v>-2781.2727961798632</v>
      </c>
      <c r="I156" s="117">
        <f t="shared" si="4"/>
        <v>2781.2727961798632</v>
      </c>
      <c r="J156" s="95">
        <f t="shared" si="5"/>
        <v>-2700.1338719999949</v>
      </c>
      <c r="K156" s="117">
        <f t="shared" si="6"/>
        <v>-81.138924179868354</v>
      </c>
      <c r="L156" s="114" t="s">
        <v>60</v>
      </c>
    </row>
    <row r="157" spans="1:12" x14ac:dyDescent="0.45">
      <c r="A157" s="114" t="s">
        <v>144</v>
      </c>
      <c r="B157" s="118">
        <v>44443</v>
      </c>
      <c r="C157" s="28">
        <v>1667.5000998399487</v>
      </c>
      <c r="D157" s="119">
        <v>1450</v>
      </c>
      <c r="E157" s="28">
        <f t="shared" si="3"/>
        <v>217.50009983994869</v>
      </c>
      <c r="F157" s="116">
        <v>32.552100000000003</v>
      </c>
      <c r="G157" s="33">
        <v>34.387599999999999</v>
      </c>
      <c r="H157" s="108">
        <f t="shared" si="7"/>
        <v>7479.306433256219</v>
      </c>
      <c r="I157" s="117">
        <f t="shared" si="4"/>
        <v>-7479.306433256219</v>
      </c>
      <c r="J157" s="95">
        <f t="shared" si="5"/>
        <v>7080.0849999999946</v>
      </c>
      <c r="K157" s="117">
        <f t="shared" si="6"/>
        <v>399.22143325622437</v>
      </c>
      <c r="L157" s="114" t="s">
        <v>60</v>
      </c>
    </row>
    <row r="158" spans="1:12" x14ac:dyDescent="0.45">
      <c r="A158" s="114" t="s">
        <v>145</v>
      </c>
      <c r="B158" s="118">
        <v>44446</v>
      </c>
      <c r="C158" s="28">
        <v>6866.5198251418487</v>
      </c>
      <c r="D158" s="119">
        <v>6914.0399999999991</v>
      </c>
      <c r="E158" s="28">
        <f t="shared" si="3"/>
        <v>-47.520174858150313</v>
      </c>
      <c r="F158" s="116">
        <v>32.552100000000003</v>
      </c>
      <c r="G158" s="33">
        <v>34.387599999999999</v>
      </c>
      <c r="H158" s="108">
        <f t="shared" si="7"/>
        <v>-1634.1047649521297</v>
      </c>
      <c r="I158" s="117">
        <f t="shared" si="4"/>
        <v>1634.1047649521297</v>
      </c>
      <c r="J158" s="95">
        <f t="shared" si="5"/>
        <v>-1546.881483999995</v>
      </c>
      <c r="K158" s="117">
        <f t="shared" si="6"/>
        <v>-87.223280952134701</v>
      </c>
      <c r="L158" s="114" t="s">
        <v>60</v>
      </c>
    </row>
    <row r="159" spans="1:12" x14ac:dyDescent="0.45">
      <c r="A159" s="114" t="s">
        <v>146</v>
      </c>
      <c r="B159" s="118">
        <v>44460</v>
      </c>
      <c r="C159" s="28">
        <v>19334.700083318636</v>
      </c>
      <c r="D159" s="119">
        <v>19620.400000000001</v>
      </c>
      <c r="E159" s="28">
        <f t="shared" si="3"/>
        <v>-285.69991668136572</v>
      </c>
      <c r="F159" s="116">
        <v>32.885800000000003</v>
      </c>
      <c r="G159" s="33">
        <v>34.387599999999999</v>
      </c>
      <c r="H159" s="108">
        <f t="shared" si="7"/>
        <v>-9824.5344548721314</v>
      </c>
      <c r="I159" s="117">
        <f t="shared" si="4"/>
        <v>9824.5344548721314</v>
      </c>
      <c r="J159" s="95">
        <f t="shared" si="5"/>
        <v>-9395.4703200000586</v>
      </c>
      <c r="K159" s="117">
        <f t="shared" si="6"/>
        <v>-429.06413487207283</v>
      </c>
      <c r="L159" s="114" t="s">
        <v>60</v>
      </c>
    </row>
    <row r="160" spans="1:12" x14ac:dyDescent="0.45">
      <c r="A160" s="114" t="s">
        <v>147</v>
      </c>
      <c r="B160" s="118">
        <v>44463</v>
      </c>
      <c r="C160" s="28">
        <v>271.20000000000005</v>
      </c>
      <c r="D160" s="119">
        <v>0</v>
      </c>
      <c r="E160" s="28">
        <f t="shared" si="3"/>
        <v>271.20000000000005</v>
      </c>
      <c r="F160" s="116">
        <v>33.345700000000001</v>
      </c>
      <c r="G160" s="33">
        <v>34.387599999999999</v>
      </c>
      <c r="H160" s="108">
        <f t="shared" si="7"/>
        <v>9325.9171200000019</v>
      </c>
      <c r="I160" s="117">
        <f t="shared" si="4"/>
        <v>-9325.9171200000019</v>
      </c>
      <c r="J160" s="95">
        <f t="shared" si="5"/>
        <v>9043.3538400000016</v>
      </c>
      <c r="K160" s="117">
        <f t="shared" si="6"/>
        <v>282.5632800000003</v>
      </c>
      <c r="L160" s="114" t="s">
        <v>60</v>
      </c>
    </row>
    <row r="161" spans="1:12" x14ac:dyDescent="0.45">
      <c r="A161" s="114" t="s">
        <v>148</v>
      </c>
      <c r="B161" s="118">
        <v>44471</v>
      </c>
      <c r="C161" s="28">
        <v>4770.8601368500731</v>
      </c>
      <c r="D161" s="119">
        <v>4751.5199999999995</v>
      </c>
      <c r="E161" s="28">
        <f t="shared" si="3"/>
        <v>19.340136850073577</v>
      </c>
      <c r="F161" s="116">
        <v>33.686500000000002</v>
      </c>
      <c r="G161" s="33">
        <v>34.387599999999999</v>
      </c>
      <c r="H161" s="108">
        <f t="shared" si="7"/>
        <v>665.06088994559013</v>
      </c>
      <c r="I161" s="117">
        <f t="shared" si="4"/>
        <v>-665.06088994559013</v>
      </c>
      <c r="J161" s="95">
        <f t="shared" si="5"/>
        <v>651.50152000000355</v>
      </c>
      <c r="K161" s="117">
        <f t="shared" si="6"/>
        <v>13.559369945586582</v>
      </c>
      <c r="L161" s="114" t="s">
        <v>60</v>
      </c>
    </row>
    <row r="162" spans="1:12" x14ac:dyDescent="0.45">
      <c r="A162" s="114" t="s">
        <v>149</v>
      </c>
      <c r="B162" s="118">
        <v>44481</v>
      </c>
      <c r="C162" s="28">
        <v>9243.7198493421947</v>
      </c>
      <c r="D162" s="119">
        <v>9244.26</v>
      </c>
      <c r="E162" s="28">
        <f t="shared" si="3"/>
        <v>-0.54015065780549776</v>
      </c>
      <c r="F162" s="116">
        <v>34.037399999999998</v>
      </c>
      <c r="G162" s="33">
        <v>34.387599999999999</v>
      </c>
      <c r="H162" s="108">
        <f t="shared" si="7"/>
        <v>-18.574484760352334</v>
      </c>
      <c r="I162" s="117">
        <f t="shared" si="4"/>
        <v>18.574484760352334</v>
      </c>
      <c r="J162" s="95">
        <f t="shared" si="5"/>
        <v>-18.385323999988849</v>
      </c>
      <c r="K162" s="117">
        <f t="shared" si="6"/>
        <v>-0.18916076036348528</v>
      </c>
      <c r="L162" s="114" t="s">
        <v>60</v>
      </c>
    </row>
    <row r="163" spans="1:12" x14ac:dyDescent="0.45">
      <c r="A163" s="114" t="s">
        <v>150</v>
      </c>
      <c r="B163" s="118">
        <v>44483</v>
      </c>
      <c r="C163" s="28">
        <v>5283.6500437753766</v>
      </c>
      <c r="D163" s="119">
        <v>5303</v>
      </c>
      <c r="E163" s="28">
        <f t="shared" si="3"/>
        <v>-19.349956224623384</v>
      </c>
      <c r="F163" s="116">
        <v>34.037399999999998</v>
      </c>
      <c r="G163" s="33">
        <v>34.387599999999999</v>
      </c>
      <c r="H163" s="108">
        <f t="shared" si="7"/>
        <v>-665.3985546698591</v>
      </c>
      <c r="I163" s="117">
        <f t="shared" si="4"/>
        <v>665.3985546698591</v>
      </c>
      <c r="J163" s="95">
        <f t="shared" si="5"/>
        <v>-658.62219999999593</v>
      </c>
      <c r="K163" s="117">
        <f t="shared" si="6"/>
        <v>-6.7763546698631671</v>
      </c>
      <c r="L163" s="114" t="s">
        <v>60</v>
      </c>
    </row>
    <row r="164" spans="1:12" x14ac:dyDescent="0.45">
      <c r="A164" s="114" t="s">
        <v>151</v>
      </c>
      <c r="B164" s="118">
        <v>44498</v>
      </c>
      <c r="C164" s="28">
        <v>5401.7499033988624</v>
      </c>
      <c r="D164" s="119">
        <v>5323.6900000000005</v>
      </c>
      <c r="E164" s="28">
        <f t="shared" si="3"/>
        <v>78.059903398861934</v>
      </c>
      <c r="F164" s="116">
        <v>33.384700000000002</v>
      </c>
      <c r="G164" s="33">
        <v>34.387599999999999</v>
      </c>
      <c r="H164" s="108">
        <f t="shared" si="7"/>
        <v>2684.2927341187046</v>
      </c>
      <c r="I164" s="117">
        <f t="shared" si="4"/>
        <v>-2684.2927341187046</v>
      </c>
      <c r="J164" s="95">
        <f t="shared" si="5"/>
        <v>2606.0064569999863</v>
      </c>
      <c r="K164" s="117">
        <f t="shared" si="6"/>
        <v>78.286277118718317</v>
      </c>
      <c r="L164" s="114" t="s">
        <v>60</v>
      </c>
    </row>
    <row r="165" spans="1:12" x14ac:dyDescent="0.45">
      <c r="A165" s="114" t="s">
        <v>152</v>
      </c>
      <c r="B165" s="118">
        <v>44499</v>
      </c>
      <c r="C165" s="28">
        <v>5121.6200834514011</v>
      </c>
      <c r="D165" s="119">
        <v>5140.96</v>
      </c>
      <c r="E165" s="28">
        <f t="shared" si="3"/>
        <v>-19.339916548598922</v>
      </c>
      <c r="F165" s="116">
        <v>33.384700000000002</v>
      </c>
      <c r="G165" s="33">
        <v>34.387599999999999</v>
      </c>
      <c r="H165" s="108">
        <f t="shared" si="7"/>
        <v>-665.05331430660021</v>
      </c>
      <c r="I165" s="117">
        <f t="shared" si="4"/>
        <v>665.05331430660021</v>
      </c>
      <c r="J165" s="95">
        <f t="shared" si="5"/>
        <v>-645.65731200001051</v>
      </c>
      <c r="K165" s="117">
        <f t="shared" si="6"/>
        <v>-19.396002306589708</v>
      </c>
      <c r="L165" s="114" t="s">
        <v>60</v>
      </c>
    </row>
    <row r="166" spans="1:12" x14ac:dyDescent="0.45">
      <c r="A166" s="114" t="s">
        <v>153</v>
      </c>
      <c r="B166" s="118">
        <v>44502</v>
      </c>
      <c r="C166" s="28">
        <v>2809.800070338998</v>
      </c>
      <c r="D166" s="119">
        <v>2806.8</v>
      </c>
      <c r="E166" s="28">
        <f t="shared" si="3"/>
        <v>3.0000703389978298</v>
      </c>
      <c r="F166" s="116">
        <v>33.5518</v>
      </c>
      <c r="G166" s="33">
        <v>34.387599999999999</v>
      </c>
      <c r="H166" s="108">
        <f t="shared" si="7"/>
        <v>103.16521878932177</v>
      </c>
      <c r="I166" s="117">
        <f t="shared" si="4"/>
        <v>-103.16521878932177</v>
      </c>
      <c r="J166" s="95">
        <f t="shared" si="5"/>
        <v>100.65775999998739</v>
      </c>
      <c r="K166" s="117">
        <f t="shared" si="6"/>
        <v>2.5074587893343789</v>
      </c>
      <c r="L166" s="114" t="s">
        <v>60</v>
      </c>
    </row>
    <row r="167" spans="1:12" x14ac:dyDescent="0.45">
      <c r="A167" s="114" t="s">
        <v>154</v>
      </c>
      <c r="B167" s="118">
        <v>44524</v>
      </c>
      <c r="C167" s="28">
        <v>1660.2499636063665</v>
      </c>
      <c r="D167" s="119">
        <v>1624</v>
      </c>
      <c r="E167" s="28">
        <f t="shared" si="3"/>
        <v>36.249963606366464</v>
      </c>
      <c r="F167" s="116">
        <v>32.972799999999999</v>
      </c>
      <c r="G167" s="33">
        <v>34.387599999999999</v>
      </c>
      <c r="H167" s="108">
        <f t="shared" si="7"/>
        <v>1246.5492485102873</v>
      </c>
      <c r="I167" s="117">
        <f t="shared" si="4"/>
        <v>-1246.5492485102873</v>
      </c>
      <c r="J167" s="95">
        <f t="shared" si="5"/>
        <v>1195.2628000000002</v>
      </c>
      <c r="K167" s="117">
        <f t="shared" si="6"/>
        <v>51.286448510287073</v>
      </c>
      <c r="L167" s="114" t="s">
        <v>60</v>
      </c>
    </row>
    <row r="168" spans="1:12" x14ac:dyDescent="0.45">
      <c r="A168" s="114" t="s">
        <v>155</v>
      </c>
      <c r="B168" s="118">
        <v>44527</v>
      </c>
      <c r="C168" s="28">
        <v>2319.8399893245341</v>
      </c>
      <c r="D168" s="119">
        <v>2352.06</v>
      </c>
      <c r="E168" s="28">
        <f t="shared" si="3"/>
        <v>-32.220010675465801</v>
      </c>
      <c r="F168" s="116">
        <v>32.972799999999999</v>
      </c>
      <c r="G168" s="33">
        <v>34.387599999999999</v>
      </c>
      <c r="H168" s="108">
        <f t="shared" si="7"/>
        <v>-1107.9688391036477</v>
      </c>
      <c r="I168" s="117">
        <f t="shared" si="4"/>
        <v>1107.9688391036477</v>
      </c>
      <c r="J168" s="95">
        <f t="shared" si="5"/>
        <v>-1062.3839679999987</v>
      </c>
      <c r="K168" s="117">
        <f t="shared" si="6"/>
        <v>-45.584871103648993</v>
      </c>
      <c r="L168" s="114" t="s">
        <v>60</v>
      </c>
    </row>
    <row r="169" spans="1:12" x14ac:dyDescent="0.45">
      <c r="A169" s="114" t="s">
        <v>156</v>
      </c>
      <c r="B169" s="118">
        <v>44529</v>
      </c>
      <c r="C169" s="28">
        <v>97.64</v>
      </c>
      <c r="D169" s="119">
        <v>0</v>
      </c>
      <c r="E169" s="28">
        <f t="shared" si="3"/>
        <v>97.64</v>
      </c>
      <c r="F169" s="116">
        <v>32.805</v>
      </c>
      <c r="G169" s="33">
        <v>34.387599999999999</v>
      </c>
      <c r="H169" s="108">
        <f t="shared" si="7"/>
        <v>3357.6052639999998</v>
      </c>
      <c r="I169" s="117">
        <f t="shared" si="4"/>
        <v>-3357.6052639999998</v>
      </c>
      <c r="J169" s="95">
        <f t="shared" si="5"/>
        <v>3203.0801999999999</v>
      </c>
      <c r="K169" s="117">
        <f t="shared" si="6"/>
        <v>154.52506399999993</v>
      </c>
      <c r="L169" s="114" t="s">
        <v>60</v>
      </c>
    </row>
    <row r="170" spans="1:12" x14ac:dyDescent="0.45">
      <c r="A170" s="114" t="s">
        <v>157</v>
      </c>
      <c r="B170" s="118">
        <v>44531</v>
      </c>
      <c r="C170" s="28">
        <v>3943.9501219326321</v>
      </c>
      <c r="D170" s="119">
        <v>3941.75</v>
      </c>
      <c r="E170" s="28">
        <f t="shared" si="3"/>
        <v>2.2001219326321007</v>
      </c>
      <c r="F170" s="116">
        <v>32.805</v>
      </c>
      <c r="G170" s="33">
        <v>34.387599999999999</v>
      </c>
      <c r="H170" s="108">
        <f t="shared" si="7"/>
        <v>75.656912970579626</v>
      </c>
      <c r="I170" s="117">
        <f t="shared" si="4"/>
        <v>-75.656912970579626</v>
      </c>
      <c r="J170" s="95">
        <f t="shared" si="5"/>
        <v>72.174999999996061</v>
      </c>
      <c r="K170" s="117">
        <f t="shared" si="6"/>
        <v>3.481912970583565</v>
      </c>
      <c r="L170" s="114" t="s">
        <v>60</v>
      </c>
    </row>
    <row r="171" spans="1:12" x14ac:dyDescent="0.45">
      <c r="A171" s="114" t="s">
        <v>158</v>
      </c>
      <c r="B171" s="118">
        <v>44540</v>
      </c>
      <c r="C171" s="28">
        <v>3173.3000933224553</v>
      </c>
      <c r="D171" s="119">
        <v>3124.48</v>
      </c>
      <c r="E171" s="28">
        <f t="shared" si="3"/>
        <v>48.82009332245525</v>
      </c>
      <c r="F171" s="116">
        <v>34.075400000000002</v>
      </c>
      <c r="G171" s="33">
        <v>34.387599999999999</v>
      </c>
      <c r="H171" s="108">
        <f t="shared" si="7"/>
        <v>1678.8058411352622</v>
      </c>
      <c r="I171" s="117">
        <f t="shared" si="4"/>
        <v>-1678.8058411352622</v>
      </c>
      <c r="J171" s="95">
        <f t="shared" si="5"/>
        <v>1663.5642079999918</v>
      </c>
      <c r="K171" s="117">
        <f t="shared" si="6"/>
        <v>15.241633135270376</v>
      </c>
      <c r="L171" s="114" t="s">
        <v>60</v>
      </c>
    </row>
    <row r="172" spans="1:12" x14ac:dyDescent="0.45">
      <c r="A172" s="114" t="s">
        <v>159</v>
      </c>
      <c r="B172" s="118">
        <v>44545</v>
      </c>
      <c r="C172" s="28">
        <v>10376.439706385958</v>
      </c>
      <c r="D172" s="119">
        <v>10147.959999999999</v>
      </c>
      <c r="E172" s="28">
        <f t="shared" si="3"/>
        <v>228.47970638595871</v>
      </c>
      <c r="F172" s="116">
        <v>33.581499999999998</v>
      </c>
      <c r="G172" s="33">
        <v>34.387599999999999</v>
      </c>
      <c r="H172" s="108">
        <f t="shared" si="7"/>
        <v>7856.8687513177938</v>
      </c>
      <c r="I172" s="117">
        <f t="shared" si="4"/>
        <v>-7856.8687513177938</v>
      </c>
      <c r="J172" s="95">
        <f t="shared" si="5"/>
        <v>7672.6912600000724</v>
      </c>
      <c r="K172" s="117">
        <f t="shared" si="6"/>
        <v>184.17749131772143</v>
      </c>
      <c r="L172" s="114" t="s">
        <v>60</v>
      </c>
    </row>
    <row r="173" spans="1:12" x14ac:dyDescent="0.45">
      <c r="A173" s="114" t="s">
        <v>160</v>
      </c>
      <c r="B173" s="118">
        <v>44558</v>
      </c>
      <c r="C173" s="28">
        <v>6896.2602235309387</v>
      </c>
      <c r="D173" s="119">
        <v>6959.75</v>
      </c>
      <c r="E173" s="28">
        <f>C173-D173</f>
        <v>-63.489776469061326</v>
      </c>
      <c r="F173" s="116">
        <v>33.892400000000002</v>
      </c>
      <c r="G173" s="33">
        <v>34.387599999999999</v>
      </c>
      <c r="H173" s="108">
        <f t="shared" si="7"/>
        <v>-2183.2610373074931</v>
      </c>
      <c r="I173" s="117">
        <f t="shared" si="4"/>
        <v>2183.2610373074931</v>
      </c>
      <c r="J173" s="95">
        <f t="shared" si="5"/>
        <v>-2151.8209000000143</v>
      </c>
      <c r="K173" s="117">
        <f t="shared" si="6"/>
        <v>-31.440137307478835</v>
      </c>
      <c r="L173" s="114" t="s">
        <v>60</v>
      </c>
    </row>
    <row r="174" spans="1:12" x14ac:dyDescent="0.45">
      <c r="A174" s="114" t="s">
        <v>161</v>
      </c>
      <c r="B174" s="118">
        <v>44572</v>
      </c>
      <c r="C174" s="119">
        <v>9471.68</v>
      </c>
      <c r="D174" s="119">
        <v>8881</v>
      </c>
      <c r="E174" s="120">
        <v>-590.68000000000029</v>
      </c>
      <c r="F174" s="121">
        <v>33.5929</v>
      </c>
      <c r="G174" s="33">
        <v>34.387599999999999</v>
      </c>
      <c r="H174" s="108">
        <f t="shared" si="7"/>
        <v>-20312.067568000009</v>
      </c>
      <c r="I174" s="117">
        <f t="shared" si="4"/>
        <v>20312.067568000009</v>
      </c>
      <c r="J174" s="95">
        <f t="shared" si="5"/>
        <v>-19842.65417200001</v>
      </c>
      <c r="K174" s="117">
        <f t="shared" si="6"/>
        <v>-469.41339599999992</v>
      </c>
      <c r="L174" s="114" t="s">
        <v>60</v>
      </c>
    </row>
    <row r="175" spans="1:12" x14ac:dyDescent="0.45">
      <c r="A175" s="114" t="s">
        <v>162</v>
      </c>
      <c r="B175" s="118">
        <v>44573</v>
      </c>
      <c r="C175" s="119">
        <v>8104.3200000000006</v>
      </c>
      <c r="D175" s="119">
        <v>7996.99</v>
      </c>
      <c r="E175" s="120">
        <v>-107.33000000000084</v>
      </c>
      <c r="F175" s="121">
        <v>33.5929</v>
      </c>
      <c r="G175" s="33">
        <v>34.387599999999999</v>
      </c>
      <c r="H175" s="108">
        <f t="shared" si="7"/>
        <v>-3690.8211080000287</v>
      </c>
      <c r="I175" s="117">
        <f t="shared" si="4"/>
        <v>3690.8211080000287</v>
      </c>
      <c r="J175" s="95">
        <f t="shared" si="5"/>
        <v>-3605.525957000028</v>
      </c>
      <c r="K175" s="117">
        <f t="shared" si="6"/>
        <v>-85.295151000000715</v>
      </c>
      <c r="L175" s="114" t="s">
        <v>60</v>
      </c>
    </row>
    <row r="176" spans="1:12" x14ac:dyDescent="0.45">
      <c r="A176" s="114" t="s">
        <v>163</v>
      </c>
      <c r="B176" s="118">
        <v>44583</v>
      </c>
      <c r="C176" s="119">
        <v>13361.259999999998</v>
      </c>
      <c r="D176" s="119">
        <v>13357.779999999999</v>
      </c>
      <c r="E176" s="120">
        <v>-3.4799999999995634</v>
      </c>
      <c r="F176" s="121">
        <v>33.424500000000002</v>
      </c>
      <c r="G176" s="33">
        <v>34.387599999999999</v>
      </c>
      <c r="H176" s="108">
        <f t="shared" si="7"/>
        <v>-119.66884799998499</v>
      </c>
      <c r="I176" s="117">
        <f t="shared" si="4"/>
        <v>119.66884799998499</v>
      </c>
      <c r="J176" s="95">
        <f t="shared" si="5"/>
        <v>-116.31725999998541</v>
      </c>
      <c r="K176" s="117">
        <f t="shared" si="6"/>
        <v>-3.3515879999995803</v>
      </c>
      <c r="L176" s="114" t="s">
        <v>60</v>
      </c>
    </row>
    <row r="177" spans="1:12" x14ac:dyDescent="0.45">
      <c r="A177" s="114" t="s">
        <v>164</v>
      </c>
      <c r="B177" s="118">
        <v>44586</v>
      </c>
      <c r="C177" s="119">
        <v>6543.65</v>
      </c>
      <c r="D177" s="119">
        <v>6518.83</v>
      </c>
      <c r="E177" s="120">
        <v>-24.819999999999709</v>
      </c>
      <c r="F177" s="121">
        <v>33.424500000000002</v>
      </c>
      <c r="G177" s="33">
        <v>34.387599999999999</v>
      </c>
      <c r="H177" s="108">
        <f t="shared" si="7"/>
        <v>-853.50023199998998</v>
      </c>
      <c r="I177" s="117">
        <f t="shared" si="4"/>
        <v>853.50023199998998</v>
      </c>
      <c r="J177" s="95">
        <f t="shared" si="5"/>
        <v>-829.59608999999034</v>
      </c>
      <c r="K177" s="117">
        <f t="shared" si="6"/>
        <v>-23.904141999999638</v>
      </c>
      <c r="L177" s="114" t="s">
        <v>60</v>
      </c>
    </row>
    <row r="178" spans="1:12" x14ac:dyDescent="0.45">
      <c r="A178" s="114" t="s">
        <v>165</v>
      </c>
      <c r="B178" s="118">
        <v>44589</v>
      </c>
      <c r="C178" s="119">
        <v>5001.08</v>
      </c>
      <c r="D178" s="119">
        <v>4920.2</v>
      </c>
      <c r="E178" s="120">
        <v>-80.880000000000109</v>
      </c>
      <c r="F178" s="121">
        <v>33.424500000000002</v>
      </c>
      <c r="G178" s="33">
        <v>34.387599999999999</v>
      </c>
      <c r="H178" s="108">
        <f t="shared" si="7"/>
        <v>-2781.2690880000036</v>
      </c>
      <c r="I178" s="117">
        <f t="shared" si="4"/>
        <v>2781.2690880000036</v>
      </c>
      <c r="J178" s="95">
        <f t="shared" si="5"/>
        <v>-2703.3735600000036</v>
      </c>
      <c r="K178" s="117">
        <f t="shared" si="6"/>
        <v>-77.895528000000013</v>
      </c>
      <c r="L178" s="114" t="s">
        <v>60</v>
      </c>
    </row>
    <row r="179" spans="1:12" x14ac:dyDescent="0.45">
      <c r="A179" s="114" t="s">
        <v>166</v>
      </c>
      <c r="B179" s="118">
        <v>44611</v>
      </c>
      <c r="C179" s="119">
        <v>7606.36</v>
      </c>
      <c r="D179" s="119">
        <v>8309.2999999999993</v>
      </c>
      <c r="E179" s="120">
        <v>702.9399999999996</v>
      </c>
      <c r="F179" s="121">
        <v>32.877400000000002</v>
      </c>
      <c r="G179" s="33">
        <v>34.387599999999999</v>
      </c>
      <c r="H179" s="108">
        <f t="shared" si="7"/>
        <v>24172.419543999986</v>
      </c>
      <c r="I179" s="117">
        <f t="shared" si="4"/>
        <v>-24172.419543999986</v>
      </c>
      <c r="J179" s="95">
        <f t="shared" si="5"/>
        <v>23110.839555999988</v>
      </c>
      <c r="K179" s="117">
        <f t="shared" si="6"/>
        <v>1061.5799879999977</v>
      </c>
      <c r="L179" s="114" t="s">
        <v>60</v>
      </c>
    </row>
    <row r="180" spans="1:12" x14ac:dyDescent="0.45">
      <c r="A180" s="114" t="s">
        <v>167</v>
      </c>
      <c r="B180" s="118">
        <v>44671</v>
      </c>
      <c r="C180" s="119">
        <v>1624</v>
      </c>
      <c r="D180" s="119">
        <v>1616.75</v>
      </c>
      <c r="E180" s="120">
        <v>-7.25</v>
      </c>
      <c r="F180" s="121">
        <v>33.772799999999997</v>
      </c>
      <c r="G180" s="33">
        <v>34.387599999999999</v>
      </c>
      <c r="H180" s="108">
        <f t="shared" si="7"/>
        <v>-249.31010000000001</v>
      </c>
      <c r="I180" s="117">
        <f t="shared" si="4"/>
        <v>249.31010000000001</v>
      </c>
      <c r="J180" s="95">
        <f t="shared" si="5"/>
        <v>-244.85279999999997</v>
      </c>
      <c r="K180" s="117">
        <f t="shared" si="6"/>
        <v>-4.457300000000032</v>
      </c>
      <c r="L180" s="114" t="s">
        <v>60</v>
      </c>
    </row>
    <row r="181" spans="1:12" x14ac:dyDescent="0.45">
      <c r="A181" s="114" t="s">
        <v>168</v>
      </c>
      <c r="B181" s="118">
        <v>44677</v>
      </c>
      <c r="C181" s="119">
        <v>4615.2</v>
      </c>
      <c r="D181" s="119">
        <v>4612.2</v>
      </c>
      <c r="E181" s="120">
        <v>-3</v>
      </c>
      <c r="F181" s="121">
        <v>33.983800000000002</v>
      </c>
      <c r="G181" s="33">
        <v>34.387599999999999</v>
      </c>
      <c r="H181" s="108">
        <f t="shared" si="7"/>
        <v>-103.1628</v>
      </c>
      <c r="I181" s="117">
        <f t="shared" si="4"/>
        <v>103.1628</v>
      </c>
      <c r="J181" s="95">
        <f t="shared" si="5"/>
        <v>-101.95140000000001</v>
      </c>
      <c r="K181" s="117">
        <f t="shared" si="6"/>
        <v>-1.2113999999999976</v>
      </c>
      <c r="L181" s="114" t="s">
        <v>60</v>
      </c>
    </row>
    <row r="182" spans="1:12" x14ac:dyDescent="0.45">
      <c r="A182" s="114" t="s">
        <v>169</v>
      </c>
      <c r="B182" s="118">
        <v>44699</v>
      </c>
      <c r="C182" s="119">
        <v>2494.8000000000002</v>
      </c>
      <c r="D182" s="119">
        <v>3207.6</v>
      </c>
      <c r="E182" s="120">
        <v>712.79999999999973</v>
      </c>
      <c r="F182" s="121">
        <v>34.650399999999998</v>
      </c>
      <c r="G182" s="33">
        <v>34.387599999999999</v>
      </c>
      <c r="H182" s="108">
        <f t="shared" si="7"/>
        <v>24511.481279999989</v>
      </c>
      <c r="I182" s="117">
        <f t="shared" si="4"/>
        <v>-24511.481279999989</v>
      </c>
      <c r="J182" s="95">
        <f t="shared" si="5"/>
        <v>24698.80511999999</v>
      </c>
      <c r="K182" s="117">
        <f t="shared" si="6"/>
        <v>-187.32384000000093</v>
      </c>
      <c r="L182" s="114" t="s">
        <v>60</v>
      </c>
    </row>
    <row r="183" spans="1:12" x14ac:dyDescent="0.45">
      <c r="A183" s="114" t="s">
        <v>170</v>
      </c>
      <c r="B183" s="118">
        <v>44700</v>
      </c>
      <c r="C183" s="119">
        <v>217.5</v>
      </c>
      <c r="D183" s="119">
        <v>0</v>
      </c>
      <c r="E183" s="120">
        <v>-217.5</v>
      </c>
      <c r="F183" s="121">
        <v>34.650399999999998</v>
      </c>
      <c r="G183" s="33">
        <v>34.387599999999999</v>
      </c>
      <c r="H183" s="108">
        <f t="shared" si="7"/>
        <v>-7479.3029999999999</v>
      </c>
      <c r="I183" s="117">
        <f t="shared" si="4"/>
        <v>7479.3029999999999</v>
      </c>
      <c r="J183" s="95">
        <f t="shared" si="5"/>
        <v>-7536.4619999999995</v>
      </c>
      <c r="K183" s="117">
        <f t="shared" si="6"/>
        <v>57.158999999999651</v>
      </c>
      <c r="L183" s="114" t="s">
        <v>60</v>
      </c>
    </row>
    <row r="184" spans="1:12" x14ac:dyDescent="0.45">
      <c r="A184" s="114" t="s">
        <v>171</v>
      </c>
      <c r="B184" s="118">
        <v>44701</v>
      </c>
      <c r="C184" s="119">
        <v>726</v>
      </c>
      <c r="D184" s="119">
        <v>709.5</v>
      </c>
      <c r="E184" s="120">
        <v>-16.5</v>
      </c>
      <c r="F184" s="121">
        <v>34.720100000000002</v>
      </c>
      <c r="G184" s="33">
        <v>34.387599999999999</v>
      </c>
      <c r="H184" s="108">
        <f t="shared" si="7"/>
        <v>-567.3954</v>
      </c>
      <c r="I184" s="117">
        <f t="shared" si="4"/>
        <v>567.3954</v>
      </c>
      <c r="J184" s="95">
        <f t="shared" si="5"/>
        <v>-572.88165000000004</v>
      </c>
      <c r="K184" s="117">
        <f t="shared" si="6"/>
        <v>5.4862500000000409</v>
      </c>
      <c r="L184" s="114" t="s">
        <v>60</v>
      </c>
    </row>
    <row r="185" spans="1:12" x14ac:dyDescent="0.45">
      <c r="A185" s="114" t="s">
        <v>172</v>
      </c>
      <c r="B185" s="118">
        <v>44709</v>
      </c>
      <c r="C185" s="119">
        <v>2807</v>
      </c>
      <c r="D185" s="119">
        <v>2806.74</v>
      </c>
      <c r="E185" s="120">
        <v>-0.26000000000021828</v>
      </c>
      <c r="F185" s="121">
        <v>34.796799999999998</v>
      </c>
      <c r="G185" s="33">
        <v>34.387599999999999</v>
      </c>
      <c r="H185" s="108">
        <f t="shared" si="7"/>
        <v>-8.9407760000075065</v>
      </c>
      <c r="I185" s="117">
        <f t="shared" si="4"/>
        <v>8.9407760000075065</v>
      </c>
      <c r="J185" s="95">
        <f t="shared" si="5"/>
        <v>-9.0471680000075949</v>
      </c>
      <c r="K185" s="117">
        <f t="shared" si="6"/>
        <v>0.10639200000008842</v>
      </c>
      <c r="L185" s="114" t="s">
        <v>60</v>
      </c>
    </row>
    <row r="186" spans="1:12" x14ac:dyDescent="0.45">
      <c r="A186" s="114" t="s">
        <v>173</v>
      </c>
      <c r="B186" s="118">
        <v>44720</v>
      </c>
      <c r="C186" s="119">
        <v>7225.08</v>
      </c>
      <c r="D186" s="119">
        <v>7264.7</v>
      </c>
      <c r="E186" s="120">
        <v>39.619999999999891</v>
      </c>
      <c r="F186" s="121">
        <v>34.552900000000001</v>
      </c>
      <c r="G186" s="33">
        <v>34.387599999999999</v>
      </c>
      <c r="H186" s="108">
        <f t="shared" si="7"/>
        <v>1362.4367119999963</v>
      </c>
      <c r="I186" s="117">
        <f t="shared" si="4"/>
        <v>-1362.4367119999963</v>
      </c>
      <c r="J186" s="95">
        <f t="shared" si="5"/>
        <v>1368.9858979999963</v>
      </c>
      <c r="K186" s="117">
        <f t="shared" si="6"/>
        <v>-6.5491859999999633</v>
      </c>
      <c r="L186" s="114" t="s">
        <v>60</v>
      </c>
    </row>
    <row r="187" spans="1:12" x14ac:dyDescent="0.45">
      <c r="A187" s="114" t="s">
        <v>174</v>
      </c>
      <c r="B187" s="118">
        <v>44721</v>
      </c>
      <c r="C187" s="119">
        <v>7103.96</v>
      </c>
      <c r="D187" s="119">
        <v>7130.92</v>
      </c>
      <c r="E187" s="120">
        <v>26.960000000000036</v>
      </c>
      <c r="F187" s="121">
        <v>34.552900000000001</v>
      </c>
      <c r="G187" s="33">
        <v>34.387599999999999</v>
      </c>
      <c r="H187" s="108">
        <f t="shared" si="7"/>
        <v>927.08969600000125</v>
      </c>
      <c r="I187" s="117">
        <f t="shared" si="4"/>
        <v>-927.08969600000125</v>
      </c>
      <c r="J187" s="95">
        <f t="shared" si="5"/>
        <v>931.54618400000129</v>
      </c>
      <c r="K187" s="117">
        <f t="shared" si="6"/>
        <v>-4.4564880000000358</v>
      </c>
      <c r="L187" s="114" t="s">
        <v>60</v>
      </c>
    </row>
    <row r="188" spans="1:12" x14ac:dyDescent="0.45">
      <c r="A188" s="114" t="s">
        <v>175</v>
      </c>
      <c r="B188" s="118">
        <v>44723</v>
      </c>
      <c r="C188" s="119">
        <v>871.14</v>
      </c>
      <c r="D188" s="119">
        <v>871.4</v>
      </c>
      <c r="E188" s="120">
        <v>0.25999999999999091</v>
      </c>
      <c r="F188" s="121">
        <v>34.552900000000001</v>
      </c>
      <c r="G188" s="33">
        <v>34.387599999999999</v>
      </c>
      <c r="H188" s="108">
        <f t="shared" si="7"/>
        <v>8.940775999999687</v>
      </c>
      <c r="I188" s="117">
        <f t="shared" si="4"/>
        <v>-8.940775999999687</v>
      </c>
      <c r="J188" s="95">
        <f t="shared" si="5"/>
        <v>8.9837539999996867</v>
      </c>
      <c r="K188" s="117">
        <f t="shared" si="6"/>
        <v>-4.2977999999999739E-2</v>
      </c>
      <c r="L188" s="114" t="s">
        <v>60</v>
      </c>
    </row>
    <row r="189" spans="1:12" x14ac:dyDescent="0.45">
      <c r="A189" s="114" t="s">
        <v>176</v>
      </c>
      <c r="B189" s="118">
        <v>44739</v>
      </c>
      <c r="C189" s="119">
        <v>5471.84</v>
      </c>
      <c r="D189" s="119">
        <v>5462.16</v>
      </c>
      <c r="E189" s="120">
        <v>-9.680000000000291</v>
      </c>
      <c r="F189" s="121">
        <v>35.2271</v>
      </c>
      <c r="G189" s="33">
        <v>34.387599999999999</v>
      </c>
      <c r="H189" s="108">
        <f t="shared" si="7"/>
        <v>-332.87196800000999</v>
      </c>
      <c r="I189" s="117">
        <f t="shared" si="4"/>
        <v>332.87196800000999</v>
      </c>
      <c r="J189" s="95">
        <f t="shared" si="5"/>
        <v>-340.99832800001025</v>
      </c>
      <c r="K189" s="117">
        <f t="shared" si="6"/>
        <v>8.1263600000002612</v>
      </c>
      <c r="L189" s="114" t="s">
        <v>60</v>
      </c>
    </row>
    <row r="190" spans="1:12" x14ac:dyDescent="0.45">
      <c r="A190" s="114" t="s">
        <v>177</v>
      </c>
      <c r="B190" s="118">
        <v>44740</v>
      </c>
      <c r="C190" s="119">
        <v>5880.5999999999995</v>
      </c>
      <c r="D190" s="119">
        <v>5941.0999999999995</v>
      </c>
      <c r="E190" s="120">
        <v>60.5</v>
      </c>
      <c r="F190" s="121">
        <v>35.2271</v>
      </c>
      <c r="G190" s="33">
        <v>34.387599999999999</v>
      </c>
      <c r="H190" s="108">
        <f t="shared" si="7"/>
        <v>2080.4497999999999</v>
      </c>
      <c r="I190" s="117">
        <f t="shared" si="4"/>
        <v>-2080.4497999999999</v>
      </c>
      <c r="J190" s="95">
        <f t="shared" si="5"/>
        <v>2131.2395499999998</v>
      </c>
      <c r="K190" s="117">
        <f t="shared" si="6"/>
        <v>-50.789749999999913</v>
      </c>
      <c r="L190" s="114" t="s">
        <v>60</v>
      </c>
    </row>
    <row r="191" spans="1:12" x14ac:dyDescent="0.45">
      <c r="A191" s="114" t="s">
        <v>178</v>
      </c>
      <c r="B191" s="118">
        <v>44761</v>
      </c>
      <c r="C191" s="119">
        <v>1560.56</v>
      </c>
      <c r="D191" s="119">
        <v>0</v>
      </c>
      <c r="E191" s="120">
        <v>-1560.56</v>
      </c>
      <c r="F191" s="121">
        <v>36.157499999999999</v>
      </c>
      <c r="G191" s="33">
        <v>34.387599999999999</v>
      </c>
      <c r="H191" s="108">
        <f t="shared" si="7"/>
        <v>-53663.913055999998</v>
      </c>
      <c r="I191" s="117">
        <f t="shared" si="4"/>
        <v>53663.913055999998</v>
      </c>
      <c r="J191" s="95">
        <f t="shared" si="5"/>
        <v>-56425.948199999999</v>
      </c>
      <c r="K191" s="117">
        <f t="shared" si="6"/>
        <v>2762.0351440000013</v>
      </c>
      <c r="L191" s="114" t="s">
        <v>60</v>
      </c>
    </row>
    <row r="192" spans="1:12" x14ac:dyDescent="0.45">
      <c r="A192" s="114" t="s">
        <v>179</v>
      </c>
      <c r="B192" s="118">
        <v>44762</v>
      </c>
      <c r="C192" s="119">
        <v>4387.7</v>
      </c>
      <c r="D192" s="119">
        <v>4289.0999999999995</v>
      </c>
      <c r="E192" s="120">
        <v>-98.600000000000364</v>
      </c>
      <c r="F192" s="121">
        <v>36.157499999999999</v>
      </c>
      <c r="G192" s="33">
        <v>34.387599999999999</v>
      </c>
      <c r="H192" s="108">
        <f t="shared" si="7"/>
        <v>-3390.6173600000125</v>
      </c>
      <c r="I192" s="117">
        <f t="shared" si="4"/>
        <v>3390.6173600000125</v>
      </c>
      <c r="J192" s="95">
        <f t="shared" si="5"/>
        <v>-3565.1295000000132</v>
      </c>
      <c r="K192" s="117">
        <f t="shared" si="6"/>
        <v>174.51214000000073</v>
      </c>
      <c r="L192" s="114" t="s">
        <v>60</v>
      </c>
    </row>
    <row r="193" spans="1:12" x14ac:dyDescent="0.45">
      <c r="A193" s="114" t="s">
        <v>180</v>
      </c>
      <c r="B193" s="118">
        <v>44769</v>
      </c>
      <c r="C193" s="119">
        <v>937.19999999999993</v>
      </c>
      <c r="D193" s="119">
        <v>1022.4</v>
      </c>
      <c r="E193" s="120">
        <v>85.200000000000045</v>
      </c>
      <c r="F193" s="121">
        <v>36.805500000000002</v>
      </c>
      <c r="G193" s="33">
        <v>34.387599999999999</v>
      </c>
      <c r="H193" s="108">
        <f t="shared" si="7"/>
        <v>2929.8235200000013</v>
      </c>
      <c r="I193" s="117">
        <f t="shared" si="4"/>
        <v>-2929.8235200000013</v>
      </c>
      <c r="J193" s="95">
        <f t="shared" si="5"/>
        <v>3135.8286000000016</v>
      </c>
      <c r="K193" s="117">
        <f t="shared" si="6"/>
        <v>-206.00508000000036</v>
      </c>
      <c r="L193" s="114" t="s">
        <v>60</v>
      </c>
    </row>
    <row r="194" spans="1:12" x14ac:dyDescent="0.45">
      <c r="A194" s="114" t="s">
        <v>181</v>
      </c>
      <c r="B194" s="118">
        <v>44777</v>
      </c>
      <c r="C194" s="119">
        <v>2007.8</v>
      </c>
      <c r="D194" s="119">
        <v>2272.46</v>
      </c>
      <c r="E194" s="120">
        <v>264.66000000000008</v>
      </c>
      <c r="F194" s="121">
        <v>36.859400000000001</v>
      </c>
      <c r="G194" s="33">
        <v>34.387599999999999</v>
      </c>
      <c r="H194" s="108">
        <f t="shared" si="7"/>
        <v>9101.022216000003</v>
      </c>
      <c r="I194" s="117">
        <f t="shared" si="4"/>
        <v>-9101.022216000003</v>
      </c>
      <c r="J194" s="95">
        <f t="shared" si="5"/>
        <v>9755.2088040000035</v>
      </c>
      <c r="K194" s="117">
        <f t="shared" si="6"/>
        <v>-654.18658800000048</v>
      </c>
      <c r="L194" s="114" t="s">
        <v>60</v>
      </c>
    </row>
    <row r="195" spans="1:12" x14ac:dyDescent="0.45">
      <c r="A195" s="114" t="s">
        <v>182</v>
      </c>
      <c r="B195" s="118">
        <v>44783</v>
      </c>
      <c r="C195" s="119">
        <v>6178.84</v>
      </c>
      <c r="D195" s="119">
        <v>6139.7099999999991</v>
      </c>
      <c r="E195" s="120">
        <v>-39.130000000001019</v>
      </c>
      <c r="F195" s="121">
        <v>35.85</v>
      </c>
      <c r="G195" s="33">
        <v>34.387599999999999</v>
      </c>
      <c r="H195" s="108">
        <f t="shared" si="7"/>
        <v>-1345.5867880000351</v>
      </c>
      <c r="I195" s="117">
        <f t="shared" si="4"/>
        <v>1345.5867880000351</v>
      </c>
      <c r="J195" s="95">
        <f t="shared" si="5"/>
        <v>-1402.8105000000367</v>
      </c>
      <c r="K195" s="117">
        <f t="shared" si="6"/>
        <v>57.223712000001569</v>
      </c>
      <c r="L195" s="114" t="s">
        <v>60</v>
      </c>
    </row>
    <row r="196" spans="1:12" x14ac:dyDescent="0.45">
      <c r="A196" s="114" t="s">
        <v>183</v>
      </c>
      <c r="B196" s="118">
        <v>44806</v>
      </c>
      <c r="C196" s="119">
        <v>1560.5599999999997</v>
      </c>
      <c r="D196" s="119">
        <v>0</v>
      </c>
      <c r="E196" s="120">
        <v>-1560.5599999999997</v>
      </c>
      <c r="F196" s="121">
        <v>36.083799999999997</v>
      </c>
      <c r="G196" s="33">
        <v>34.387599999999999</v>
      </c>
      <c r="H196" s="108">
        <f t="shared" ref="H196:H244" si="8">E196*G196</f>
        <v>-53663.91305599999</v>
      </c>
      <c r="I196" s="117">
        <f t="shared" si="4"/>
        <v>53663.91305599999</v>
      </c>
      <c r="J196" s="95">
        <f t="shared" si="5"/>
        <v>-56310.934927999988</v>
      </c>
      <c r="K196" s="117">
        <f t="shared" si="6"/>
        <v>2647.0218719999975</v>
      </c>
      <c r="L196" s="114" t="s">
        <v>60</v>
      </c>
    </row>
    <row r="197" spans="1:12" x14ac:dyDescent="0.45">
      <c r="A197" s="114" t="s">
        <v>184</v>
      </c>
      <c r="B197" s="118">
        <v>44819</v>
      </c>
      <c r="C197" s="119">
        <v>4029.52</v>
      </c>
      <c r="D197" s="119">
        <v>4039.2</v>
      </c>
      <c r="E197" s="120">
        <v>9.6799999999998363</v>
      </c>
      <c r="F197" s="121">
        <v>36.499299999999998</v>
      </c>
      <c r="G197" s="33">
        <v>34.387599999999999</v>
      </c>
      <c r="H197" s="108">
        <f t="shared" si="8"/>
        <v>332.87196799999435</v>
      </c>
      <c r="I197" s="117">
        <f t="shared" si="4"/>
        <v>-332.87196799999435</v>
      </c>
      <c r="J197" s="95">
        <f t="shared" si="5"/>
        <v>353.31322399999402</v>
      </c>
      <c r="K197" s="117">
        <f t="shared" si="6"/>
        <v>-20.441255999999669</v>
      </c>
      <c r="L197" s="114" t="s">
        <v>60</v>
      </c>
    </row>
    <row r="198" spans="1:12" x14ac:dyDescent="0.45">
      <c r="A198" s="114" t="s">
        <v>185</v>
      </c>
      <c r="B198" s="118">
        <v>44832</v>
      </c>
      <c r="C198" s="119">
        <v>6645.6</v>
      </c>
      <c r="D198" s="119">
        <v>6811.7400000000007</v>
      </c>
      <c r="E198" s="120">
        <v>166.14000000000033</v>
      </c>
      <c r="F198" s="121">
        <v>37.287399999999998</v>
      </c>
      <c r="G198" s="33">
        <v>34.387599999999999</v>
      </c>
      <c r="H198" s="108">
        <f t="shared" si="8"/>
        <v>5713.1558640000112</v>
      </c>
      <c r="I198" s="117">
        <f t="shared" si="4"/>
        <v>-5713.1558640000112</v>
      </c>
      <c r="J198" s="95">
        <f t="shared" si="5"/>
        <v>6194.9286360000115</v>
      </c>
      <c r="K198" s="117">
        <f t="shared" si="6"/>
        <v>-481.77277200000026</v>
      </c>
      <c r="L198" s="114" t="s">
        <v>60</v>
      </c>
    </row>
    <row r="199" spans="1:12" x14ac:dyDescent="0.45">
      <c r="A199" s="114" t="s">
        <v>186</v>
      </c>
      <c r="B199" s="118">
        <v>44846</v>
      </c>
      <c r="C199" s="119">
        <v>5711.1799999999994</v>
      </c>
      <c r="D199" s="119">
        <v>5710.5</v>
      </c>
      <c r="E199" s="120">
        <v>-0.67999999999938154</v>
      </c>
      <c r="F199" s="121">
        <v>37.559199999999997</v>
      </c>
      <c r="G199" s="33">
        <v>34.387599999999999</v>
      </c>
      <c r="H199" s="108">
        <f t="shared" si="8"/>
        <v>-23.383567999978734</v>
      </c>
      <c r="I199" s="117">
        <f t="shared" si="4"/>
        <v>23.383567999978734</v>
      </c>
      <c r="J199" s="95">
        <f t="shared" si="5"/>
        <v>-25.540255999976768</v>
      </c>
      <c r="K199" s="117">
        <f t="shared" si="6"/>
        <v>2.1566879999980344</v>
      </c>
      <c r="L199" s="114" t="s">
        <v>60</v>
      </c>
    </row>
    <row r="200" spans="1:12" x14ac:dyDescent="0.45">
      <c r="A200" s="114" t="s">
        <v>187</v>
      </c>
      <c r="B200" s="118">
        <v>44852</v>
      </c>
      <c r="C200" s="119">
        <v>4657.8300000000008</v>
      </c>
      <c r="D200" s="119">
        <v>4684.03</v>
      </c>
      <c r="E200" s="120">
        <v>26.199999999998909</v>
      </c>
      <c r="F200" s="121">
        <v>38.325099999999999</v>
      </c>
      <c r="G200" s="33">
        <v>34.387599999999999</v>
      </c>
      <c r="H200" s="108">
        <f t="shared" si="8"/>
        <v>900.95511999996245</v>
      </c>
      <c r="I200" s="117">
        <f t="shared" si="4"/>
        <v>-900.95511999996245</v>
      </c>
      <c r="J200" s="95">
        <f t="shared" si="5"/>
        <v>1004.1176199999582</v>
      </c>
      <c r="K200" s="117">
        <f t="shared" si="6"/>
        <v>-103.1624999999957</v>
      </c>
      <c r="L200" s="114" t="s">
        <v>60</v>
      </c>
    </row>
    <row r="201" spans="1:12" x14ac:dyDescent="0.45">
      <c r="A201" s="114" t="s">
        <v>188</v>
      </c>
      <c r="B201" s="118">
        <v>44853</v>
      </c>
      <c r="C201" s="119">
        <v>7151.09</v>
      </c>
      <c r="D201" s="119">
        <v>7152.92</v>
      </c>
      <c r="E201" s="120">
        <v>1.8299999999999272</v>
      </c>
      <c r="F201" s="121">
        <v>38.325099999999999</v>
      </c>
      <c r="G201" s="33">
        <v>34.387599999999999</v>
      </c>
      <c r="H201" s="108">
        <f t="shared" si="8"/>
        <v>62.929307999997498</v>
      </c>
      <c r="I201" s="117">
        <f t="shared" si="4"/>
        <v>-62.929307999997498</v>
      </c>
      <c r="J201" s="95">
        <f t="shared" si="5"/>
        <v>70.134932999997204</v>
      </c>
      <c r="K201" s="117">
        <f t="shared" si="6"/>
        <v>-7.2056249999997064</v>
      </c>
      <c r="L201" s="114" t="s">
        <v>60</v>
      </c>
    </row>
    <row r="202" spans="1:12" x14ac:dyDescent="0.45">
      <c r="A202" s="114" t="s">
        <v>189</v>
      </c>
      <c r="B202" s="118">
        <v>44876</v>
      </c>
      <c r="C202" s="119">
        <v>4153.3900000000003</v>
      </c>
      <c r="D202" s="119">
        <v>5995.26</v>
      </c>
      <c r="E202" s="120">
        <v>1841.87</v>
      </c>
      <c r="F202" s="121">
        <v>38.0886</v>
      </c>
      <c r="G202" s="33">
        <v>34.387599999999999</v>
      </c>
      <c r="H202" s="108">
        <f t="shared" si="8"/>
        <v>63337.488811999996</v>
      </c>
      <c r="I202" s="117">
        <f t="shared" si="4"/>
        <v>-63337.488811999996</v>
      </c>
      <c r="J202" s="95">
        <f t="shared" si="5"/>
        <v>70154.249681999994</v>
      </c>
      <c r="K202" s="117">
        <f t="shared" si="6"/>
        <v>-6816.7608699999982</v>
      </c>
      <c r="L202" s="114" t="s">
        <v>60</v>
      </c>
    </row>
    <row r="203" spans="1:12" x14ac:dyDescent="0.45">
      <c r="A203" s="114" t="s">
        <v>190</v>
      </c>
      <c r="B203" s="118">
        <v>44881</v>
      </c>
      <c r="C203" s="119">
        <v>177</v>
      </c>
      <c r="D203" s="119">
        <v>175.23</v>
      </c>
      <c r="E203" s="120">
        <v>-1.7700000000000102</v>
      </c>
      <c r="F203" s="121">
        <v>37.493600000000001</v>
      </c>
      <c r="G203" s="33">
        <v>34.387599999999999</v>
      </c>
      <c r="H203" s="108">
        <f t="shared" si="8"/>
        <v>-60.866052000000352</v>
      </c>
      <c r="I203" s="117">
        <f t="shared" si="4"/>
        <v>60.866052000000352</v>
      </c>
      <c r="J203" s="95">
        <f t="shared" si="5"/>
        <v>-66.363672000000392</v>
      </c>
      <c r="K203" s="117">
        <f t="shared" si="6"/>
        <v>5.4976200000000404</v>
      </c>
      <c r="L203" s="114" t="s">
        <v>60</v>
      </c>
    </row>
    <row r="204" spans="1:12" x14ac:dyDescent="0.45">
      <c r="A204" s="114" t="s">
        <v>191</v>
      </c>
      <c r="B204" s="118">
        <v>44895</v>
      </c>
      <c r="C204" s="119">
        <v>5413.72</v>
      </c>
      <c r="D204" s="119">
        <v>5451.18</v>
      </c>
      <c r="E204" s="120">
        <v>37.460000000000036</v>
      </c>
      <c r="F204" s="121">
        <v>35.8446</v>
      </c>
      <c r="G204" s="33">
        <v>34.387599999999999</v>
      </c>
      <c r="H204" s="108">
        <f t="shared" si="8"/>
        <v>1288.1594960000011</v>
      </c>
      <c r="I204" s="117">
        <f t="shared" si="4"/>
        <v>-1288.1594960000011</v>
      </c>
      <c r="J204" s="95">
        <f t="shared" si="5"/>
        <v>1342.7387160000012</v>
      </c>
      <c r="K204" s="117">
        <f t="shared" si="6"/>
        <v>-54.579220000000078</v>
      </c>
      <c r="L204" s="114" t="s">
        <v>60</v>
      </c>
    </row>
    <row r="205" spans="1:12" x14ac:dyDescent="0.45">
      <c r="A205" s="114" t="s">
        <v>192</v>
      </c>
      <c r="B205" s="118">
        <v>44898</v>
      </c>
      <c r="C205" s="119">
        <v>560.56000000000006</v>
      </c>
      <c r="D205" s="119">
        <v>535.08000000000004</v>
      </c>
      <c r="E205" s="120">
        <v>-25.480000000000018</v>
      </c>
      <c r="F205" s="121">
        <v>36.006399999999999</v>
      </c>
      <c r="G205" s="33">
        <v>34.387599999999999</v>
      </c>
      <c r="H205" s="108">
        <f t="shared" si="8"/>
        <v>-876.19604800000059</v>
      </c>
      <c r="I205" s="117">
        <f t="shared" si="4"/>
        <v>876.19604800000059</v>
      </c>
      <c r="J205" s="95">
        <f t="shared" si="5"/>
        <v>-917.4430720000006</v>
      </c>
      <c r="K205" s="117">
        <f t="shared" si="6"/>
        <v>41.24702400000001</v>
      </c>
      <c r="L205" s="114" t="s">
        <v>60</v>
      </c>
    </row>
    <row r="206" spans="1:12" x14ac:dyDescent="0.45">
      <c r="A206" s="114" t="s">
        <v>193</v>
      </c>
      <c r="B206" s="118">
        <v>44901</v>
      </c>
      <c r="C206" s="119">
        <v>2848.2000000000003</v>
      </c>
      <c r="D206" s="119">
        <v>2941.92</v>
      </c>
      <c r="E206" s="120">
        <v>93.7199999999998</v>
      </c>
      <c r="F206" s="121">
        <v>36.64</v>
      </c>
      <c r="G206" s="33">
        <v>34.387599999999999</v>
      </c>
      <c r="H206" s="108">
        <f t="shared" si="8"/>
        <v>3222.8058719999931</v>
      </c>
      <c r="I206" s="117">
        <f t="shared" si="4"/>
        <v>-3222.8058719999931</v>
      </c>
      <c r="J206" s="95">
        <f t="shared" si="5"/>
        <v>3433.9007999999926</v>
      </c>
      <c r="K206" s="117">
        <f t="shared" si="6"/>
        <v>-211.09492799999953</v>
      </c>
      <c r="L206" s="114" t="s">
        <v>60</v>
      </c>
    </row>
    <row r="207" spans="1:12" x14ac:dyDescent="0.45">
      <c r="A207" s="114" t="s">
        <v>194</v>
      </c>
      <c r="B207" s="118">
        <v>44903</v>
      </c>
      <c r="C207" s="119">
        <v>1771.2</v>
      </c>
      <c r="D207" s="119">
        <v>0</v>
      </c>
      <c r="E207" s="120">
        <v>-1771.2</v>
      </c>
      <c r="F207" s="121">
        <v>34.957299999999996</v>
      </c>
      <c r="G207" s="33">
        <v>34.387599999999999</v>
      </c>
      <c r="H207" s="108">
        <f t="shared" si="8"/>
        <v>-60907.31712</v>
      </c>
      <c r="I207" s="117">
        <f t="shared" si="4"/>
        <v>60907.31712</v>
      </c>
      <c r="J207" s="95">
        <f t="shared" si="5"/>
        <v>-61916.369759999994</v>
      </c>
      <c r="K207" s="117">
        <f t="shared" si="6"/>
        <v>1009.0526399999944</v>
      </c>
      <c r="L207" s="114" t="s">
        <v>60</v>
      </c>
    </row>
    <row r="208" spans="1:12" x14ac:dyDescent="0.45">
      <c r="A208" s="114" t="s">
        <v>195</v>
      </c>
      <c r="B208" s="118">
        <v>44924</v>
      </c>
      <c r="C208" s="119">
        <v>10442.619999999999</v>
      </c>
      <c r="D208" s="119">
        <v>10772.52</v>
      </c>
      <c r="E208" s="120">
        <v>329.90000000000146</v>
      </c>
      <c r="F208" s="121">
        <v>34.992600000000003</v>
      </c>
      <c r="G208" s="33">
        <v>34.387599999999999</v>
      </c>
      <c r="H208" s="108">
        <f t="shared" si="8"/>
        <v>11344.469240000049</v>
      </c>
      <c r="I208" s="117">
        <f t="shared" si="4"/>
        <v>-11344.469240000049</v>
      </c>
      <c r="J208" s="95">
        <f t="shared" si="5"/>
        <v>11544.058740000051</v>
      </c>
      <c r="K208" s="117">
        <f t="shared" si="6"/>
        <v>-199.58950000000186</v>
      </c>
      <c r="L208" s="114" t="s">
        <v>60</v>
      </c>
    </row>
    <row r="209" spans="1:12" x14ac:dyDescent="0.45">
      <c r="A209" s="114" t="s">
        <v>196</v>
      </c>
      <c r="B209" s="118">
        <v>44939</v>
      </c>
      <c r="C209" s="119">
        <v>4740.18</v>
      </c>
      <c r="D209" s="119">
        <v>4732.24</v>
      </c>
      <c r="E209" s="120">
        <f>D209-C209</f>
        <v>-7.9400000000005093</v>
      </c>
      <c r="F209" s="121">
        <v>34.733499999999999</v>
      </c>
      <c r="G209" s="33">
        <v>34.387599999999999</v>
      </c>
      <c r="H209" s="108">
        <f t="shared" si="8"/>
        <v>-273.03754400001753</v>
      </c>
      <c r="I209" s="117"/>
      <c r="K209" s="117"/>
      <c r="L209" s="114" t="s">
        <v>60</v>
      </c>
    </row>
    <row r="210" spans="1:12" x14ac:dyDescent="0.45">
      <c r="A210" s="114" t="s">
        <v>197</v>
      </c>
      <c r="B210" s="118">
        <v>44940</v>
      </c>
      <c r="C210" s="119">
        <v>10631.33</v>
      </c>
      <c r="D210" s="119">
        <v>10196.790000000001</v>
      </c>
      <c r="E210" s="120">
        <f t="shared" ref="E210:E245" si="9">D210-C210</f>
        <v>-434.53999999999905</v>
      </c>
      <c r="F210" s="121">
        <v>34.562600000000003</v>
      </c>
      <c r="G210" s="33">
        <v>34.387599999999999</v>
      </c>
      <c r="H210" s="108">
        <f t="shared" si="8"/>
        <v>-14942.787703999968</v>
      </c>
      <c r="I210" s="117"/>
      <c r="K210" s="117"/>
      <c r="L210" s="114" t="s">
        <v>60</v>
      </c>
    </row>
    <row r="211" spans="1:12" x14ac:dyDescent="0.45">
      <c r="A211" s="114" t="s">
        <v>198</v>
      </c>
      <c r="B211" s="118">
        <v>44942</v>
      </c>
      <c r="C211" s="119">
        <v>2040</v>
      </c>
      <c r="D211" s="119">
        <v>1968.33</v>
      </c>
      <c r="E211" s="120">
        <f t="shared" si="9"/>
        <v>-71.670000000000073</v>
      </c>
      <c r="F211" s="121">
        <v>34.562600000000003</v>
      </c>
      <c r="G211" s="33">
        <v>34.387599999999999</v>
      </c>
      <c r="H211" s="108">
        <f t="shared" si="8"/>
        <v>-2464.5592920000026</v>
      </c>
      <c r="I211" s="117"/>
      <c r="K211" s="117"/>
      <c r="L211" s="114" t="s">
        <v>60</v>
      </c>
    </row>
    <row r="212" spans="1:12" x14ac:dyDescent="0.45">
      <c r="A212" s="114" t="s">
        <v>199</v>
      </c>
      <c r="B212" s="118">
        <v>44952</v>
      </c>
      <c r="C212" s="119">
        <v>136.47999999999999</v>
      </c>
      <c r="D212" s="119">
        <v>204.71999999999997</v>
      </c>
      <c r="E212" s="120">
        <f t="shared" si="9"/>
        <v>68.239999999999981</v>
      </c>
      <c r="F212" s="121">
        <v>33.020200000000003</v>
      </c>
      <c r="G212" s="33">
        <v>34.387599999999999</v>
      </c>
      <c r="H212" s="108">
        <f t="shared" si="8"/>
        <v>2346.6098239999992</v>
      </c>
      <c r="I212" s="117"/>
      <c r="K212" s="117"/>
      <c r="L212" s="114" t="s">
        <v>60</v>
      </c>
    </row>
    <row r="213" spans="1:12" x14ac:dyDescent="0.45">
      <c r="A213" s="114" t="s">
        <v>200</v>
      </c>
      <c r="B213" s="118">
        <v>45014</v>
      </c>
      <c r="C213" s="119">
        <v>4216.04</v>
      </c>
      <c r="D213" s="119">
        <v>3714.46</v>
      </c>
      <c r="E213" s="120">
        <f t="shared" si="9"/>
        <v>-501.57999999999993</v>
      </c>
      <c r="F213" s="121">
        <v>34.686500000000002</v>
      </c>
      <c r="G213" s="33">
        <v>34.387599999999999</v>
      </c>
      <c r="H213" s="108">
        <f t="shared" si="8"/>
        <v>-17248.132407999998</v>
      </c>
      <c r="I213" s="117"/>
      <c r="K213" s="117"/>
      <c r="L213" s="114" t="s">
        <v>60</v>
      </c>
    </row>
    <row r="214" spans="1:12" x14ac:dyDescent="0.45">
      <c r="A214" s="114" t="s">
        <v>201</v>
      </c>
      <c r="B214" s="118">
        <v>45017</v>
      </c>
      <c r="C214" s="119">
        <v>3630.98</v>
      </c>
      <c r="D214" s="119">
        <v>3749.6</v>
      </c>
      <c r="E214" s="120">
        <f t="shared" si="9"/>
        <v>118.61999999999989</v>
      </c>
      <c r="F214" s="121">
        <v>34.618699999999997</v>
      </c>
      <c r="G214" s="33">
        <v>34.387599999999999</v>
      </c>
      <c r="H214" s="108">
        <f t="shared" si="8"/>
        <v>4079.0571119999963</v>
      </c>
      <c r="I214" s="117"/>
      <c r="K214" s="117"/>
      <c r="L214" s="114" t="s">
        <v>60</v>
      </c>
    </row>
    <row r="215" spans="1:12" x14ac:dyDescent="0.45">
      <c r="A215" s="114" t="s">
        <v>202</v>
      </c>
      <c r="B215" s="118">
        <v>45021</v>
      </c>
      <c r="C215" s="119">
        <v>648.17999999999995</v>
      </c>
      <c r="D215" s="119">
        <v>745.95</v>
      </c>
      <c r="E215" s="120">
        <f t="shared" si="9"/>
        <v>97.770000000000095</v>
      </c>
      <c r="F215" s="121">
        <v>34.474200000000003</v>
      </c>
      <c r="G215" s="33">
        <v>34.387599999999999</v>
      </c>
      <c r="H215" s="108">
        <f t="shared" si="8"/>
        <v>3362.0756520000032</v>
      </c>
      <c r="I215" s="117"/>
      <c r="K215" s="117"/>
      <c r="L215" s="114" t="s">
        <v>60</v>
      </c>
    </row>
    <row r="216" spans="1:12" x14ac:dyDescent="0.45">
      <c r="A216" s="114" t="s">
        <v>203</v>
      </c>
      <c r="B216" s="118">
        <v>45035</v>
      </c>
      <c r="C216" s="119">
        <v>6533.28</v>
      </c>
      <c r="D216" s="119">
        <v>6559.5599999999995</v>
      </c>
      <c r="E216" s="120">
        <f t="shared" si="9"/>
        <v>26.279999999999745</v>
      </c>
      <c r="F216" s="121">
        <v>34.4803</v>
      </c>
      <c r="G216" s="33">
        <v>34.387599999999999</v>
      </c>
      <c r="H216" s="108">
        <f t="shared" si="8"/>
        <v>903.70612799999117</v>
      </c>
      <c r="I216" s="117"/>
      <c r="K216" s="117"/>
      <c r="L216" s="114" t="s">
        <v>60</v>
      </c>
    </row>
    <row r="217" spans="1:12" x14ac:dyDescent="0.45">
      <c r="A217" s="114" t="s">
        <v>204</v>
      </c>
      <c r="B217" s="118">
        <v>45041</v>
      </c>
      <c r="C217" s="119">
        <v>983.82999999999993</v>
      </c>
      <c r="D217" s="119">
        <v>967</v>
      </c>
      <c r="E217" s="120">
        <f t="shared" si="9"/>
        <v>-16.829999999999927</v>
      </c>
      <c r="F217" s="121">
        <v>34.589199999999998</v>
      </c>
      <c r="G217" s="33">
        <v>34.387599999999999</v>
      </c>
      <c r="H217" s="108">
        <f t="shared" si="8"/>
        <v>-578.74330799999746</v>
      </c>
      <c r="I217" s="117"/>
      <c r="K217" s="117"/>
      <c r="L217" s="114" t="s">
        <v>60</v>
      </c>
    </row>
    <row r="218" spans="1:12" x14ac:dyDescent="0.45">
      <c r="A218" s="114" t="s">
        <v>205</v>
      </c>
      <c r="B218" s="118">
        <v>45045</v>
      </c>
      <c r="C218" s="119">
        <v>7102.0499999999993</v>
      </c>
      <c r="D218" s="119">
        <v>6768.57</v>
      </c>
      <c r="E218" s="120">
        <f t="shared" si="9"/>
        <v>-333.47999999999956</v>
      </c>
      <c r="F218" s="121">
        <v>34.498800000000003</v>
      </c>
      <c r="G218" s="33">
        <v>34.387599999999999</v>
      </c>
      <c r="H218" s="108">
        <f t="shared" si="8"/>
        <v>-11467.576847999984</v>
      </c>
      <c r="I218" s="117"/>
      <c r="K218" s="117"/>
      <c r="L218" s="114" t="s">
        <v>60</v>
      </c>
    </row>
    <row r="219" spans="1:12" x14ac:dyDescent="0.45">
      <c r="A219" s="114" t="s">
        <v>206</v>
      </c>
      <c r="B219" s="118">
        <v>45056</v>
      </c>
      <c r="C219" s="119">
        <v>3638.7999999999997</v>
      </c>
      <c r="D219" s="119">
        <v>3555.8</v>
      </c>
      <c r="E219" s="120">
        <f t="shared" si="9"/>
        <v>-82.999999999999545</v>
      </c>
      <c r="F219" s="121">
        <v>34.205399999999997</v>
      </c>
      <c r="G219" s="33">
        <v>34.387599999999999</v>
      </c>
      <c r="H219" s="108">
        <f t="shared" si="8"/>
        <v>-2854.1707999999844</v>
      </c>
      <c r="I219" s="117"/>
      <c r="K219" s="117"/>
      <c r="L219" s="114" t="s">
        <v>60</v>
      </c>
    </row>
    <row r="220" spans="1:12" x14ac:dyDescent="0.45">
      <c r="A220" s="114" t="s">
        <v>207</v>
      </c>
      <c r="B220" s="118">
        <v>45062</v>
      </c>
      <c r="C220" s="119">
        <v>1678.92</v>
      </c>
      <c r="D220" s="119">
        <v>2172.7200000000003</v>
      </c>
      <c r="E220" s="120">
        <f t="shared" si="9"/>
        <v>493.80000000000018</v>
      </c>
      <c r="F220" s="121">
        <v>33.836500000000001</v>
      </c>
      <c r="G220" s="33">
        <v>34.387599999999999</v>
      </c>
      <c r="H220" s="108">
        <f t="shared" si="8"/>
        <v>16980.596880000005</v>
      </c>
      <c r="I220" s="117"/>
      <c r="K220" s="117"/>
      <c r="L220" s="114" t="s">
        <v>60</v>
      </c>
    </row>
    <row r="221" spans="1:12" x14ac:dyDescent="0.45">
      <c r="A221" s="114" t="s">
        <v>208</v>
      </c>
      <c r="B221" s="118">
        <v>45063</v>
      </c>
      <c r="C221" s="119">
        <v>2178.8000000000002</v>
      </c>
      <c r="D221" s="119">
        <v>2168.62</v>
      </c>
      <c r="E221" s="120">
        <f t="shared" si="9"/>
        <v>-10.180000000000291</v>
      </c>
      <c r="F221" s="121">
        <v>33.836500000000001</v>
      </c>
      <c r="G221" s="33">
        <v>34.387599999999999</v>
      </c>
      <c r="H221" s="108">
        <f t="shared" si="8"/>
        <v>-350.06576800001</v>
      </c>
      <c r="I221" s="117"/>
      <c r="K221" s="117"/>
      <c r="L221" s="114" t="s">
        <v>60</v>
      </c>
    </row>
    <row r="222" spans="1:12" x14ac:dyDescent="0.45">
      <c r="A222" s="114" t="s">
        <v>209</v>
      </c>
      <c r="B222" s="118">
        <v>45070</v>
      </c>
      <c r="C222" s="119">
        <v>2096.34</v>
      </c>
      <c r="D222" s="119">
        <v>2963.56</v>
      </c>
      <c r="E222" s="120">
        <f t="shared" si="9"/>
        <v>867.2199999999998</v>
      </c>
      <c r="F222" s="121">
        <v>34.373100000000001</v>
      </c>
      <c r="G222" s="33">
        <v>34.387599999999999</v>
      </c>
      <c r="H222" s="108">
        <f t="shared" si="8"/>
        <v>29821.614471999994</v>
      </c>
      <c r="I222" s="117"/>
      <c r="K222" s="117"/>
      <c r="L222" s="114" t="s">
        <v>60</v>
      </c>
    </row>
    <row r="223" spans="1:12" x14ac:dyDescent="0.45">
      <c r="A223" s="114" t="s">
        <v>210</v>
      </c>
      <c r="B223" s="118">
        <v>45071</v>
      </c>
      <c r="C223" s="119">
        <v>1134.31</v>
      </c>
      <c r="D223" s="119">
        <v>1134.92</v>
      </c>
      <c r="E223" s="120">
        <f t="shared" si="9"/>
        <v>0.61000000000012733</v>
      </c>
      <c r="F223" s="121">
        <v>34.373100000000001</v>
      </c>
      <c r="G223" s="33">
        <v>34.387599999999999</v>
      </c>
      <c r="H223" s="108">
        <f t="shared" si="8"/>
        <v>20.976436000004377</v>
      </c>
      <c r="I223" s="117"/>
      <c r="K223" s="117"/>
      <c r="L223" s="114" t="s">
        <v>60</v>
      </c>
    </row>
    <row r="224" spans="1:12" x14ac:dyDescent="0.45">
      <c r="A224" s="114" t="s">
        <v>211</v>
      </c>
      <c r="B224" s="118">
        <v>45076</v>
      </c>
      <c r="C224" s="119">
        <v>990.92</v>
      </c>
      <c r="D224" s="119">
        <v>849.36</v>
      </c>
      <c r="E224" s="120">
        <f t="shared" si="9"/>
        <v>-141.55999999999995</v>
      </c>
      <c r="F224" s="121">
        <v>34.865200000000002</v>
      </c>
      <c r="G224" s="33">
        <v>34.387599999999999</v>
      </c>
      <c r="H224" s="108">
        <f t="shared" si="8"/>
        <v>-4867.9086559999978</v>
      </c>
      <c r="I224" s="117"/>
      <c r="K224" s="117"/>
      <c r="L224" s="114" t="s">
        <v>60</v>
      </c>
    </row>
    <row r="225" spans="1:12" x14ac:dyDescent="0.45">
      <c r="A225" s="114" t="s">
        <v>212</v>
      </c>
      <c r="B225" s="118">
        <v>45087</v>
      </c>
      <c r="C225" s="119">
        <v>2923.8</v>
      </c>
      <c r="D225" s="119">
        <v>2976.96</v>
      </c>
      <c r="E225" s="120">
        <f t="shared" si="9"/>
        <v>53.159999999999854</v>
      </c>
      <c r="F225" s="121">
        <v>34.932499999999997</v>
      </c>
      <c r="G225" s="33">
        <v>34.387599999999999</v>
      </c>
      <c r="H225" s="108">
        <f t="shared" si="8"/>
        <v>1828.0448159999949</v>
      </c>
      <c r="I225" s="117"/>
      <c r="K225" s="117"/>
      <c r="L225" s="114" t="s">
        <v>60</v>
      </c>
    </row>
    <row r="226" spans="1:12" x14ac:dyDescent="0.45">
      <c r="A226" s="114" t="s">
        <v>213</v>
      </c>
      <c r="B226" s="118">
        <v>45098</v>
      </c>
      <c r="C226" s="119">
        <v>2890.79</v>
      </c>
      <c r="D226" s="119">
        <v>2871.33</v>
      </c>
      <c r="E226" s="120">
        <f t="shared" si="9"/>
        <v>-19.460000000000036</v>
      </c>
      <c r="F226" s="121">
        <v>34.984200000000001</v>
      </c>
      <c r="G226" s="33">
        <v>34.387599999999999</v>
      </c>
      <c r="H226" s="108">
        <f t="shared" si="8"/>
        <v>-669.18269600000121</v>
      </c>
      <c r="I226" s="117"/>
      <c r="K226" s="117"/>
      <c r="L226" s="114" t="s">
        <v>60</v>
      </c>
    </row>
    <row r="227" spans="1:12" x14ac:dyDescent="0.45">
      <c r="A227" s="114" t="s">
        <v>214</v>
      </c>
      <c r="B227" s="118">
        <v>45121</v>
      </c>
      <c r="C227" s="119">
        <v>2882.29</v>
      </c>
      <c r="D227" s="119">
        <v>2878.87</v>
      </c>
      <c r="E227" s="120">
        <f t="shared" si="9"/>
        <v>-3.4200000000000728</v>
      </c>
      <c r="F227" s="121">
        <v>35.265999999999998</v>
      </c>
      <c r="G227" s="33">
        <v>34.387599999999999</v>
      </c>
      <c r="H227" s="108">
        <f t="shared" si="8"/>
        <v>-117.6055920000025</v>
      </c>
      <c r="I227" s="117"/>
      <c r="K227" s="117"/>
      <c r="L227" s="114" t="s">
        <v>60</v>
      </c>
    </row>
    <row r="228" spans="1:12" x14ac:dyDescent="0.45">
      <c r="A228" s="114" t="s">
        <v>215</v>
      </c>
      <c r="B228" s="118">
        <v>45129</v>
      </c>
      <c r="C228" s="119">
        <v>10648.39</v>
      </c>
      <c r="D228" s="119">
        <v>10656.82</v>
      </c>
      <c r="E228" s="120">
        <f t="shared" si="9"/>
        <v>8.430000000000291</v>
      </c>
      <c r="F228" s="121">
        <v>34.4818</v>
      </c>
      <c r="G228" s="33">
        <v>34.387599999999999</v>
      </c>
      <c r="H228" s="108">
        <f t="shared" si="8"/>
        <v>289.88746800001002</v>
      </c>
      <c r="I228" s="117"/>
      <c r="K228" s="117"/>
      <c r="L228" s="114" t="s">
        <v>60</v>
      </c>
    </row>
    <row r="229" spans="1:12" x14ac:dyDescent="0.45">
      <c r="A229" s="114" t="s">
        <v>216</v>
      </c>
      <c r="B229" s="118">
        <v>45142</v>
      </c>
      <c r="C229" s="119">
        <v>1164.4000000000001</v>
      </c>
      <c r="D229" s="119">
        <v>1192.8</v>
      </c>
      <c r="E229" s="120">
        <f t="shared" si="9"/>
        <v>28.399999999999864</v>
      </c>
      <c r="F229" s="121">
        <v>34.251199999999997</v>
      </c>
      <c r="G229" s="33">
        <v>34.387599999999999</v>
      </c>
      <c r="H229" s="108">
        <f t="shared" si="8"/>
        <v>976.60783999999524</v>
      </c>
      <c r="I229" s="117"/>
      <c r="K229" s="117"/>
      <c r="L229" s="114" t="s">
        <v>60</v>
      </c>
    </row>
    <row r="230" spans="1:12" x14ac:dyDescent="0.45">
      <c r="A230" s="114" t="s">
        <v>217</v>
      </c>
      <c r="B230" s="118">
        <v>45143</v>
      </c>
      <c r="C230" s="119">
        <v>33.4</v>
      </c>
      <c r="D230" s="119">
        <v>0</v>
      </c>
      <c r="E230" s="120">
        <f t="shared" si="9"/>
        <v>-33.4</v>
      </c>
      <c r="F230" s="121">
        <v>34.251199999999997</v>
      </c>
      <c r="G230" s="33">
        <v>34.387599999999999</v>
      </c>
      <c r="H230" s="108">
        <f t="shared" si="8"/>
        <v>-1148.54584</v>
      </c>
      <c r="I230" s="117"/>
      <c r="K230" s="117"/>
      <c r="L230" s="114" t="s">
        <v>60</v>
      </c>
    </row>
    <row r="231" spans="1:12" x14ac:dyDescent="0.45">
      <c r="A231" s="114" t="s">
        <v>218</v>
      </c>
      <c r="B231" s="118">
        <v>45156</v>
      </c>
      <c r="C231" s="119">
        <v>10006.119999999999</v>
      </c>
      <c r="D231" s="119">
        <v>10347.34</v>
      </c>
      <c r="E231" s="120">
        <f t="shared" si="9"/>
        <v>341.22000000000116</v>
      </c>
      <c r="F231" s="121">
        <v>35.2468</v>
      </c>
      <c r="G231" s="33">
        <v>34.387599999999999</v>
      </c>
      <c r="H231" s="108">
        <f t="shared" si="8"/>
        <v>11733.73687200004</v>
      </c>
      <c r="I231" s="117"/>
      <c r="K231" s="117"/>
      <c r="L231" s="114" t="s">
        <v>60</v>
      </c>
    </row>
    <row r="232" spans="1:12" x14ac:dyDescent="0.45">
      <c r="A232" s="114" t="s">
        <v>219</v>
      </c>
      <c r="B232" s="118">
        <v>45161</v>
      </c>
      <c r="C232" s="119">
        <v>4254</v>
      </c>
      <c r="D232" s="119">
        <v>4300.68</v>
      </c>
      <c r="E232" s="120">
        <f t="shared" si="9"/>
        <v>46.680000000000291</v>
      </c>
      <c r="F232" s="121">
        <v>35.558799999999998</v>
      </c>
      <c r="G232" s="33">
        <v>34.387599999999999</v>
      </c>
      <c r="H232" s="108">
        <f t="shared" si="8"/>
        <v>1605.21316800001</v>
      </c>
      <c r="I232" s="117"/>
      <c r="K232" s="117"/>
      <c r="L232" s="114" t="s">
        <v>60</v>
      </c>
    </row>
    <row r="233" spans="1:12" x14ac:dyDescent="0.45">
      <c r="A233" s="114" t="s">
        <v>220</v>
      </c>
      <c r="B233" s="118">
        <v>45162</v>
      </c>
      <c r="C233" s="119">
        <v>0</v>
      </c>
      <c r="D233" s="119">
        <v>2.6</v>
      </c>
      <c r="E233" s="120">
        <f t="shared" si="9"/>
        <v>2.6</v>
      </c>
      <c r="F233" s="121">
        <v>35.558799999999998</v>
      </c>
      <c r="G233" s="33">
        <v>34.387599999999999</v>
      </c>
      <c r="H233" s="108">
        <f t="shared" si="8"/>
        <v>89.407759999999996</v>
      </c>
      <c r="I233" s="117"/>
      <c r="K233" s="117"/>
      <c r="L233" s="114" t="s">
        <v>60</v>
      </c>
    </row>
    <row r="234" spans="1:12" x14ac:dyDescent="0.45">
      <c r="A234" s="114" t="s">
        <v>221</v>
      </c>
      <c r="B234" s="118">
        <v>45169</v>
      </c>
      <c r="C234" s="119">
        <v>1466.8</v>
      </c>
      <c r="D234" s="119">
        <v>1447.5</v>
      </c>
      <c r="E234" s="120">
        <f t="shared" si="9"/>
        <v>-19.299999999999955</v>
      </c>
      <c r="F234" s="121">
        <v>35.257100000000001</v>
      </c>
      <c r="G234" s="33">
        <v>34.387599999999999</v>
      </c>
      <c r="H234" s="108">
        <f t="shared" si="8"/>
        <v>-663.68067999999846</v>
      </c>
      <c r="I234" s="117"/>
      <c r="K234" s="117"/>
      <c r="L234" s="114" t="s">
        <v>60</v>
      </c>
    </row>
    <row r="235" spans="1:12" x14ac:dyDescent="0.45">
      <c r="A235" s="114" t="s">
        <v>222</v>
      </c>
      <c r="B235" s="118">
        <v>45177</v>
      </c>
      <c r="C235" s="119">
        <v>1162.56</v>
      </c>
      <c r="D235" s="119">
        <v>1404.76</v>
      </c>
      <c r="E235" s="120">
        <f t="shared" si="9"/>
        <v>242.20000000000005</v>
      </c>
      <c r="F235" s="121">
        <v>35.189900000000002</v>
      </c>
      <c r="G235" s="33">
        <v>34.387599999999999</v>
      </c>
      <c r="H235" s="108">
        <f t="shared" si="8"/>
        <v>8328.6767200000013</v>
      </c>
      <c r="I235" s="117"/>
      <c r="K235" s="117"/>
      <c r="L235" s="114" t="s">
        <v>60</v>
      </c>
    </row>
    <row r="236" spans="1:12" x14ac:dyDescent="0.45">
      <c r="A236" s="114" t="s">
        <v>223</v>
      </c>
      <c r="B236" s="118">
        <v>45191</v>
      </c>
      <c r="C236" s="119">
        <v>3862.4</v>
      </c>
      <c r="D236" s="119">
        <v>3890.7999999999997</v>
      </c>
      <c r="E236" s="120">
        <f t="shared" si="9"/>
        <v>28.399999999999636</v>
      </c>
      <c r="F236" s="121">
        <v>35.847299999999997</v>
      </c>
      <c r="G236" s="33">
        <v>34.387599999999999</v>
      </c>
      <c r="H236" s="108">
        <f t="shared" si="8"/>
        <v>976.6078399999875</v>
      </c>
      <c r="I236" s="117"/>
      <c r="K236" s="117"/>
      <c r="L236" s="114" t="s">
        <v>60</v>
      </c>
    </row>
    <row r="237" spans="1:12" x14ac:dyDescent="0.45">
      <c r="A237" s="114" t="s">
        <v>224</v>
      </c>
      <c r="B237" s="118">
        <v>45194</v>
      </c>
      <c r="C237" s="119">
        <v>3438.96</v>
      </c>
      <c r="D237" s="119">
        <v>3426.5000000000005</v>
      </c>
      <c r="E237" s="120">
        <f t="shared" si="9"/>
        <v>-12.459999999999582</v>
      </c>
      <c r="F237" s="121">
        <v>35.847299999999997</v>
      </c>
      <c r="G237" s="33">
        <v>34.387599999999999</v>
      </c>
      <c r="H237" s="108">
        <f t="shared" si="8"/>
        <v>-428.46949599998561</v>
      </c>
      <c r="I237" s="117"/>
      <c r="K237" s="117"/>
      <c r="L237" s="114" t="s">
        <v>60</v>
      </c>
    </row>
    <row r="238" spans="1:12" x14ac:dyDescent="0.45">
      <c r="A238" s="114" t="s">
        <v>225</v>
      </c>
      <c r="B238" s="118">
        <v>45202</v>
      </c>
      <c r="C238" s="119">
        <v>3784.3</v>
      </c>
      <c r="D238" s="119">
        <v>3810.95</v>
      </c>
      <c r="E238" s="120">
        <f t="shared" si="9"/>
        <v>26.649999999999636</v>
      </c>
      <c r="F238" s="121">
        <v>36.160899999999998</v>
      </c>
      <c r="G238" s="33">
        <v>34.387599999999999</v>
      </c>
      <c r="H238" s="108">
        <f t="shared" si="8"/>
        <v>916.42953999998747</v>
      </c>
      <c r="I238" s="117"/>
      <c r="K238" s="117"/>
      <c r="L238" s="114" t="s">
        <v>60</v>
      </c>
    </row>
    <row r="239" spans="1:12" x14ac:dyDescent="0.45">
      <c r="A239" s="114" t="s">
        <v>226</v>
      </c>
      <c r="B239" s="118">
        <v>45215</v>
      </c>
      <c r="C239" s="119">
        <v>4636.5</v>
      </c>
      <c r="D239" s="119">
        <v>4876.8</v>
      </c>
      <c r="E239" s="120">
        <f t="shared" si="9"/>
        <v>240.30000000000018</v>
      </c>
      <c r="F239" s="121">
        <v>37.058900000000001</v>
      </c>
      <c r="G239" s="33">
        <v>34.387599999999999</v>
      </c>
      <c r="H239" s="108">
        <f t="shared" si="8"/>
        <v>8263.3402800000058</v>
      </c>
      <c r="I239" s="117"/>
      <c r="K239" s="117"/>
      <c r="L239" s="114" t="s">
        <v>60</v>
      </c>
    </row>
    <row r="240" spans="1:12" x14ac:dyDescent="0.45">
      <c r="A240" s="114" t="s">
        <v>227</v>
      </c>
      <c r="B240" s="118">
        <v>45244</v>
      </c>
      <c r="C240" s="119">
        <v>10335.299999999999</v>
      </c>
      <c r="D240" s="119">
        <v>10095</v>
      </c>
      <c r="E240" s="120">
        <f t="shared" si="9"/>
        <v>-240.29999999999927</v>
      </c>
      <c r="F240" s="121">
        <v>36.177599999999998</v>
      </c>
      <c r="G240" s="33">
        <v>34.387599999999999</v>
      </c>
      <c r="H240" s="108">
        <f t="shared" si="8"/>
        <v>-8263.3402799999749</v>
      </c>
      <c r="I240" s="117"/>
      <c r="K240" s="117"/>
      <c r="L240" s="114" t="s">
        <v>60</v>
      </c>
    </row>
    <row r="241" spans="1:12" x14ac:dyDescent="0.45">
      <c r="A241" s="114" t="s">
        <v>228</v>
      </c>
      <c r="B241" s="118">
        <v>45247</v>
      </c>
      <c r="C241" s="119">
        <v>6420.65</v>
      </c>
      <c r="D241" s="119">
        <v>6740.05</v>
      </c>
      <c r="E241" s="120">
        <f t="shared" si="9"/>
        <v>319.40000000000055</v>
      </c>
      <c r="F241" s="121">
        <v>35.969799999999999</v>
      </c>
      <c r="G241" s="33">
        <v>34.387599999999999</v>
      </c>
      <c r="H241" s="108">
        <f t="shared" si="8"/>
        <v>10983.399440000019</v>
      </c>
      <c r="I241" s="117"/>
      <c r="K241" s="117"/>
      <c r="L241" s="114" t="s">
        <v>60</v>
      </c>
    </row>
    <row r="242" spans="1:12" x14ac:dyDescent="0.45">
      <c r="A242" s="114" t="s">
        <v>229</v>
      </c>
      <c r="B242" s="118">
        <v>45248</v>
      </c>
      <c r="C242" s="119">
        <v>5053</v>
      </c>
      <c r="D242" s="119">
        <v>5069.3</v>
      </c>
      <c r="E242" s="120">
        <f t="shared" si="9"/>
        <v>16.300000000000182</v>
      </c>
      <c r="F242" s="121">
        <v>35.969799999999999</v>
      </c>
      <c r="G242" s="33">
        <v>34.387599999999999</v>
      </c>
      <c r="H242" s="108">
        <f t="shared" si="8"/>
        <v>560.51788000000624</v>
      </c>
      <c r="I242" s="117"/>
      <c r="K242" s="117"/>
      <c r="L242" s="114" t="s">
        <v>60</v>
      </c>
    </row>
    <row r="243" spans="1:12" x14ac:dyDescent="0.45">
      <c r="A243" s="114" t="s">
        <v>230</v>
      </c>
      <c r="B243" s="118">
        <v>45273</v>
      </c>
      <c r="C243" s="119">
        <v>615.84</v>
      </c>
      <c r="D243" s="119">
        <v>590.17999999999995</v>
      </c>
      <c r="E243" s="120">
        <f t="shared" si="9"/>
        <v>-25.660000000000082</v>
      </c>
      <c r="F243" s="121">
        <v>35.038899999999998</v>
      </c>
      <c r="G243" s="33">
        <v>34.387599999999999</v>
      </c>
      <c r="H243" s="108">
        <f t="shared" si="8"/>
        <v>-882.38581600000282</v>
      </c>
      <c r="I243" s="117"/>
      <c r="K243" s="117"/>
      <c r="L243" s="114" t="s">
        <v>60</v>
      </c>
    </row>
    <row r="244" spans="1:12" x14ac:dyDescent="0.45">
      <c r="A244" s="114" t="s">
        <v>231</v>
      </c>
      <c r="B244" s="118">
        <v>45280</v>
      </c>
      <c r="C244" s="119">
        <v>2439.54</v>
      </c>
      <c r="D244" s="119">
        <v>2440.9799999999996</v>
      </c>
      <c r="E244" s="120">
        <f t="shared" si="9"/>
        <v>1.4399999999995998</v>
      </c>
      <c r="F244" s="121">
        <v>35.029400000000003</v>
      </c>
      <c r="G244" s="33">
        <v>34.387599999999999</v>
      </c>
      <c r="H244" s="108">
        <f t="shared" si="8"/>
        <v>49.518143999986236</v>
      </c>
      <c r="I244" s="117"/>
      <c r="K244" s="117"/>
      <c r="L244" s="114" t="s">
        <v>60</v>
      </c>
    </row>
    <row r="245" spans="1:12" x14ac:dyDescent="0.45">
      <c r="A245" s="114" t="s">
        <v>232</v>
      </c>
      <c r="B245" s="118">
        <v>45281</v>
      </c>
      <c r="C245" s="119">
        <v>7400.4</v>
      </c>
      <c r="D245" s="119">
        <v>7404.75</v>
      </c>
      <c r="E245" s="120">
        <f t="shared" si="9"/>
        <v>4.3500000000003638</v>
      </c>
      <c r="F245" s="121">
        <v>35.029400000000003</v>
      </c>
      <c r="G245" s="33">
        <v>34.387599999999999</v>
      </c>
      <c r="H245" s="108">
        <f>E245*G245</f>
        <v>149.58606000001251</v>
      </c>
      <c r="I245" s="117"/>
      <c r="K245" s="117"/>
      <c r="L245" s="114" t="s">
        <v>60</v>
      </c>
    </row>
    <row r="246" spans="1:12" x14ac:dyDescent="0.45">
      <c r="A246" s="114" t="s">
        <v>233</v>
      </c>
      <c r="B246" s="122">
        <v>45306</v>
      </c>
      <c r="C246" s="28">
        <v>5089.7999999999993</v>
      </c>
      <c r="D246" s="28">
        <v>5100</v>
      </c>
      <c r="E246" s="28">
        <v>-10.200000000000728</v>
      </c>
      <c r="F246" s="123">
        <v>35.208799999999997</v>
      </c>
      <c r="G246" s="123">
        <v>35.208799999999997</v>
      </c>
      <c r="H246" s="108">
        <f t="shared" ref="H246:H262" si="10">E246*G246</f>
        <v>-359.12976000002556</v>
      </c>
      <c r="I246" s="117"/>
      <c r="K246" s="117"/>
      <c r="L246" s="114" t="s">
        <v>234</v>
      </c>
    </row>
    <row r="247" spans="1:12" x14ac:dyDescent="0.45">
      <c r="A247" s="114" t="s">
        <v>235</v>
      </c>
      <c r="B247" s="122">
        <v>45311</v>
      </c>
      <c r="C247" s="28">
        <v>0</v>
      </c>
      <c r="D247" s="28">
        <v>47.7</v>
      </c>
      <c r="E247" s="28">
        <v>-47.7</v>
      </c>
      <c r="F247" s="123">
        <v>34.9801</v>
      </c>
      <c r="G247" s="123">
        <v>34.9801</v>
      </c>
      <c r="H247" s="108">
        <f t="shared" si="10"/>
        <v>-1668.5507700000001</v>
      </c>
      <c r="I247" s="117"/>
      <c r="K247" s="117"/>
      <c r="L247" s="114" t="s">
        <v>60</v>
      </c>
    </row>
    <row r="248" spans="1:12" x14ac:dyDescent="0.45">
      <c r="A248" s="114" t="s">
        <v>236</v>
      </c>
      <c r="B248" s="122">
        <v>45322</v>
      </c>
      <c r="C248" s="28">
        <v>3218.4</v>
      </c>
      <c r="D248" s="28">
        <v>3240</v>
      </c>
      <c r="E248" s="28">
        <v>-21.599999999999909</v>
      </c>
      <c r="F248" s="123">
        <v>35.9589</v>
      </c>
      <c r="G248" s="123">
        <v>35.9589</v>
      </c>
      <c r="H248" s="108">
        <f t="shared" si="10"/>
        <v>-776.71223999999677</v>
      </c>
      <c r="I248" s="117"/>
      <c r="K248" s="117"/>
      <c r="L248" s="114" t="s">
        <v>60</v>
      </c>
    </row>
    <row r="249" spans="1:12" x14ac:dyDescent="0.45">
      <c r="A249" s="114" t="s">
        <v>236</v>
      </c>
      <c r="B249" s="122">
        <v>45322</v>
      </c>
      <c r="C249" s="28">
        <v>497.25</v>
      </c>
      <c r="D249" s="28">
        <v>500</v>
      </c>
      <c r="E249" s="28">
        <v>-2.75</v>
      </c>
      <c r="F249" s="123">
        <v>35.9589</v>
      </c>
      <c r="G249" s="123">
        <v>35.9589</v>
      </c>
      <c r="H249" s="108">
        <f t="shared" si="10"/>
        <v>-98.886975000000007</v>
      </c>
      <c r="I249" s="117"/>
      <c r="K249" s="117"/>
      <c r="L249" s="114" t="s">
        <v>60</v>
      </c>
    </row>
    <row r="250" spans="1:12" x14ac:dyDescent="0.45">
      <c r="A250" s="114" t="s">
        <v>237</v>
      </c>
      <c r="B250" s="122">
        <v>45324</v>
      </c>
      <c r="C250" s="28">
        <v>2535.36</v>
      </c>
      <c r="D250" s="28">
        <v>2602.08</v>
      </c>
      <c r="E250" s="28">
        <v>-66.7199999999998</v>
      </c>
      <c r="F250" s="123">
        <v>35.9589</v>
      </c>
      <c r="G250" s="123">
        <v>35.9589</v>
      </c>
      <c r="H250" s="108">
        <f t="shared" si="10"/>
        <v>-2399.1778079999926</v>
      </c>
      <c r="I250" s="117"/>
      <c r="K250" s="117"/>
      <c r="L250" s="114" t="s">
        <v>60</v>
      </c>
    </row>
    <row r="251" spans="1:12" x14ac:dyDescent="0.45">
      <c r="A251" s="114" t="s">
        <v>237</v>
      </c>
      <c r="B251" s="122">
        <v>45324</v>
      </c>
      <c r="C251" s="28">
        <v>2641.43</v>
      </c>
      <c r="D251" s="28">
        <v>2570.04</v>
      </c>
      <c r="E251" s="28">
        <v>71.389999999999873</v>
      </c>
      <c r="F251" s="123">
        <v>35.9589</v>
      </c>
      <c r="G251" s="123">
        <v>35.9589</v>
      </c>
      <c r="H251" s="108">
        <f t="shared" si="10"/>
        <v>2567.1058709999952</v>
      </c>
      <c r="I251" s="117"/>
      <c r="K251" s="117"/>
      <c r="L251" s="114" t="s">
        <v>60</v>
      </c>
    </row>
    <row r="252" spans="1:12" x14ac:dyDescent="0.45">
      <c r="A252" s="114" t="s">
        <v>238</v>
      </c>
      <c r="B252" s="122">
        <v>45342</v>
      </c>
      <c r="C252" s="28">
        <v>707.69999999999993</v>
      </c>
      <c r="D252" s="28">
        <v>0</v>
      </c>
      <c r="E252" s="28">
        <v>707.69999999999993</v>
      </c>
      <c r="F252" s="123">
        <v>36.076599999999999</v>
      </c>
      <c r="G252" s="123">
        <v>36.076599999999999</v>
      </c>
      <c r="H252" s="108">
        <f t="shared" si="10"/>
        <v>25531.409819999997</v>
      </c>
      <c r="I252" s="117"/>
      <c r="K252" s="117"/>
      <c r="L252" s="114" t="s">
        <v>60</v>
      </c>
    </row>
    <row r="253" spans="1:12" x14ac:dyDescent="0.45">
      <c r="A253" s="114" t="s">
        <v>239</v>
      </c>
      <c r="B253" s="122">
        <v>45407</v>
      </c>
      <c r="C253" s="28">
        <v>563.20000000000005</v>
      </c>
      <c r="D253" s="28">
        <v>0</v>
      </c>
      <c r="E253" s="28">
        <v>563.20000000000005</v>
      </c>
      <c r="F253" s="123">
        <v>37.0351</v>
      </c>
      <c r="G253" s="123">
        <v>37.0351</v>
      </c>
      <c r="H253" s="108">
        <f t="shared" si="10"/>
        <v>20858.168320000001</v>
      </c>
      <c r="I253" s="117"/>
      <c r="K253" s="117"/>
      <c r="L253" s="114" t="s">
        <v>60</v>
      </c>
    </row>
    <row r="254" spans="1:12" x14ac:dyDescent="0.45">
      <c r="A254" s="114" t="s">
        <v>240</v>
      </c>
      <c r="B254" s="122">
        <v>45483</v>
      </c>
      <c r="C254" s="28">
        <v>4725.7</v>
      </c>
      <c r="D254" s="28">
        <v>4615.8</v>
      </c>
      <c r="E254" s="28">
        <v>109.89999999999964</v>
      </c>
      <c r="F254" s="123">
        <v>36.9696</v>
      </c>
      <c r="G254" s="123">
        <v>36.9696</v>
      </c>
      <c r="H254" s="108">
        <f t="shared" si="10"/>
        <v>4062.9590399999865</v>
      </c>
      <c r="I254" s="117"/>
      <c r="K254" s="117"/>
      <c r="L254" s="114" t="s">
        <v>60</v>
      </c>
    </row>
    <row r="255" spans="1:12" x14ac:dyDescent="0.45">
      <c r="A255" s="114" t="s">
        <v>240</v>
      </c>
      <c r="B255" s="122">
        <v>45483</v>
      </c>
      <c r="C255" s="28">
        <v>7140.7000000000007</v>
      </c>
      <c r="D255" s="28">
        <v>7211.4000000000005</v>
      </c>
      <c r="E255" s="28">
        <v>-70.699999999999818</v>
      </c>
      <c r="F255" s="123">
        <v>36.9696</v>
      </c>
      <c r="G255" s="123">
        <v>36.9696</v>
      </c>
      <c r="H255" s="108">
        <f t="shared" si="10"/>
        <v>-2613.7507199999932</v>
      </c>
      <c r="I255" s="117"/>
      <c r="K255" s="117"/>
      <c r="L255" s="114" t="s">
        <v>60</v>
      </c>
    </row>
    <row r="256" spans="1:12" x14ac:dyDescent="0.45">
      <c r="A256" s="114" t="s">
        <v>241</v>
      </c>
      <c r="B256" s="122">
        <v>45539</v>
      </c>
      <c r="C256" s="28">
        <v>5.3</v>
      </c>
      <c r="D256" s="28">
        <v>0</v>
      </c>
      <c r="E256" s="28">
        <v>5.3</v>
      </c>
      <c r="F256" s="123">
        <v>34.1297</v>
      </c>
      <c r="G256" s="123">
        <v>34.1297</v>
      </c>
      <c r="H256" s="108">
        <f t="shared" si="10"/>
        <v>180.88740999999999</v>
      </c>
      <c r="I256" s="117"/>
      <c r="K256" s="117"/>
      <c r="L256" s="114" t="s">
        <v>60</v>
      </c>
    </row>
    <row r="257" spans="1:12" x14ac:dyDescent="0.45">
      <c r="A257" s="114" t="s">
        <v>242</v>
      </c>
      <c r="B257" s="122">
        <v>45540</v>
      </c>
      <c r="C257" s="28">
        <v>74.2</v>
      </c>
      <c r="D257" s="28">
        <v>0</v>
      </c>
      <c r="E257" s="28">
        <v>74.2</v>
      </c>
      <c r="F257" s="123">
        <v>34.1297</v>
      </c>
      <c r="G257" s="123">
        <v>34.1297</v>
      </c>
      <c r="H257" s="108">
        <f t="shared" si="10"/>
        <v>2532.4237400000002</v>
      </c>
      <c r="I257" s="117"/>
      <c r="K257" s="117"/>
      <c r="L257" s="114" t="s">
        <v>60</v>
      </c>
    </row>
    <row r="258" spans="1:12" x14ac:dyDescent="0.45">
      <c r="A258" s="114" t="s">
        <v>242</v>
      </c>
      <c r="B258" s="122">
        <v>45540</v>
      </c>
      <c r="C258" s="28">
        <v>117</v>
      </c>
      <c r="D258" s="28">
        <v>0</v>
      </c>
      <c r="E258" s="28">
        <v>117</v>
      </c>
      <c r="F258" s="123">
        <v>34.1297</v>
      </c>
      <c r="G258" s="123">
        <v>34.1297</v>
      </c>
      <c r="H258" s="108">
        <f t="shared" si="10"/>
        <v>3993.1749</v>
      </c>
      <c r="I258" s="117"/>
      <c r="K258" s="117"/>
      <c r="L258" s="114" t="s">
        <v>60</v>
      </c>
    </row>
    <row r="259" spans="1:12" x14ac:dyDescent="0.45">
      <c r="A259" s="114" t="s">
        <v>243</v>
      </c>
      <c r="B259" s="122">
        <v>45569</v>
      </c>
      <c r="C259" s="28">
        <v>133.25</v>
      </c>
      <c r="D259" s="28">
        <v>0</v>
      </c>
      <c r="E259" s="28">
        <v>133.25</v>
      </c>
      <c r="F259" s="123">
        <v>32.6295</v>
      </c>
      <c r="G259" s="123">
        <v>32.6295</v>
      </c>
      <c r="H259" s="108">
        <f t="shared" si="10"/>
        <v>4347.8808749999998</v>
      </c>
      <c r="I259" s="117"/>
      <c r="K259" s="117"/>
      <c r="L259" s="114" t="s">
        <v>60</v>
      </c>
    </row>
    <row r="260" spans="1:12" x14ac:dyDescent="0.45">
      <c r="A260" s="114" t="s">
        <v>243</v>
      </c>
      <c r="B260" s="122">
        <v>45569</v>
      </c>
      <c r="C260" s="28">
        <v>984.9</v>
      </c>
      <c r="D260" s="28">
        <v>1149.05</v>
      </c>
      <c r="E260" s="28">
        <v>-164.14999999999998</v>
      </c>
      <c r="F260" s="123">
        <v>32.6295</v>
      </c>
      <c r="G260" s="123">
        <v>32.6295</v>
      </c>
      <c r="H260" s="108">
        <f t="shared" si="10"/>
        <v>-5356.1324249999989</v>
      </c>
      <c r="I260" s="117"/>
      <c r="K260" s="117"/>
      <c r="L260" s="114" t="s">
        <v>60</v>
      </c>
    </row>
    <row r="261" spans="1:12" x14ac:dyDescent="0.45">
      <c r="A261" s="114" t="s">
        <v>244</v>
      </c>
      <c r="B261" s="122">
        <v>45591</v>
      </c>
      <c r="C261" s="28">
        <v>5422.32</v>
      </c>
      <c r="D261" s="28">
        <v>5316</v>
      </c>
      <c r="E261" s="28">
        <v>106.31999999999971</v>
      </c>
      <c r="F261" s="123">
        <v>33.6693</v>
      </c>
      <c r="G261" s="123">
        <v>33.6693</v>
      </c>
      <c r="H261" s="108">
        <f t="shared" si="10"/>
        <v>3579.7199759999903</v>
      </c>
      <c r="I261" s="117"/>
      <c r="K261" s="117"/>
      <c r="L261" s="114" t="s">
        <v>60</v>
      </c>
    </row>
    <row r="262" spans="1:12" x14ac:dyDescent="0.45">
      <c r="A262" s="114" t="s">
        <v>245</v>
      </c>
      <c r="B262" s="122">
        <v>45650</v>
      </c>
      <c r="C262" s="28">
        <v>222.00000000000003</v>
      </c>
      <c r="D262" s="28">
        <v>0</v>
      </c>
      <c r="E262" s="28">
        <v>222.00000000000003</v>
      </c>
      <c r="F262" s="123">
        <v>34.2791</v>
      </c>
      <c r="G262" s="123">
        <v>34.2791</v>
      </c>
      <c r="H262" s="108">
        <f t="shared" si="10"/>
        <v>7609.9602000000014</v>
      </c>
      <c r="I262" s="117"/>
      <c r="K262" s="117"/>
      <c r="L262" s="114" t="s">
        <v>60</v>
      </c>
    </row>
    <row r="263" spans="1:12" x14ac:dyDescent="0.45">
      <c r="A263" s="114"/>
      <c r="B263" s="118"/>
      <c r="C263" s="119"/>
      <c r="D263" s="119"/>
      <c r="E263" s="120"/>
      <c r="F263" s="121"/>
      <c r="G263" s="121"/>
      <c r="H263" s="108"/>
      <c r="I263" s="117"/>
      <c r="K263" s="117"/>
      <c r="L263" s="114"/>
    </row>
    <row r="264" spans="1:12" x14ac:dyDescent="0.45">
      <c r="A264" s="114"/>
      <c r="B264" s="118"/>
      <c r="C264" s="119"/>
      <c r="D264" s="119"/>
      <c r="E264" s="120"/>
      <c r="F264" s="121"/>
      <c r="G264" s="121"/>
      <c r="H264" s="108"/>
      <c r="I264" s="117"/>
      <c r="K264" s="117"/>
      <c r="L264" s="114"/>
    </row>
    <row r="265" spans="1:12" x14ac:dyDescent="0.45">
      <c r="A265" s="114"/>
      <c r="B265" s="118"/>
      <c r="C265" s="119"/>
      <c r="D265" s="119"/>
      <c r="E265" s="120"/>
      <c r="F265" s="121"/>
      <c r="G265" s="121"/>
      <c r="H265" s="108"/>
      <c r="I265" s="117"/>
      <c r="K265" s="117"/>
      <c r="L265" s="114"/>
    </row>
    <row r="266" spans="1:12" x14ac:dyDescent="0.45">
      <c r="A266" s="114"/>
      <c r="B266" s="118"/>
      <c r="C266" s="28"/>
      <c r="D266" s="119"/>
      <c r="E266" s="28"/>
      <c r="F266" s="116"/>
      <c r="G266" s="116"/>
      <c r="H266" s="108"/>
      <c r="I266" s="117"/>
      <c r="K266" s="117"/>
      <c r="L266" s="114"/>
    </row>
    <row r="267" spans="1:12" x14ac:dyDescent="0.45">
      <c r="A267" s="114"/>
      <c r="B267" s="105"/>
      <c r="C267" s="28"/>
      <c r="D267" s="28"/>
      <c r="E267" s="28"/>
      <c r="F267" s="116"/>
      <c r="G267" s="124"/>
      <c r="H267" s="28"/>
      <c r="I267" s="117">
        <f t="shared" si="4"/>
        <v>0</v>
      </c>
      <c r="J267" s="95">
        <f t="shared" si="5"/>
        <v>0</v>
      </c>
      <c r="K267" s="117">
        <f t="shared" si="6"/>
        <v>0</v>
      </c>
      <c r="L267" s="114"/>
    </row>
    <row r="268" spans="1:12" x14ac:dyDescent="0.45">
      <c r="B268" s="125"/>
      <c r="C268" s="47"/>
      <c r="E268" s="47"/>
      <c r="F268" s="126"/>
      <c r="G268" s="127" t="s">
        <v>32</v>
      </c>
      <c r="H268" s="28">
        <f>SUM(H4:H267)</f>
        <v>1370422.3988914262</v>
      </c>
      <c r="J268" s="95">
        <f t="shared" si="5"/>
        <v>0</v>
      </c>
      <c r="K268" s="117">
        <f t="shared" si="6"/>
        <v>1370422.3988914262</v>
      </c>
    </row>
    <row r="269" spans="1:12" x14ac:dyDescent="0.45">
      <c r="B269" s="125"/>
      <c r="C269" s="47"/>
      <c r="D269" s="95" t="s">
        <v>32</v>
      </c>
      <c r="E269" s="47">
        <f>SUM(E4:E267)</f>
        <v>39783.540204882724</v>
      </c>
      <c r="F269" s="126"/>
      <c r="G269" s="127"/>
      <c r="H269" s="47"/>
      <c r="J269" s="95">
        <f t="shared" si="5"/>
        <v>0</v>
      </c>
      <c r="K269" s="117">
        <f t="shared" si="6"/>
        <v>0</v>
      </c>
    </row>
    <row r="270" spans="1:12" x14ac:dyDescent="0.45">
      <c r="B270" s="125"/>
      <c r="C270" s="47"/>
      <c r="D270" s="128" t="s">
        <v>246</v>
      </c>
      <c r="E270" s="129">
        <f>E7</f>
        <v>-65.14</v>
      </c>
      <c r="F270" s="130">
        <v>35.7819</v>
      </c>
      <c r="G270" s="124"/>
      <c r="H270" s="28">
        <f>E270*F270</f>
        <v>-2330.8329659999999</v>
      </c>
      <c r="J270" s="95">
        <f t="shared" si="5"/>
        <v>-2330.8329659999999</v>
      </c>
      <c r="K270" s="117">
        <f t="shared" si="6"/>
        <v>0</v>
      </c>
    </row>
    <row r="271" spans="1:12" x14ac:dyDescent="0.45">
      <c r="B271" s="125"/>
      <c r="C271" s="47"/>
      <c r="D271" s="114" t="s">
        <v>36</v>
      </c>
      <c r="E271" s="28">
        <f>E269-E270</f>
        <v>39848.680204882723</v>
      </c>
      <c r="F271" s="15">
        <v>34.146099999999997</v>
      </c>
      <c r="G271" s="124"/>
      <c r="H271" s="28">
        <f>E271*F271</f>
        <v>1360677.0191439458</v>
      </c>
    </row>
    <row r="272" spans="1:12" x14ac:dyDescent="0.45">
      <c r="B272" s="125"/>
      <c r="C272" s="47"/>
      <c r="D272" s="114"/>
      <c r="E272" s="28"/>
      <c r="F272" s="116"/>
      <c r="G272" s="124" t="s">
        <v>32</v>
      </c>
      <c r="H272" s="28">
        <f>SUM(H270:H271)</f>
        <v>1358346.1861779457</v>
      </c>
    </row>
    <row r="273" spans="2:14" x14ac:dyDescent="0.45">
      <c r="B273" s="125"/>
      <c r="C273" s="47"/>
      <c r="D273" s="114"/>
      <c r="E273" s="28"/>
      <c r="F273" s="116"/>
      <c r="G273" s="50" t="s">
        <v>247</v>
      </c>
      <c r="H273" s="131">
        <f>H272-H268</f>
        <v>-12076.212713480461</v>
      </c>
      <c r="I273" s="132"/>
      <c r="J273" s="132"/>
      <c r="K273" s="132"/>
      <c r="L273" s="50" t="s">
        <v>27</v>
      </c>
    </row>
    <row r="274" spans="2:14" x14ac:dyDescent="0.45">
      <c r="B274" s="125"/>
      <c r="C274" s="47"/>
      <c r="E274" s="47"/>
      <c r="F274" s="126"/>
      <c r="G274" s="127"/>
      <c r="H274" s="47"/>
    </row>
    <row r="275" spans="2:14" x14ac:dyDescent="0.45">
      <c r="B275" s="125"/>
      <c r="C275" s="47"/>
      <c r="D275" s="93" t="s">
        <v>248</v>
      </c>
      <c r="E275" s="47"/>
      <c r="F275" s="126"/>
      <c r="G275" s="127"/>
      <c r="H275" s="47"/>
    </row>
    <row r="276" spans="2:14" x14ac:dyDescent="0.45">
      <c r="B276" s="125"/>
      <c r="C276" s="47"/>
      <c r="D276" s="133"/>
      <c r="E276" s="134"/>
      <c r="F276" s="135" t="s">
        <v>249</v>
      </c>
      <c r="G276" s="135" t="s">
        <v>5</v>
      </c>
      <c r="H276" s="135" t="s">
        <v>250</v>
      </c>
      <c r="I276" s="136" t="s">
        <v>251</v>
      </c>
      <c r="J276" s="137"/>
      <c r="K276" s="104"/>
      <c r="L276" s="135" t="s">
        <v>252</v>
      </c>
      <c r="M276" s="135" t="s">
        <v>253</v>
      </c>
      <c r="N276" s="114" t="s">
        <v>32</v>
      </c>
    </row>
    <row r="277" spans="2:14" x14ac:dyDescent="0.45">
      <c r="B277" s="125"/>
      <c r="C277" s="47"/>
      <c r="D277" s="133"/>
      <c r="E277" s="138" t="s">
        <v>60</v>
      </c>
      <c r="F277" s="139">
        <v>35781.43</v>
      </c>
      <c r="G277" s="15">
        <f>F271</f>
        <v>34.146099999999997</v>
      </c>
      <c r="H277" s="139">
        <f>F277*G277</f>
        <v>1221796.2869229999</v>
      </c>
      <c r="I277" s="140">
        <f>'[2]ขาดเกิน 31.10.63'!I148</f>
        <v>0</v>
      </c>
      <c r="J277" s="141">
        <f t="shared" ref="J277:J282" si="11">H277+I277</f>
        <v>1221796.2869229999</v>
      </c>
      <c r="K277" s="114"/>
      <c r="L277" s="28">
        <f>SUM(E246:E262)-L281</f>
        <v>1736.6399999999992</v>
      </c>
      <c r="M277" s="28"/>
      <c r="N277" s="142">
        <f>(F277+L277+M277)*G277</f>
        <v>1281095.770027</v>
      </c>
    </row>
    <row r="278" spans="2:14" x14ac:dyDescent="0.45">
      <c r="B278" s="125"/>
      <c r="C278" s="47"/>
      <c r="D278" s="133"/>
      <c r="E278" s="143" t="s">
        <v>55</v>
      </c>
      <c r="F278" s="139">
        <v>1074.8899999999999</v>
      </c>
      <c r="G278" s="15">
        <f>G277</f>
        <v>34.146099999999997</v>
      </c>
      <c r="H278" s="139">
        <f>F278*G278</f>
        <v>36703.301428999992</v>
      </c>
      <c r="I278" s="140"/>
      <c r="J278" s="141">
        <f t="shared" si="11"/>
        <v>36703.301428999992</v>
      </c>
      <c r="K278" s="114"/>
      <c r="L278" s="28"/>
      <c r="M278" s="28"/>
      <c r="N278" s="142">
        <f>(F278+L278)*G278</f>
        <v>36703.301428999992</v>
      </c>
    </row>
    <row r="279" spans="2:14" x14ac:dyDescent="0.45">
      <c r="B279" s="125"/>
      <c r="C279" s="47"/>
      <c r="D279" s="133"/>
      <c r="E279" s="144" t="s">
        <v>67</v>
      </c>
      <c r="F279" s="139">
        <f>-5989.98+593.05</f>
        <v>-5396.9299999999994</v>
      </c>
      <c r="G279" s="15">
        <f>G278</f>
        <v>34.146099999999997</v>
      </c>
      <c r="H279" s="139">
        <f>F279*G279</f>
        <v>-184284.11147299997</v>
      </c>
      <c r="I279" s="140">
        <f>'[2]ขาดเกิน 31.10.63'!I152</f>
        <v>0</v>
      </c>
      <c r="J279" s="141">
        <f t="shared" si="11"/>
        <v>-184284.11147299997</v>
      </c>
      <c r="K279" s="114"/>
      <c r="L279" s="28">
        <v>0</v>
      </c>
      <c r="M279" s="28"/>
      <c r="N279" s="142">
        <f>(F279+L279)*G279</f>
        <v>-184284.11147299997</v>
      </c>
    </row>
    <row r="280" spans="2:14" x14ac:dyDescent="0.45">
      <c r="B280" s="125"/>
      <c r="C280" s="47"/>
      <c r="D280" s="133"/>
      <c r="E280" s="145" t="s">
        <v>254</v>
      </c>
      <c r="F280" s="139">
        <v>6662.81</v>
      </c>
      <c r="G280" s="15">
        <f>G279</f>
        <v>34.146099999999997</v>
      </c>
      <c r="H280" s="139">
        <f>F280*G280</f>
        <v>227508.97654099998</v>
      </c>
      <c r="I280" s="140"/>
      <c r="J280" s="141">
        <f t="shared" si="11"/>
        <v>227508.97654099998</v>
      </c>
      <c r="K280" s="114"/>
      <c r="L280" s="114"/>
      <c r="M280" s="114"/>
      <c r="N280" s="142">
        <f t="shared" ref="N280:N282" si="12">(F280+L280)*G280</f>
        <v>227508.97654099998</v>
      </c>
    </row>
    <row r="281" spans="2:14" x14ac:dyDescent="0.45">
      <c r="B281" s="125"/>
      <c r="C281" s="47"/>
      <c r="D281" s="133"/>
      <c r="E281" s="145" t="s">
        <v>234</v>
      </c>
      <c r="F281" s="139"/>
      <c r="G281" s="15">
        <f>G280</f>
        <v>34.146099999999997</v>
      </c>
      <c r="H281" s="139"/>
      <c r="I281" s="140"/>
      <c r="J281" s="141"/>
      <c r="K281" s="114"/>
      <c r="L281" s="114">
        <v>-10.199999999999999</v>
      </c>
      <c r="M281" s="114"/>
      <c r="N281" s="142">
        <f>L281*G281</f>
        <v>-348.29021999999992</v>
      </c>
    </row>
    <row r="282" spans="2:14" x14ac:dyDescent="0.45">
      <c r="B282" s="125"/>
      <c r="C282" s="47"/>
      <c r="D282" s="133"/>
      <c r="E282" s="144" t="s">
        <v>255</v>
      </c>
      <c r="F282" s="139">
        <v>-65.14</v>
      </c>
      <c r="G282" s="130">
        <f>F270</f>
        <v>35.7819</v>
      </c>
      <c r="H282" s="139">
        <f>F282*G282</f>
        <v>-2330.8329659999999</v>
      </c>
      <c r="I282" s="140"/>
      <c r="J282" s="141">
        <f t="shared" si="11"/>
        <v>-2330.8329659999999</v>
      </c>
      <c r="K282" s="114"/>
      <c r="L282" s="114"/>
      <c r="M282" s="114"/>
      <c r="N282" s="142">
        <f t="shared" si="12"/>
        <v>-2330.8329659999999</v>
      </c>
    </row>
    <row r="283" spans="2:14" x14ac:dyDescent="0.45">
      <c r="B283" s="125"/>
      <c r="C283" s="47"/>
      <c r="D283" s="133"/>
      <c r="E283" s="146"/>
      <c r="F283" s="146"/>
      <c r="G283" s="146"/>
      <c r="H283" s="146"/>
      <c r="I283" s="133"/>
      <c r="J283" s="147"/>
    </row>
    <row r="284" spans="2:14" x14ac:dyDescent="0.45">
      <c r="B284" s="125"/>
      <c r="C284" s="47"/>
      <c r="E284" s="47"/>
      <c r="F284" s="126"/>
      <c r="G284" s="127"/>
      <c r="H284" s="47"/>
    </row>
    <row r="285" spans="2:14" x14ac:dyDescent="0.45">
      <c r="B285" s="125"/>
      <c r="C285" s="47"/>
      <c r="E285" s="47"/>
      <c r="F285" s="126"/>
      <c r="G285" s="127"/>
      <c r="H285" s="47"/>
    </row>
    <row r="286" spans="2:14" x14ac:dyDescent="0.45">
      <c r="B286" s="125"/>
      <c r="C286" s="47"/>
      <c r="E286" s="47"/>
      <c r="F286" s="126"/>
      <c r="G286" s="127"/>
      <c r="H286" s="47"/>
    </row>
    <row r="287" spans="2:14" x14ac:dyDescent="0.45">
      <c r="B287" s="125"/>
      <c r="C287" s="47"/>
      <c r="E287" s="47"/>
      <c r="F287" s="126"/>
      <c r="G287" s="127"/>
      <c r="H287" s="47"/>
    </row>
  </sheetData>
  <pageMargins left="0.70866141732283472" right="0.70866141732283472" top="0.23622047244094491" bottom="0.74803149606299213" header="0.31496062992125984" footer="0.31496062992125984"/>
  <pageSetup paperSize="9" scale="50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211300เจ้าหนี้การค้าต่างประเทศ2</vt:lpstr>
      <vt:lpstr>211300 เจ้าหนี้การค้าต่างประเทศ</vt:lpstr>
      <vt:lpstr>211300.เจ้าหนี้การค้าต่างประเทศ</vt:lpstr>
      <vt:lpstr>211300สินค้าขาดเกิน 2568</vt:lpstr>
      <vt:lpstr>211300สินค้าขาดเกิน 2567</vt:lpstr>
      <vt:lpstr>'211300สินค้าขาดเกิน 2567'!Print_Area</vt:lpstr>
      <vt:lpstr>'211300สินค้าขาดเกิน 2568'!Print_Area</vt:lpstr>
      <vt:lpstr>'211300 เจ้าหนี้การค้าต่างประเทศ'!Print_Titles</vt:lpstr>
      <vt:lpstr>'211300เจ้าหนี้การค้าต่างประเทศ2'!Print_Titles</vt:lpstr>
      <vt:lpstr>'211300สินค้าขาดเกิน 2567'!Print_Titles</vt:lpstr>
      <vt:lpstr>'211300สินค้าขาดเกิน 2568'!Print_Titles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2025-03-18T07:28:30Z</dcterms:created>
  <dcterms:modified xsi:type="dcterms:W3CDTF">2025-04-03T07:46:58Z</dcterms:modified>
</cp:coreProperties>
</file>