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wa-my.sharepoint.com/personal/antonia_cristi_niwa_co_nz/Documents/Files-AC/Drafts/Chapter 2/Version 9/"/>
    </mc:Choice>
  </mc:AlternateContent>
  <xr:revisionPtr revIDLastSave="78" documentId="8_{2247D118-5A8C-4C07-9282-504ECDAC33B6}" xr6:coauthVersionLast="47" xr6:coauthVersionMax="47" xr10:uidLastSave="{19599CB0-7D38-4DA6-9445-8102C3E37058}"/>
  <bookViews>
    <workbookView xWindow="-28920" yWindow="-135" windowWidth="29040" windowHeight="15840" xr2:uid="{AEF640F5-5DB0-4E4C-B6A0-630D2BD6D7FA}"/>
  </bookViews>
  <sheets>
    <sheet name="Supplementary Table 2.1" sheetId="7" r:id="rId1"/>
    <sheet name="Supplemenatry Table 2.2" sheetId="12" r:id="rId2"/>
    <sheet name="Supplementary Table 2.3" sheetId="13" r:id="rId3"/>
    <sheet name="Supplementary table 2.4" sheetId="14" r:id="rId4"/>
    <sheet name="Supplementary Table 2.5" sheetId="11" r:id="rId5"/>
    <sheet name="Supplementary Table 2.6" sheetId="3" r:id="rId6"/>
    <sheet name="Supplementary Table 2.7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0" l="1"/>
  <c r="J35" i="10"/>
  <c r="E35" i="10"/>
  <c r="J18" i="10"/>
  <c r="I18" i="10"/>
  <c r="E18" i="10"/>
  <c r="D18" i="10"/>
  <c r="J12" i="10"/>
  <c r="I12" i="10"/>
  <c r="E12" i="10"/>
  <c r="D12" i="10"/>
  <c r="J6" i="10"/>
  <c r="I6" i="10"/>
  <c r="E6" i="10"/>
  <c r="D6" i="10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K24" i="7"/>
  <c r="K23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K12" i="7"/>
  <c r="K11" i="7"/>
  <c r="I17" i="10"/>
  <c r="D17" i="10"/>
  <c r="W88" i="7"/>
  <c r="V87" i="7"/>
  <c r="U88" i="7" l="1"/>
  <c r="U87" i="7"/>
  <c r="U86" i="7"/>
  <c r="U85" i="7"/>
  <c r="U84" i="7"/>
  <c r="U83" i="7"/>
  <c r="U77" i="7"/>
  <c r="U76" i="7"/>
  <c r="U66" i="7"/>
  <c r="U65" i="7"/>
  <c r="U61" i="7"/>
  <c r="U60" i="7"/>
  <c r="U52" i="7"/>
  <c r="U51" i="7"/>
  <c r="U45" i="7"/>
  <c r="U44" i="7"/>
  <c r="U37" i="7" l="1"/>
  <c r="U36" i="7"/>
  <c r="U31" i="7"/>
  <c r="U30" i="7"/>
  <c r="J3" i="10"/>
  <c r="E5" i="10"/>
  <c r="E11" i="10"/>
  <c r="E17" i="10"/>
  <c r="E34" i="10"/>
  <c r="K88" i="7" l="1"/>
  <c r="M88" i="7"/>
  <c r="N88" i="7"/>
  <c r="O88" i="7"/>
  <c r="P88" i="7"/>
  <c r="Q88" i="7"/>
  <c r="R88" i="7"/>
  <c r="S88" i="7"/>
  <c r="T88" i="7"/>
  <c r="V88" i="7"/>
  <c r="X88" i="7"/>
  <c r="Y88" i="7"/>
  <c r="Z88" i="7"/>
  <c r="M87" i="7"/>
  <c r="N87" i="7"/>
  <c r="O87" i="7"/>
  <c r="P87" i="7"/>
  <c r="Q87" i="7"/>
  <c r="R87" i="7"/>
  <c r="S87" i="7"/>
  <c r="T87" i="7"/>
  <c r="W87" i="7"/>
  <c r="X87" i="7"/>
  <c r="Y87" i="7"/>
  <c r="Z87" i="7"/>
  <c r="K87" i="7"/>
  <c r="K86" i="7"/>
  <c r="K85" i="7"/>
  <c r="K84" i="7"/>
  <c r="K83" i="7"/>
  <c r="K77" i="7"/>
  <c r="K76" i="7"/>
  <c r="K66" i="7"/>
  <c r="K65" i="7"/>
  <c r="K61" i="7"/>
  <c r="K60" i="7"/>
  <c r="K52" i="7"/>
  <c r="K51" i="7"/>
  <c r="K45" i="7"/>
  <c r="K44" i="7"/>
  <c r="L84" i="7"/>
  <c r="M84" i="7"/>
  <c r="N84" i="7"/>
  <c r="O84" i="7"/>
  <c r="P84" i="7"/>
  <c r="Q84" i="7"/>
  <c r="R84" i="7"/>
  <c r="S84" i="7"/>
  <c r="T84" i="7"/>
  <c r="V84" i="7"/>
  <c r="W84" i="7"/>
  <c r="X84" i="7"/>
  <c r="Y84" i="7"/>
  <c r="Z84" i="7"/>
  <c r="L66" i="7"/>
  <c r="L65" i="7"/>
  <c r="M61" i="7"/>
  <c r="N61" i="7"/>
  <c r="O61" i="7"/>
  <c r="P61" i="7"/>
  <c r="Q61" i="7"/>
  <c r="R61" i="7"/>
  <c r="S61" i="7"/>
  <c r="T61" i="7"/>
  <c r="V61" i="7"/>
  <c r="W61" i="7"/>
  <c r="X61" i="7"/>
  <c r="Y61" i="7"/>
  <c r="Z61" i="7"/>
  <c r="L61" i="7"/>
  <c r="L60" i="7"/>
  <c r="M45" i="7"/>
  <c r="N45" i="7"/>
  <c r="O45" i="7"/>
  <c r="P45" i="7"/>
  <c r="Q45" i="7"/>
  <c r="R45" i="7"/>
  <c r="S45" i="7"/>
  <c r="T45" i="7"/>
  <c r="V45" i="7"/>
  <c r="W45" i="7"/>
  <c r="X45" i="7"/>
  <c r="Y45" i="7"/>
  <c r="Z45" i="7"/>
  <c r="L45" i="7"/>
  <c r="K30" i="7"/>
  <c r="L36" i="7"/>
  <c r="M36" i="7"/>
  <c r="N36" i="7"/>
  <c r="O36" i="7"/>
  <c r="P36" i="7"/>
  <c r="Q36" i="7"/>
  <c r="R36" i="7"/>
  <c r="S36" i="7"/>
  <c r="T36" i="7"/>
  <c r="V36" i="7"/>
  <c r="W36" i="7"/>
  <c r="X36" i="7"/>
  <c r="Y36" i="7"/>
  <c r="Z36" i="7"/>
  <c r="L37" i="7"/>
  <c r="M37" i="7"/>
  <c r="N37" i="7"/>
  <c r="O37" i="7"/>
  <c r="P37" i="7"/>
  <c r="Q37" i="7"/>
  <c r="R37" i="7"/>
  <c r="S37" i="7"/>
  <c r="T37" i="7"/>
  <c r="V37" i="7"/>
  <c r="W37" i="7"/>
  <c r="X37" i="7"/>
  <c r="Y37" i="7"/>
  <c r="Z37" i="7"/>
  <c r="K36" i="7"/>
  <c r="K37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K39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K38" i="7"/>
  <c r="L31" i="7"/>
  <c r="M31" i="7"/>
  <c r="N31" i="7"/>
  <c r="O31" i="7"/>
  <c r="P31" i="7"/>
  <c r="Q31" i="7"/>
  <c r="R31" i="7"/>
  <c r="S31" i="7"/>
  <c r="T31" i="7"/>
  <c r="V31" i="7"/>
  <c r="W31" i="7"/>
  <c r="X31" i="7"/>
  <c r="Y31" i="7"/>
  <c r="Z31" i="7"/>
  <c r="K31" i="7"/>
  <c r="M77" i="7" l="1"/>
  <c r="N77" i="7"/>
  <c r="O77" i="7"/>
  <c r="P77" i="7"/>
  <c r="Q77" i="7"/>
  <c r="R77" i="7"/>
  <c r="S77" i="7"/>
  <c r="T77" i="7"/>
  <c r="V77" i="7"/>
  <c r="W77" i="7"/>
  <c r="X77" i="7"/>
  <c r="Y77" i="7"/>
  <c r="Z77" i="7"/>
  <c r="L77" i="7"/>
  <c r="M66" i="7"/>
  <c r="N66" i="7"/>
  <c r="O66" i="7"/>
  <c r="P66" i="7"/>
  <c r="Q66" i="7"/>
  <c r="R66" i="7"/>
  <c r="S66" i="7"/>
  <c r="T66" i="7"/>
  <c r="V66" i="7"/>
  <c r="W66" i="7"/>
  <c r="X66" i="7"/>
  <c r="Y66" i="7"/>
  <c r="Z66" i="7"/>
  <c r="M86" i="7"/>
  <c r="N86" i="7"/>
  <c r="O86" i="7"/>
  <c r="P86" i="7"/>
  <c r="Q86" i="7"/>
  <c r="R86" i="7"/>
  <c r="S86" i="7"/>
  <c r="T86" i="7"/>
  <c r="V86" i="7"/>
  <c r="W86" i="7"/>
  <c r="X86" i="7"/>
  <c r="Y86" i="7"/>
  <c r="Z86" i="7"/>
  <c r="L86" i="7"/>
  <c r="M52" i="7"/>
  <c r="N52" i="7"/>
  <c r="O52" i="7"/>
  <c r="P52" i="7"/>
  <c r="Q52" i="7"/>
  <c r="R52" i="7"/>
  <c r="S52" i="7"/>
  <c r="T52" i="7"/>
  <c r="V52" i="7"/>
  <c r="W52" i="7"/>
  <c r="X52" i="7"/>
  <c r="Y52" i="7"/>
  <c r="Z52" i="7"/>
  <c r="T85" i="7"/>
  <c r="L30" i="7"/>
  <c r="L76" i="7"/>
  <c r="V30" i="7"/>
  <c r="M60" i="7"/>
  <c r="N60" i="7"/>
  <c r="O60" i="7"/>
  <c r="P60" i="7"/>
  <c r="Q60" i="7"/>
  <c r="R60" i="7"/>
  <c r="S60" i="7"/>
  <c r="T60" i="7"/>
  <c r="V60" i="7"/>
  <c r="W60" i="7"/>
  <c r="X60" i="7"/>
  <c r="Y60" i="7"/>
  <c r="Z60" i="7"/>
  <c r="V85" i="7"/>
  <c r="D27" i="10" l="1"/>
  <c r="J27" i="10" s="1"/>
  <c r="D28" i="10"/>
  <c r="J28" i="10" s="1"/>
  <c r="D29" i="10"/>
  <c r="J29" i="10" s="1"/>
  <c r="D30" i="10"/>
  <c r="J30" i="10" s="1"/>
  <c r="D31" i="10"/>
  <c r="J31" i="10" s="1"/>
  <c r="D32" i="10"/>
  <c r="J32" i="10" s="1"/>
  <c r="D33" i="10"/>
  <c r="J33" i="10" s="1"/>
  <c r="D26" i="10"/>
  <c r="J26" i="10" s="1"/>
  <c r="D25" i="10"/>
  <c r="J25" i="10" s="1"/>
  <c r="D24" i="10"/>
  <c r="J24" i="10" s="1"/>
  <c r="D23" i="10"/>
  <c r="D20" i="10"/>
  <c r="J20" i="10" s="1"/>
  <c r="D21" i="10"/>
  <c r="J21" i="10" s="1"/>
  <c r="D22" i="10"/>
  <c r="D19" i="10"/>
  <c r="J19" i="10" s="1"/>
  <c r="J23" i="10" l="1"/>
  <c r="J34" i="10" s="1"/>
  <c r="D34" i="10"/>
  <c r="D5" i="10"/>
  <c r="D11" i="10"/>
  <c r="J16" i="10"/>
  <c r="I11" i="10"/>
  <c r="I5" i="10"/>
  <c r="J7" i="10"/>
  <c r="J13" i="10"/>
  <c r="J4" i="10"/>
  <c r="J8" i="10"/>
  <c r="J9" i="10"/>
  <c r="J10" i="10"/>
  <c r="J14" i="10"/>
  <c r="J15" i="10"/>
  <c r="J5" i="10" l="1"/>
  <c r="J11" i="10"/>
  <c r="J17" i="10"/>
  <c r="M83" i="7" l="1"/>
  <c r="N83" i="7"/>
  <c r="O83" i="7"/>
  <c r="P83" i="7"/>
  <c r="Q83" i="7"/>
  <c r="R83" i="7"/>
  <c r="S83" i="7"/>
  <c r="T83" i="7"/>
  <c r="V83" i="7"/>
  <c r="W83" i="7"/>
  <c r="X83" i="7"/>
  <c r="Y83" i="7"/>
  <c r="Z83" i="7"/>
  <c r="L83" i="7"/>
  <c r="M85" i="7"/>
  <c r="L85" i="7"/>
  <c r="Z85" i="7"/>
  <c r="Y85" i="7"/>
  <c r="X85" i="7"/>
  <c r="S85" i="7"/>
  <c r="R85" i="7"/>
  <c r="Q85" i="7"/>
  <c r="P85" i="7"/>
  <c r="O85" i="7"/>
  <c r="N85" i="7"/>
  <c r="W85" i="7"/>
  <c r="W76" i="7"/>
  <c r="X76" i="7"/>
  <c r="Y76" i="7"/>
  <c r="Z76" i="7"/>
  <c r="W65" i="7"/>
  <c r="X65" i="7"/>
  <c r="Y65" i="7"/>
  <c r="Z65" i="7"/>
  <c r="W30" i="7"/>
  <c r="X30" i="7"/>
  <c r="Y30" i="7"/>
  <c r="Z30" i="7"/>
  <c r="M30" i="7"/>
  <c r="N30" i="7"/>
  <c r="O30" i="7"/>
  <c r="P30" i="7"/>
  <c r="Q30" i="7"/>
  <c r="R30" i="7"/>
  <c r="S30" i="7"/>
  <c r="T30" i="7"/>
  <c r="M65" i="7" l="1"/>
  <c r="N65" i="7"/>
  <c r="O65" i="7"/>
  <c r="P65" i="7"/>
  <c r="Q65" i="7"/>
  <c r="R65" i="7"/>
  <c r="S65" i="7"/>
  <c r="T65" i="7"/>
  <c r="V65" i="7"/>
  <c r="M76" i="7"/>
  <c r="N76" i="7"/>
  <c r="O76" i="7"/>
  <c r="P76" i="7"/>
  <c r="Q76" i="7"/>
  <c r="R76" i="7"/>
  <c r="S76" i="7"/>
  <c r="T76" i="7"/>
  <c r="V76" i="7"/>
  <c r="S51" i="7" l="1"/>
  <c r="S44" i="7"/>
  <c r="V51" i="7" l="1"/>
  <c r="P51" i="7"/>
  <c r="O51" i="7"/>
  <c r="N51" i="7"/>
  <c r="M51" i="7"/>
  <c r="L49" i="7"/>
  <c r="V44" i="7"/>
  <c r="T44" i="7"/>
  <c r="R44" i="7"/>
  <c r="Q44" i="7"/>
  <c r="P44" i="7"/>
  <c r="O44" i="7"/>
  <c r="N44" i="7"/>
  <c r="M44" i="7"/>
  <c r="L44" i="7"/>
  <c r="L87" i="7" l="1"/>
  <c r="L88" i="7"/>
  <c r="L51" i="7"/>
  <c r="L52" i="7"/>
  <c r="T51" i="7"/>
  <c r="R51" i="7"/>
  <c r="Q51" i="7"/>
  <c r="K40" i="7" l="1"/>
  <c r="K41" i="7"/>
  <c r="Z40" i="7"/>
  <c r="Z41" i="7"/>
  <c r="O40" i="7"/>
  <c r="O41" i="7"/>
  <c r="R41" i="7"/>
  <c r="R40" i="7"/>
  <c r="V41" i="7"/>
  <c r="V40" i="7"/>
  <c r="X41" i="7"/>
  <c r="X40" i="7"/>
  <c r="Y41" i="7"/>
  <c r="Y40" i="7"/>
  <c r="L40" i="7"/>
  <c r="L41" i="7"/>
  <c r="T41" i="7"/>
  <c r="T40" i="7"/>
  <c r="N41" i="7"/>
  <c r="N40" i="7"/>
  <c r="Q40" i="7"/>
  <c r="Q41" i="7"/>
  <c r="W41" i="7"/>
  <c r="W40" i="7"/>
  <c r="S40" i="7"/>
  <c r="S41" i="7"/>
  <c r="U40" i="7"/>
  <c r="U41" i="7"/>
  <c r="M40" i="7"/>
  <c r="M41" i="7"/>
  <c r="P40" i="7"/>
  <c r="P4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Antonia Cristi</author>
  </authors>
  <commentList>
    <comment ref="U2" authorId="0" shapeId="0" xr:uid="{D5CA2CA5-FE65-4E98-91C7-DD439D1334D1}">
      <text>
        <r>
          <rPr>
            <b/>
            <sz val="9"/>
            <color indexed="81"/>
            <rFont val="Tahoma"/>
            <charset val="1"/>
          </rPr>
          <t>Antonia Cristi:</t>
        </r>
        <r>
          <rPr>
            <sz val="9"/>
            <color indexed="81"/>
            <rFont val="Tahoma"/>
            <charset val="1"/>
          </rPr>
          <t xml:space="preserve">
Updated (03/08/2022)</t>
        </r>
      </text>
    </comment>
  </commentList>
</comments>
</file>

<file path=xl/sharedStrings.xml><?xml version="1.0" encoding="utf-8"?>
<sst xmlns="http://schemas.openxmlformats.org/spreadsheetml/2006/main" count="680" uniqueCount="325">
  <si>
    <t>Cruise</t>
  </si>
  <si>
    <t>CTD</t>
  </si>
  <si>
    <t>U cast</t>
  </si>
  <si>
    <t>Region</t>
  </si>
  <si>
    <t>Sub-region</t>
  </si>
  <si>
    <t>DNA samples</t>
  </si>
  <si>
    <t>Latitude</t>
  </si>
  <si>
    <t>Longitud</t>
  </si>
  <si>
    <t>Depth</t>
  </si>
  <si>
    <r>
      <t>Temperature (C</t>
    </r>
    <r>
      <rPr>
        <b/>
        <sz val="11"/>
        <color theme="1"/>
        <rFont val="Calibri"/>
        <family val="2"/>
      </rPr>
      <t>°)</t>
    </r>
  </si>
  <si>
    <t>Salinity (psu)</t>
  </si>
  <si>
    <t>Fluorescence</t>
  </si>
  <si>
    <t>Transmision</t>
  </si>
  <si>
    <t>Zeu (m)</t>
  </si>
  <si>
    <t>Integrated Chla (mg/m2)</t>
  </si>
  <si>
    <t>TAN1802</t>
  </si>
  <si>
    <t>PFZ</t>
  </si>
  <si>
    <t>yes</t>
  </si>
  <si>
    <t>sACC</t>
  </si>
  <si>
    <t>no</t>
  </si>
  <si>
    <t xml:space="preserve">Average sACC </t>
  </si>
  <si>
    <t>RSR</t>
  </si>
  <si>
    <t xml:space="preserve">Oceanic </t>
  </si>
  <si>
    <t>Average Oceanic</t>
  </si>
  <si>
    <t>Cape Adare</t>
  </si>
  <si>
    <t>Iselin bank</t>
  </si>
  <si>
    <t>Average RSR</t>
  </si>
  <si>
    <t>Average TAN1802</t>
  </si>
  <si>
    <t>TAN1901</t>
  </si>
  <si>
    <t>SAZ</t>
  </si>
  <si>
    <t>Average SAZ</t>
  </si>
  <si>
    <t>Average sACC</t>
  </si>
  <si>
    <t>Average Cape Adare</t>
  </si>
  <si>
    <t>Average Iselin bank</t>
  </si>
  <si>
    <t>Average TAN1901</t>
  </si>
  <si>
    <t>input</t>
  </si>
  <si>
    <t>filtered</t>
  </si>
  <si>
    <t>denoised</t>
  </si>
  <si>
    <t>merged</t>
  </si>
  <si>
    <t>tabled</t>
  </si>
  <si>
    <t>nonchim</t>
  </si>
  <si>
    <t>Total Phtosythetic ASV</t>
  </si>
  <si>
    <t>Average Photosythetic Reads per sample</t>
  </si>
  <si>
    <t>Average</t>
  </si>
  <si>
    <t>SD</t>
  </si>
  <si>
    <t>NA</t>
  </si>
  <si>
    <t>diff</t>
  </si>
  <si>
    <t>lwr</t>
  </si>
  <si>
    <t>upr</t>
  </si>
  <si>
    <t>p adj</t>
  </si>
  <si>
    <t xml:space="preserve">Average Iselin bank </t>
  </si>
  <si>
    <t>Longitude</t>
  </si>
  <si>
    <t>Gear type</t>
  </si>
  <si>
    <t>Underway</t>
  </si>
  <si>
    <t xml:space="preserve">Sample name </t>
  </si>
  <si>
    <t>CTD02</t>
  </si>
  <si>
    <t>CTD03</t>
  </si>
  <si>
    <t>CTD01</t>
  </si>
  <si>
    <t>UROS18</t>
  </si>
  <si>
    <t>UROS16</t>
  </si>
  <si>
    <t>UROS17</t>
  </si>
  <si>
    <t>UROS19</t>
  </si>
  <si>
    <t>UROS20</t>
  </si>
  <si>
    <t>UROS21</t>
  </si>
  <si>
    <t>UROS23</t>
  </si>
  <si>
    <t>Average PFZ</t>
  </si>
  <si>
    <t xml:space="preserve">Average Ross Sea </t>
  </si>
  <si>
    <t>umol C/L</t>
  </si>
  <si>
    <t xml:space="preserve">ugC/L </t>
  </si>
  <si>
    <t>−53.30</t>
  </si>
  <si>
    <t>−60.58</t>
  </si>
  <si>
    <t>−65.86</t>
  </si>
  <si>
    <t>−65.21</t>
  </si>
  <si>
    <t>−70.84</t>
  </si>
  <si>
    <t>−71.50</t>
  </si>
  <si>
    <t>−71.30</t>
  </si>
  <si>
    <t>−71.69</t>
  </si>
  <si>
    <t>−176.21</t>
  </si>
  <si>
    <t>−72.46</t>
  </si>
  <si>
    <t>−176.32</t>
  </si>
  <si>
    <t>−72.95</t>
  </si>
  <si>
    <t>−177.65</t>
  </si>
  <si>
    <t>−73.52</t>
  </si>
  <si>
    <t>−176.88</t>
  </si>
  <si>
    <t>−75.13</t>
  </si>
  <si>
    <t>−176.04</t>
  </si>
  <si>
    <t>−75.90</t>
  </si>
  <si>
    <t>−170.56</t>
  </si>
  <si>
    <t>−76.41</t>
  </si>
  <si>
    <t>−166.12</t>
  </si>
  <si>
    <t>−68.75</t>
  </si>
  <si>
    <t>−178.85</t>
  </si>
  <si>
    <t>Mean RSR</t>
  </si>
  <si>
    <t>CTD05</t>
  </si>
  <si>
    <t>CTD32</t>
  </si>
  <si>
    <t>CTD07</t>
  </si>
  <si>
    <t>CTD09</t>
  </si>
  <si>
    <t>CTD11</t>
  </si>
  <si>
    <t>CTD13</t>
  </si>
  <si>
    <t>CTD15</t>
  </si>
  <si>
    <t>CTD17</t>
  </si>
  <si>
    <t>CTD20</t>
  </si>
  <si>
    <t>CTD22</t>
  </si>
  <si>
    <t>CTD24</t>
  </si>
  <si>
    <t>CTD26</t>
  </si>
  <si>
    <t>CTD29</t>
  </si>
  <si>
    <t>C:Chla w/w</t>
  </si>
  <si>
    <t>Southeast Shelf</t>
  </si>
  <si>
    <t>Average Photosynthetic ASV per sample</t>
  </si>
  <si>
    <t>SD RSR</t>
  </si>
  <si>
    <t>SD TAN1802</t>
  </si>
  <si>
    <t>Average Southeast shelf</t>
  </si>
  <si>
    <t>SD TAN1901</t>
  </si>
  <si>
    <t>Chla
ug/L</t>
  </si>
  <si>
    <t>Iselin bank-Cape Adare</t>
  </si>
  <si>
    <t>Oceanic-Cape Adare</t>
  </si>
  <si>
    <t>Southeast Shelf-Cape Adare</t>
  </si>
  <si>
    <t>Oceanic-Iselin bank</t>
  </si>
  <si>
    <t>Southeast Shelf-Iselin bank</t>
  </si>
  <si>
    <t>Southeast Shelf-Oceanic</t>
  </si>
  <si>
    <t>final %</t>
  </si>
  <si>
    <t>DRP</t>
  </si>
  <si>
    <t>NO3</t>
  </si>
  <si>
    <t>Salinity</t>
  </si>
  <si>
    <t>DRSi</t>
  </si>
  <si>
    <t>Chla_20</t>
  </si>
  <si>
    <t>Chla_total</t>
  </si>
  <si>
    <t>Chla_02</t>
  </si>
  <si>
    <t>Temperature</t>
  </si>
  <si>
    <t>Zeu</t>
  </si>
  <si>
    <t>Chla_2</t>
  </si>
  <si>
    <t>O2 anomaly</t>
  </si>
  <si>
    <t>NH4</t>
  </si>
  <si>
    <t>ASV0297</t>
  </si>
  <si>
    <t>ASV0304</t>
  </si>
  <si>
    <t>ASV1328</t>
  </si>
  <si>
    <t>ASV1283</t>
  </si>
  <si>
    <t>ASV0283</t>
  </si>
  <si>
    <t>ASV0292</t>
  </si>
  <si>
    <t>ASV0113</t>
  </si>
  <si>
    <t>ASV1462</t>
  </si>
  <si>
    <t>ASV1298</t>
  </si>
  <si>
    <t>ASV38547</t>
  </si>
  <si>
    <t>ASV1780</t>
  </si>
  <si>
    <t>ASV0253</t>
  </si>
  <si>
    <t>ASV0535</t>
  </si>
  <si>
    <t>ASV0080</t>
  </si>
  <si>
    <t>ASV1635</t>
  </si>
  <si>
    <t>ASV0466</t>
  </si>
  <si>
    <t>ASV0163</t>
  </si>
  <si>
    <t>ASV0026</t>
  </si>
  <si>
    <t>ASV0036</t>
  </si>
  <si>
    <t>ASV1343</t>
  </si>
  <si>
    <t>ASV0033</t>
  </si>
  <si>
    <t>ASV13915</t>
  </si>
  <si>
    <t>ASV1081</t>
  </si>
  <si>
    <t>ASV10037</t>
  </si>
  <si>
    <t>ASV3047</t>
  </si>
  <si>
    <t>ASV0110</t>
  </si>
  <si>
    <t>ASV0010</t>
  </si>
  <si>
    <t>ASV0340</t>
  </si>
  <si>
    <t>ASV1522</t>
  </si>
  <si>
    <t>ASV1160</t>
  </si>
  <si>
    <t>ASV3791</t>
  </si>
  <si>
    <t>ASV2814</t>
  </si>
  <si>
    <t>ASV3598</t>
  </si>
  <si>
    <t>ASV2981</t>
  </si>
  <si>
    <t>ASV0291</t>
  </si>
  <si>
    <t>ASV2677</t>
  </si>
  <si>
    <t>ASV1817</t>
  </si>
  <si>
    <t>ASV1156</t>
  </si>
  <si>
    <t>ASV2867</t>
  </si>
  <si>
    <t>ASV0069</t>
  </si>
  <si>
    <t>ASV0618</t>
  </si>
  <si>
    <t>ASV0402</t>
  </si>
  <si>
    <t>ASV0123</t>
  </si>
  <si>
    <t>ASV1068</t>
  </si>
  <si>
    <t>ASV</t>
  </si>
  <si>
    <t xml:space="preserve">ASV </t>
  </si>
  <si>
    <t>Oxygen (CTD)</t>
  </si>
  <si>
    <t>Depth of the sea floor (m)</t>
  </si>
  <si>
    <r>
      <t>DRP (</t>
    </r>
    <r>
      <rPr>
        <b/>
        <sz val="10"/>
        <color indexed="8"/>
        <rFont val="Calibri"/>
        <family val="2"/>
      </rPr>
      <t>µmol/L</t>
    </r>
    <r>
      <rPr>
        <b/>
        <sz val="10"/>
        <color indexed="8"/>
        <rFont val="Arial"/>
        <family val="2"/>
      </rPr>
      <t>)</t>
    </r>
  </si>
  <si>
    <t>NH4 (µmol/L)</t>
  </si>
  <si>
    <t>NO3 (µmol/L)</t>
  </si>
  <si>
    <t>DRSi (µmol/L)</t>
  </si>
  <si>
    <t>Chla 2-20 µm (%)</t>
  </si>
  <si>
    <t>Chla &lt; 2 µm  (% )</t>
  </si>
  <si>
    <t>Chla &gt; 20 µm  (%)</t>
  </si>
  <si>
    <t>MLD (m)</t>
  </si>
  <si>
    <t>MLD</t>
  </si>
  <si>
    <t>Supplemetary table 3.- Correlation analysis for TAN1901 for the euphotic zone in the RSR</t>
  </si>
  <si>
    <t>Fragilariopsis kerguelensis</t>
  </si>
  <si>
    <t>Name</t>
  </si>
  <si>
    <t>Taxid</t>
  </si>
  <si>
    <t>Accession</t>
  </si>
  <si>
    <t>KJ866919.1</t>
  </si>
  <si>
    <t>KC771203.1</t>
  </si>
  <si>
    <t>KC771190.1</t>
  </si>
  <si>
    <t>KC771184.1</t>
  </si>
  <si>
    <t>HM561223.1</t>
  </si>
  <si>
    <t>MN824024.1</t>
  </si>
  <si>
    <t>MN824020.1</t>
  </si>
  <si>
    <t>MN824018.1</t>
  </si>
  <si>
    <t>MN824016.1</t>
  </si>
  <si>
    <t>MN824015.1</t>
  </si>
  <si>
    <t>MN824014.1</t>
  </si>
  <si>
    <t>MN824012.1</t>
  </si>
  <si>
    <t>MN824011.1</t>
  </si>
  <si>
    <t>MN824010.1</t>
  </si>
  <si>
    <t>MN824006.1</t>
  </si>
  <si>
    <t>MN824005.1</t>
  </si>
  <si>
    <t>MN824004.1</t>
  </si>
  <si>
    <t>MK002981.1</t>
  </si>
  <si>
    <t>MG022765.1</t>
  </si>
  <si>
    <t>ON888448.1</t>
  </si>
  <si>
    <t>OM688901.1</t>
  </si>
  <si>
    <t>OM688871.1</t>
  </si>
  <si>
    <t>KC771191.1</t>
  </si>
  <si>
    <t>KC771189.1</t>
  </si>
  <si>
    <t>MZ161900.1</t>
  </si>
  <si>
    <t>MZ161899.1</t>
  </si>
  <si>
    <t>MZ161898.1</t>
  </si>
  <si>
    <t>MZ161896.1</t>
  </si>
  <si>
    <t>MZ161894.1</t>
  </si>
  <si>
    <t>MZ161893.1</t>
  </si>
  <si>
    <t>MZ161892.1</t>
  </si>
  <si>
    <t>MZ161891.1</t>
  </si>
  <si>
    <t>JF698752.1</t>
  </si>
  <si>
    <t>DQ062497.1</t>
  </si>
  <si>
    <t>AY485467.1</t>
  </si>
  <si>
    <t>AF363172.1</t>
  </si>
  <si>
    <t>HQ222500.1</t>
  </si>
  <si>
    <t>HM561227.1</t>
  </si>
  <si>
    <t>KC771182.1</t>
  </si>
  <si>
    <t>KC771149.1</t>
  </si>
  <si>
    <t>DQ062498.1</t>
  </si>
  <si>
    <t>DQ062496.1</t>
  </si>
  <si>
    <t>DQ062495.1</t>
  </si>
  <si>
    <t>DQ062494.1</t>
  </si>
  <si>
    <t>DQ062493.1</t>
  </si>
  <si>
    <t>MF043994.1</t>
  </si>
  <si>
    <t>MF043991.1</t>
  </si>
  <si>
    <t>JQ782056.1</t>
  </si>
  <si>
    <t>HQ222499.1</t>
  </si>
  <si>
    <t>HQ222498.1</t>
  </si>
  <si>
    <t>KC771195.1</t>
  </si>
  <si>
    <t>HM561226.1</t>
  </si>
  <si>
    <t>HM561225.1</t>
  </si>
  <si>
    <t>HM561224.1</t>
  </si>
  <si>
    <t>OK170999.1</t>
  </si>
  <si>
    <t>OK170928.1</t>
  </si>
  <si>
    <t>OK170927.1</t>
  </si>
  <si>
    <t>LR812489.1</t>
  </si>
  <si>
    <t>LR782263.1</t>
  </si>
  <si>
    <t>EF140623.1</t>
  </si>
  <si>
    <t>AF290085.2</t>
  </si>
  <si>
    <t>AF525665.1</t>
  </si>
  <si>
    <t>KJ758229.1</t>
  </si>
  <si>
    <t>KJ758140.1</t>
  </si>
  <si>
    <t>KJ758129.1</t>
  </si>
  <si>
    <t>EF100371.1</t>
  </si>
  <si>
    <t>LC189084.1</t>
  </si>
  <si>
    <t>KJ758397.1</t>
  </si>
  <si>
    <t>KJ758343.1</t>
  </si>
  <si>
    <t>KJ758252.1</t>
  </si>
  <si>
    <t>KJ758103.1</t>
  </si>
  <si>
    <t>KJ758090.1</t>
  </si>
  <si>
    <t>KJ758054.1</t>
  </si>
  <si>
    <t>KJ758031.1</t>
  </si>
  <si>
    <t>KJ757998.1</t>
  </si>
  <si>
    <t>KJ757918.1</t>
  </si>
  <si>
    <t>KJ757881.1</t>
  </si>
  <si>
    <t>KJ757873.1</t>
  </si>
  <si>
    <t>KJ757844.1</t>
  </si>
  <si>
    <t>KJ757811.1</t>
  </si>
  <si>
    <t>KC287216.1</t>
  </si>
  <si>
    <t>FN690544.1</t>
  </si>
  <si>
    <t>EF140624.1</t>
  </si>
  <si>
    <t>AY672802.1</t>
  </si>
  <si>
    <t>AY485521.1</t>
  </si>
  <si>
    <t>AY046745.1</t>
  </si>
  <si>
    <t>KJ758024.1</t>
  </si>
  <si>
    <t>EF432521.1</t>
  </si>
  <si>
    <t>AY046747.1</t>
  </si>
  <si>
    <t>AY046726.1</t>
  </si>
  <si>
    <t>AY046723.1</t>
  </si>
  <si>
    <t>KJ758332.1</t>
  </si>
  <si>
    <t>KJ758302.1</t>
  </si>
  <si>
    <t>KJ758074.1</t>
  </si>
  <si>
    <t>KJ758010.1</t>
  </si>
  <si>
    <t>KJ757876.1</t>
  </si>
  <si>
    <t>KJ757797.1</t>
  </si>
  <si>
    <t>KJ757766.1</t>
  </si>
  <si>
    <t>JQ955944.1</t>
  </si>
  <si>
    <t>KJ758350.1</t>
  </si>
  <si>
    <t>Query cover</t>
  </si>
  <si>
    <t>E Value</t>
  </si>
  <si>
    <t>Identity (%)</t>
  </si>
  <si>
    <t>Total Score</t>
  </si>
  <si>
    <t>Max Score</t>
  </si>
  <si>
    <t>Fragilariopsis curta</t>
  </si>
  <si>
    <t>Uncultured marine</t>
  </si>
  <si>
    <t>Fragilariopsis sublineata</t>
  </si>
  <si>
    <t>Uncultured eukaryote</t>
  </si>
  <si>
    <t>Uncultured stramenopile</t>
  </si>
  <si>
    <t xml:space="preserve">Fragilariopsis sp. </t>
  </si>
  <si>
    <t>Fragilariopsis cylindrus</t>
  </si>
  <si>
    <t xml:space="preserve">Bacillariophyta sp. </t>
  </si>
  <si>
    <t>Uncultured Fragilariopsis</t>
  </si>
  <si>
    <t>Stauroneis constricta</t>
  </si>
  <si>
    <t>Eukaryote  marine</t>
  </si>
  <si>
    <t>Fragilariopsis doliolus</t>
  </si>
  <si>
    <t>Uncultured Pseudo-nitzschia</t>
  </si>
  <si>
    <t>Blastn for ASV0110</t>
  </si>
  <si>
    <t>Length</t>
  </si>
  <si>
    <t>Date (d/m/y)</t>
  </si>
  <si>
    <t>SD PFZ</t>
  </si>
  <si>
    <t>SD sACC</t>
  </si>
  <si>
    <t xml:space="preserve">SD Ross Sea </t>
  </si>
  <si>
    <t>Supplementary Table 2.7.- Surface POC and Chla from underway and CTD</t>
  </si>
  <si>
    <t>Supplementary Table 2.6.- Sequencing data</t>
  </si>
  <si>
    <t>Supplementary Table 2.5.- Tukey'sHSD test for Integrated Chla between RSR. In bold the pairs with significant p values (p&lt;0.05)</t>
  </si>
  <si>
    <t>Supplementary Table 2.4.- Blastn for AS of interest</t>
  </si>
  <si>
    <t>Supplemetary Table 2.2- Correlation analysis for TAN1802 for the euphotic zone in the RSR</t>
  </si>
  <si>
    <t>Supplementary Table 2.1.- Surface stations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</si>
</sst>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MS Sans Serif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 readingOrder="1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 readingOrder="1"/>
    </xf>
    <xf numFmtId="2" fontId="0" fillId="0" borderId="0" xfId="0" applyNumberFormat="1" applyAlignment="1">
      <alignment horizontal="center" wrapText="1"/>
    </xf>
    <xf numFmtId="164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1" fillId="0" borderId="13" xfId="0" applyFont="1" applyBorder="1"/>
    <xf numFmtId="0" fontId="1" fillId="0" borderId="0" xfId="0" applyFont="1"/>
    <xf numFmtId="0" fontId="1" fillId="0" borderId="1" xfId="0" applyFont="1" applyBorder="1"/>
    <xf numFmtId="164" fontId="1" fillId="0" borderId="0" xfId="0" applyNumberFormat="1" applyFont="1" applyAlignment="1">
      <alignment horizontal="center"/>
    </xf>
    <xf numFmtId="9" fontId="0" fillId="0" borderId="0" xfId="0" applyNumberFormat="1"/>
    <xf numFmtId="11" fontId="0" fillId="0" borderId="0" xfId="0" applyNumberFormat="1"/>
    <xf numFmtId="165" fontId="1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 readingOrder="1"/>
    </xf>
    <xf numFmtId="0" fontId="3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5" fontId="1" fillId="0" borderId="8" xfId="0" applyNumberFormat="1" applyFon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7" fillId="0" borderId="8" xfId="0" applyNumberFormat="1" applyFon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textRotation="90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 vertical="center"/>
    </xf>
    <xf numFmtId="165" fontId="6" fillId="0" borderId="8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 applyProtection="1">
      <alignment horizontal="center"/>
      <protection locked="0"/>
    </xf>
    <xf numFmtId="14" fontId="7" fillId="0" borderId="0" xfId="0" applyNumberFormat="1" applyFont="1" applyFill="1" applyAlignment="1" applyProtection="1">
      <alignment horizontal="center"/>
      <protection locked="0"/>
    </xf>
    <xf numFmtId="165" fontId="6" fillId="0" borderId="0" xfId="0" applyNumberFormat="1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top"/>
    </xf>
    <xf numFmtId="165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center"/>
    </xf>
    <xf numFmtId="0" fontId="1" fillId="0" borderId="5" xfId="0" applyFont="1" applyFill="1" applyBorder="1" applyAlignment="1">
      <alignment horizontal="center" vertical="center" textRotation="90"/>
    </xf>
    <xf numFmtId="165" fontId="1" fillId="0" borderId="6" xfId="0" applyNumberFormat="1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1" fillId="0" borderId="6" xfId="0" applyNumberFormat="1" applyFont="1" applyFill="1" applyBorder="1" applyAlignment="1">
      <alignment horizontal="center"/>
    </xf>
    <xf numFmtId="165" fontId="1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2667-738D-4EEA-B728-15F3907BE728}">
  <dimension ref="A1:AF89"/>
  <sheetViews>
    <sheetView tabSelected="1" zoomScale="88" zoomScaleNormal="88" workbookViewId="0">
      <pane ySplit="2" topLeftCell="A3" activePane="bottomLeft" state="frozen"/>
      <selection pane="bottomLeft" activeCell="E10" sqref="E10"/>
    </sheetView>
  </sheetViews>
  <sheetFormatPr defaultColWidth="9.28515625" defaultRowHeight="15" x14ac:dyDescent="0.25"/>
  <cols>
    <col min="1" max="1" width="9.28515625" style="2"/>
    <col min="2" max="4" width="9.28515625" style="2" customWidth="1"/>
    <col min="5" max="5" width="25.42578125" style="2" bestFit="1" customWidth="1"/>
    <col min="6" max="6" width="16.7109375" style="2" customWidth="1"/>
    <col min="7" max="7" width="10.5703125" style="2" customWidth="1"/>
    <col min="8" max="8" width="11.28515625" style="10" customWidth="1"/>
    <col min="9" max="9" width="13" style="2" customWidth="1"/>
    <col min="10" max="10" width="9.28515625" style="2" customWidth="1"/>
    <col min="11" max="11" width="12" style="2" customWidth="1"/>
    <col min="12" max="12" width="14.5703125" style="10" customWidth="1"/>
    <col min="13" max="13" width="10.28515625" style="2" customWidth="1"/>
    <col min="14" max="14" width="10.42578125" style="2" customWidth="1"/>
    <col min="15" max="15" width="12.5703125" style="2" customWidth="1"/>
    <col min="16" max="16" width="11.7109375" style="2" bestFit="1" customWidth="1"/>
    <col min="17" max="21" width="9.28515625" style="2" customWidth="1"/>
    <col min="22" max="25" width="9.28515625" style="2"/>
    <col min="26" max="26" width="12.28515625" style="2" customWidth="1"/>
    <col min="27" max="16384" width="9.28515625" style="2"/>
  </cols>
  <sheetData>
    <row r="1" spans="1:32" x14ac:dyDescent="0.25">
      <c r="A1" s="66" t="s">
        <v>324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32" s="39" customFormat="1" ht="45.75" thickBot="1" x14ac:dyDescent="0.3">
      <c r="A2" s="83" t="s">
        <v>0</v>
      </c>
      <c r="B2" s="83" t="s">
        <v>1</v>
      </c>
      <c r="C2" s="83" t="s">
        <v>2</v>
      </c>
      <c r="D2" s="84" t="s">
        <v>3</v>
      </c>
      <c r="E2" s="84" t="s">
        <v>315</v>
      </c>
      <c r="F2" s="84" t="s">
        <v>4</v>
      </c>
      <c r="G2" s="84" t="s">
        <v>5</v>
      </c>
      <c r="H2" s="85" t="s">
        <v>6</v>
      </c>
      <c r="I2" s="83" t="s">
        <v>7</v>
      </c>
      <c r="J2" s="83" t="s">
        <v>8</v>
      </c>
      <c r="K2" s="83" t="s">
        <v>180</v>
      </c>
      <c r="L2" s="85" t="s">
        <v>9</v>
      </c>
      <c r="M2" s="83" t="s">
        <v>10</v>
      </c>
      <c r="N2" s="83" t="s">
        <v>179</v>
      </c>
      <c r="O2" s="83" t="s">
        <v>11</v>
      </c>
      <c r="P2" s="83" t="s">
        <v>12</v>
      </c>
      <c r="Q2" s="86" t="s">
        <v>181</v>
      </c>
      <c r="R2" s="87" t="s">
        <v>182</v>
      </c>
      <c r="S2" s="87" t="s">
        <v>183</v>
      </c>
      <c r="T2" s="87" t="s">
        <v>184</v>
      </c>
      <c r="U2" s="83" t="s">
        <v>13</v>
      </c>
      <c r="V2" s="83" t="s">
        <v>188</v>
      </c>
      <c r="W2" s="88" t="s">
        <v>186</v>
      </c>
      <c r="X2" s="88" t="s">
        <v>185</v>
      </c>
      <c r="Y2" s="88" t="s">
        <v>187</v>
      </c>
      <c r="Z2" s="83" t="s">
        <v>14</v>
      </c>
    </row>
    <row r="3" spans="1:32" ht="15" customHeight="1" x14ac:dyDescent="0.25">
      <c r="A3" s="89" t="s">
        <v>15</v>
      </c>
      <c r="B3" s="90">
        <v>1</v>
      </c>
      <c r="C3" s="90">
        <v>8911</v>
      </c>
      <c r="D3" s="91" t="s">
        <v>16</v>
      </c>
      <c r="E3" s="92">
        <v>43144</v>
      </c>
      <c r="F3" s="91"/>
      <c r="G3" s="91" t="s">
        <v>17</v>
      </c>
      <c r="H3" s="93">
        <v>-58.026000000000003</v>
      </c>
      <c r="I3" s="93">
        <v>174.21200999999999</v>
      </c>
      <c r="J3" s="90">
        <v>25</v>
      </c>
      <c r="K3" s="94">
        <v>5261</v>
      </c>
      <c r="L3" s="93">
        <v>7.3806000000000003</v>
      </c>
      <c r="M3" s="95">
        <v>33.94679</v>
      </c>
      <c r="N3" s="95">
        <v>286.25949000000003</v>
      </c>
      <c r="O3" s="95">
        <v>0.37403999999999998</v>
      </c>
      <c r="P3" s="95">
        <v>95.798550000000006</v>
      </c>
      <c r="Q3" s="95">
        <v>1.2915724895059735</v>
      </c>
      <c r="R3" s="95">
        <v>0.32763532763532766</v>
      </c>
      <c r="S3" s="95">
        <v>20.156695156695157</v>
      </c>
      <c r="T3" s="95">
        <v>2.6780626780626782</v>
      </c>
      <c r="U3" s="96">
        <v>96</v>
      </c>
      <c r="V3" s="95">
        <v>34</v>
      </c>
      <c r="W3" s="95">
        <v>48.414240291176107</v>
      </c>
      <c r="X3" s="95">
        <v>43.356036081650238</v>
      </c>
      <c r="Y3" s="95">
        <v>8.229723627173648</v>
      </c>
      <c r="Z3" s="97">
        <v>10</v>
      </c>
    </row>
    <row r="4" spans="1:32" x14ac:dyDescent="0.25">
      <c r="A4" s="98"/>
      <c r="B4" s="134">
        <v>46</v>
      </c>
      <c r="C4" s="134">
        <v>8956</v>
      </c>
      <c r="D4" s="135" t="s">
        <v>18</v>
      </c>
      <c r="E4" s="135">
        <v>43174</v>
      </c>
      <c r="F4" s="135"/>
      <c r="G4" s="136" t="s">
        <v>19</v>
      </c>
      <c r="H4" s="137">
        <v>-63.241500000000002</v>
      </c>
      <c r="I4" s="137">
        <v>174.42565999999999</v>
      </c>
      <c r="J4" s="134">
        <v>10</v>
      </c>
      <c r="K4" s="138">
        <v>944</v>
      </c>
      <c r="L4" s="137">
        <v>1.8729</v>
      </c>
      <c r="M4" s="138">
        <v>33.968519999999998</v>
      </c>
      <c r="N4" s="138">
        <v>312.44699000000003</v>
      </c>
      <c r="O4" s="138">
        <v>0.42682999999999999</v>
      </c>
      <c r="P4" s="138">
        <v>95.301699999999997</v>
      </c>
      <c r="Q4" s="138">
        <v>1.7759121730707137</v>
      </c>
      <c r="R4" s="138">
        <v>1.0541310541310542</v>
      </c>
      <c r="S4" s="138">
        <v>27.13675213675214</v>
      </c>
      <c r="T4" s="138">
        <v>10.612535612535613</v>
      </c>
      <c r="U4" s="138">
        <v>99</v>
      </c>
      <c r="V4" s="138">
        <v>95</v>
      </c>
      <c r="W4" s="138">
        <v>29.760869919899712</v>
      </c>
      <c r="X4" s="138">
        <v>20.958359098520919</v>
      </c>
      <c r="Y4" s="138">
        <v>49.280770981579373</v>
      </c>
      <c r="Z4" s="104">
        <v>10.387499999999999</v>
      </c>
    </row>
    <row r="5" spans="1:32" x14ac:dyDescent="0.25">
      <c r="A5" s="98"/>
      <c r="B5" s="134">
        <v>45</v>
      </c>
      <c r="C5" s="134">
        <v>8955</v>
      </c>
      <c r="D5" s="135" t="s">
        <v>18</v>
      </c>
      <c r="E5" s="135">
        <v>43172</v>
      </c>
      <c r="F5" s="135"/>
      <c r="G5" s="136" t="s">
        <v>19</v>
      </c>
      <c r="H5" s="137">
        <v>-63.686300000000003</v>
      </c>
      <c r="I5" s="137">
        <v>176.11617000000001</v>
      </c>
      <c r="J5" s="134">
        <v>10</v>
      </c>
      <c r="K5" s="138">
        <v>1411</v>
      </c>
      <c r="L5" s="137">
        <v>1.49105</v>
      </c>
      <c r="M5" s="138">
        <v>33.975830000000002</v>
      </c>
      <c r="N5" s="138">
        <v>318.08801</v>
      </c>
      <c r="O5" s="138">
        <v>0.30107</v>
      </c>
      <c r="P5" s="138">
        <v>94.814250000000001</v>
      </c>
      <c r="Q5" s="138">
        <v>1.7436228608330644</v>
      </c>
      <c r="R5" s="138">
        <v>1.0185185185185186</v>
      </c>
      <c r="S5" s="138">
        <v>26.923076923076923</v>
      </c>
      <c r="T5" s="138">
        <v>20.085470085470085</v>
      </c>
      <c r="U5" s="138">
        <v>90</v>
      </c>
      <c r="V5" s="138">
        <v>85</v>
      </c>
      <c r="W5" s="138">
        <v>25.142804240450577</v>
      </c>
      <c r="X5" s="138">
        <v>17.735588053429868</v>
      </c>
      <c r="Y5" s="138">
        <v>57.121607706119555</v>
      </c>
      <c r="Z5" s="104">
        <v>10.1425</v>
      </c>
    </row>
    <row r="6" spans="1:32" x14ac:dyDescent="0.25">
      <c r="A6" s="98"/>
      <c r="B6" s="134">
        <v>2</v>
      </c>
      <c r="C6" s="134">
        <v>8912</v>
      </c>
      <c r="D6" s="135" t="s">
        <v>18</v>
      </c>
      <c r="E6" s="135">
        <v>43146</v>
      </c>
      <c r="F6" s="135"/>
      <c r="G6" s="136" t="s">
        <v>19</v>
      </c>
      <c r="H6" s="137">
        <v>-64.681799999999996</v>
      </c>
      <c r="I6" s="137">
        <v>170.94649999999999</v>
      </c>
      <c r="J6" s="134">
        <v>25</v>
      </c>
      <c r="K6" s="138">
        <v>2983</v>
      </c>
      <c r="L6" s="137">
        <v>1.1194999999999999</v>
      </c>
      <c r="M6" s="138">
        <v>33.756950000000003</v>
      </c>
      <c r="N6" s="138">
        <v>327.13</v>
      </c>
      <c r="O6" s="138">
        <v>0.33193</v>
      </c>
      <c r="P6" s="138">
        <v>94.032600000000002</v>
      </c>
      <c r="Q6" s="138">
        <v>1.130125928317727</v>
      </c>
      <c r="R6" s="138">
        <v>0.9971509971509972</v>
      </c>
      <c r="S6" s="138">
        <v>20.441595441595442</v>
      </c>
      <c r="T6" s="138">
        <v>42.022792022792025</v>
      </c>
      <c r="U6" s="138">
        <v>78</v>
      </c>
      <c r="V6" s="138">
        <v>55</v>
      </c>
      <c r="W6" s="138">
        <v>26.670121949414167</v>
      </c>
      <c r="X6" s="138">
        <v>27.709217609780946</v>
      </c>
      <c r="Y6" s="138">
        <v>45.620660440804883</v>
      </c>
      <c r="Z6" s="104">
        <v>12.725</v>
      </c>
    </row>
    <row r="7" spans="1:32" x14ac:dyDescent="0.25">
      <c r="A7" s="98"/>
      <c r="B7" s="134">
        <v>44</v>
      </c>
      <c r="C7" s="134">
        <v>8954</v>
      </c>
      <c r="D7" s="135" t="s">
        <v>18</v>
      </c>
      <c r="E7" s="135">
        <v>43171</v>
      </c>
      <c r="F7" s="134"/>
      <c r="G7" s="136" t="s">
        <v>17</v>
      </c>
      <c r="H7" s="137">
        <v>-65.3613</v>
      </c>
      <c r="I7" s="137">
        <v>179.27501000000001</v>
      </c>
      <c r="J7" s="134">
        <v>10</v>
      </c>
      <c r="K7" s="138">
        <v>2488</v>
      </c>
      <c r="L7" s="137">
        <v>1.2547999999999999</v>
      </c>
      <c r="M7" s="138">
        <v>33.99051</v>
      </c>
      <c r="N7" s="138">
        <v>317.98599000000002</v>
      </c>
      <c r="O7" s="138">
        <v>0.22589000000000001</v>
      </c>
      <c r="P7" s="138">
        <v>95.857150000000004</v>
      </c>
      <c r="Q7" s="138">
        <v>1.8404907975460123</v>
      </c>
      <c r="R7" s="138">
        <v>1.1609686609686611</v>
      </c>
      <c r="S7" s="138">
        <v>27.13675213675214</v>
      </c>
      <c r="T7" s="138">
        <v>27.101139601139604</v>
      </c>
      <c r="U7" s="138">
        <v>104</v>
      </c>
      <c r="V7" s="138">
        <v>88</v>
      </c>
      <c r="W7" s="138">
        <v>44.136562116904649</v>
      </c>
      <c r="X7" s="138">
        <v>33.410146622358106</v>
      </c>
      <c r="Y7" s="138">
        <v>22.453291260737252</v>
      </c>
      <c r="Z7" s="104">
        <v>13.64</v>
      </c>
    </row>
    <row r="8" spans="1:32" x14ac:dyDescent="0.25">
      <c r="A8" s="98"/>
      <c r="B8" s="134">
        <v>43</v>
      </c>
      <c r="C8" s="134">
        <v>8953</v>
      </c>
      <c r="D8" s="135" t="s">
        <v>18</v>
      </c>
      <c r="E8" s="135">
        <v>43170</v>
      </c>
      <c r="F8" s="135"/>
      <c r="G8" s="136" t="s">
        <v>19</v>
      </c>
      <c r="H8" s="137">
        <v>-66.308999999999997</v>
      </c>
      <c r="I8" s="137">
        <v>182.11799999999999</v>
      </c>
      <c r="J8" s="134">
        <v>10</v>
      </c>
      <c r="K8" s="138">
        <v>2574</v>
      </c>
      <c r="L8" s="137">
        <v>0.76890000000000003</v>
      </c>
      <c r="M8" s="138">
        <v>33.899859999999997</v>
      </c>
      <c r="N8" s="138">
        <v>319.91350999999997</v>
      </c>
      <c r="O8" s="138">
        <v>0.29611999999999999</v>
      </c>
      <c r="P8" s="138">
        <v>95.301199999999994</v>
      </c>
      <c r="Q8" s="138">
        <v>1.5821762996448177</v>
      </c>
      <c r="R8" s="138">
        <v>1.1467236467236468</v>
      </c>
      <c r="S8" s="138">
        <v>24.002849002849004</v>
      </c>
      <c r="T8" s="138">
        <v>39.529914529914535</v>
      </c>
      <c r="U8" s="138">
        <v>91</v>
      </c>
      <c r="V8" s="138">
        <v>67</v>
      </c>
      <c r="W8" s="138">
        <v>24.694109959907518</v>
      </c>
      <c r="X8" s="138">
        <v>28.183495062937929</v>
      </c>
      <c r="Y8" s="138">
        <v>47.122394977154556</v>
      </c>
      <c r="Z8" s="104">
        <v>8.3975000000000009</v>
      </c>
    </row>
    <row r="9" spans="1:32" x14ac:dyDescent="0.25">
      <c r="A9" s="98"/>
      <c r="B9" s="134">
        <v>40</v>
      </c>
      <c r="C9" s="134">
        <v>8950</v>
      </c>
      <c r="D9" s="135" t="s">
        <v>18</v>
      </c>
      <c r="E9" s="135">
        <v>43167</v>
      </c>
      <c r="F9" s="139"/>
      <c r="G9" s="136" t="s">
        <v>17</v>
      </c>
      <c r="H9" s="137">
        <v>-66.885300000000001</v>
      </c>
      <c r="I9" s="137">
        <v>183.49017000000001</v>
      </c>
      <c r="J9" s="134">
        <v>10</v>
      </c>
      <c r="K9" s="138">
        <v>1602</v>
      </c>
      <c r="L9" s="137">
        <v>0.2591</v>
      </c>
      <c r="M9" s="138">
        <v>33.956009999999999</v>
      </c>
      <c r="N9" s="138">
        <v>321.45299999999997</v>
      </c>
      <c r="O9" s="138">
        <v>0.24861</v>
      </c>
      <c r="P9" s="138">
        <v>95.516800000000003</v>
      </c>
      <c r="Q9" s="138">
        <v>1.614465611882467</v>
      </c>
      <c r="R9" s="138">
        <v>1.1253561253561255</v>
      </c>
      <c r="S9" s="138">
        <v>24.145299145299148</v>
      </c>
      <c r="T9" s="138">
        <v>43.447293447293447</v>
      </c>
      <c r="U9" s="138">
        <v>94</v>
      </c>
      <c r="V9" s="138">
        <v>62</v>
      </c>
      <c r="W9" s="138">
        <v>23.133913959489291</v>
      </c>
      <c r="X9" s="138">
        <v>31.636121654002455</v>
      </c>
      <c r="Y9" s="138">
        <v>45.229964386508257</v>
      </c>
      <c r="Z9" s="104">
        <v>13.52</v>
      </c>
      <c r="AF9" s="43"/>
    </row>
    <row r="10" spans="1:32" x14ac:dyDescent="0.25">
      <c r="A10" s="98"/>
      <c r="B10" s="134">
        <v>41</v>
      </c>
      <c r="C10" s="134">
        <v>8951</v>
      </c>
      <c r="D10" s="135" t="s">
        <v>18</v>
      </c>
      <c r="E10" s="135">
        <v>43168</v>
      </c>
      <c r="F10" s="134"/>
      <c r="G10" s="136" t="s">
        <v>19</v>
      </c>
      <c r="H10" s="137">
        <v>-67.101699999999994</v>
      </c>
      <c r="I10" s="137">
        <v>184.26784000000001</v>
      </c>
      <c r="J10" s="134">
        <v>10</v>
      </c>
      <c r="K10" s="138">
        <v>1681</v>
      </c>
      <c r="L10" s="137">
        <v>-3.8899999999999997E-2</v>
      </c>
      <c r="M10" s="138">
        <v>33.989719999999998</v>
      </c>
      <c r="N10" s="138">
        <v>323.16949</v>
      </c>
      <c r="O10" s="138">
        <v>0.43987999999999999</v>
      </c>
      <c r="P10" s="138">
        <v>95.291600000000003</v>
      </c>
      <c r="Q10" s="138">
        <v>1.323861801743623</v>
      </c>
      <c r="R10" s="138">
        <v>1.0113960113960114</v>
      </c>
      <c r="S10" s="138">
        <v>16.951566951566953</v>
      </c>
      <c r="T10" s="138">
        <v>37.393162393162399</v>
      </c>
      <c r="U10" s="138">
        <v>92</v>
      </c>
      <c r="V10" s="138">
        <v>59</v>
      </c>
      <c r="W10" s="138">
        <v>16.747844484219751</v>
      </c>
      <c r="X10" s="138">
        <v>25.765914591107308</v>
      </c>
      <c r="Y10" s="138">
        <v>57.486240924672934</v>
      </c>
      <c r="Z10" s="104">
        <v>14.254999999999999</v>
      </c>
      <c r="AF10" s="4"/>
    </row>
    <row r="11" spans="1:32" x14ac:dyDescent="0.25">
      <c r="A11" s="98"/>
      <c r="B11" s="140" t="s">
        <v>20</v>
      </c>
      <c r="C11" s="140"/>
      <c r="D11" s="140"/>
      <c r="E11" s="141"/>
      <c r="F11" s="141"/>
      <c r="G11" s="136"/>
      <c r="H11" s="137"/>
      <c r="I11" s="137"/>
      <c r="J11" s="134"/>
      <c r="K11" s="142">
        <f>AVERAGE(K4:K10)</f>
        <v>1954.7142857142858</v>
      </c>
      <c r="L11" s="142">
        <f t="shared" ref="L11:Z11" si="0">AVERAGE(L4:L10)</f>
        <v>0.96104999999999996</v>
      </c>
      <c r="M11" s="142">
        <f t="shared" si="0"/>
        <v>33.933914285714287</v>
      </c>
      <c r="N11" s="142">
        <f t="shared" si="0"/>
        <v>320.02671285714285</v>
      </c>
      <c r="O11" s="142">
        <f t="shared" si="0"/>
        <v>0.32433285714285714</v>
      </c>
      <c r="P11" s="142">
        <f t="shared" si="0"/>
        <v>95.159328571428574</v>
      </c>
      <c r="Q11" s="142">
        <f t="shared" si="0"/>
        <v>1.5729507818626323</v>
      </c>
      <c r="R11" s="142">
        <f t="shared" si="0"/>
        <v>1.0734635734635736</v>
      </c>
      <c r="S11" s="142">
        <f t="shared" si="0"/>
        <v>23.819698819698822</v>
      </c>
      <c r="T11" s="142">
        <f t="shared" si="0"/>
        <v>31.456043956043953</v>
      </c>
      <c r="U11" s="142">
        <f t="shared" si="0"/>
        <v>92.571428571428569</v>
      </c>
      <c r="V11" s="142">
        <f t="shared" si="0"/>
        <v>73</v>
      </c>
      <c r="W11" s="142">
        <f t="shared" si="0"/>
        <v>27.183746661469378</v>
      </c>
      <c r="X11" s="142">
        <f t="shared" si="0"/>
        <v>26.485548956019649</v>
      </c>
      <c r="Y11" s="142">
        <f t="shared" si="0"/>
        <v>46.330704382510973</v>
      </c>
      <c r="Z11" s="113">
        <f t="shared" si="0"/>
        <v>11.866785714285713</v>
      </c>
      <c r="AF11" s="4"/>
    </row>
    <row r="12" spans="1:32" x14ac:dyDescent="0.25">
      <c r="A12" s="98"/>
      <c r="B12" s="140" t="s">
        <v>44</v>
      </c>
      <c r="C12" s="140"/>
      <c r="D12" s="140"/>
      <c r="E12" s="141"/>
      <c r="F12" s="141"/>
      <c r="G12" s="136"/>
      <c r="H12" s="137"/>
      <c r="I12" s="137"/>
      <c r="J12" s="134"/>
      <c r="K12" s="142">
        <f>STDEVA(K4:K10)</f>
        <v>735.04823294931123</v>
      </c>
      <c r="L12" s="142">
        <f t="shared" ref="L12:Z12" si="1">STDEVA(L4:L10)</f>
        <v>0.67741190263630124</v>
      </c>
      <c r="M12" s="142">
        <f t="shared" si="1"/>
        <v>8.3900842835881242E-2</v>
      </c>
      <c r="N12" s="142">
        <f t="shared" si="1"/>
        <v>4.614400709433859</v>
      </c>
      <c r="O12" s="142">
        <f t="shared" si="1"/>
        <v>8.2337310439898309E-2</v>
      </c>
      <c r="P12" s="142">
        <f t="shared" si="1"/>
        <v>0.58612142076616902</v>
      </c>
      <c r="Q12" s="142">
        <f t="shared" si="1"/>
        <v>0.25879454755873754</v>
      </c>
      <c r="R12" s="142">
        <f t="shared" si="1"/>
        <v>6.9264845035073339E-2</v>
      </c>
      <c r="S12" s="142">
        <f t="shared" si="1"/>
        <v>3.8807005042409735</v>
      </c>
      <c r="T12" s="142">
        <f t="shared" si="1"/>
        <v>12.507264373154948</v>
      </c>
      <c r="U12" s="142">
        <f t="shared" si="1"/>
        <v>8.1211071260254251</v>
      </c>
      <c r="V12" s="142">
        <f t="shared" si="1"/>
        <v>15.968719422671311</v>
      </c>
      <c r="W12" s="142">
        <f t="shared" si="1"/>
        <v>8.4653830641703305</v>
      </c>
      <c r="X12" s="142">
        <f t="shared" si="1"/>
        <v>5.5750688344167729</v>
      </c>
      <c r="Y12" s="142">
        <f t="shared" si="1"/>
        <v>11.705169124118989</v>
      </c>
      <c r="Z12" s="113">
        <f t="shared" si="1"/>
        <v>2.2179155540195672</v>
      </c>
      <c r="AF12" s="4"/>
    </row>
    <row r="13" spans="1:32" x14ac:dyDescent="0.25">
      <c r="A13" s="98"/>
      <c r="B13" s="134">
        <v>39</v>
      </c>
      <c r="C13" s="134">
        <v>8949</v>
      </c>
      <c r="D13" s="135" t="s">
        <v>18</v>
      </c>
      <c r="E13" s="135">
        <v>43166</v>
      </c>
      <c r="F13" s="134" t="s">
        <v>22</v>
      </c>
      <c r="G13" s="136" t="s">
        <v>19</v>
      </c>
      <c r="H13" s="137">
        <v>-66.696700000000007</v>
      </c>
      <c r="I13" s="137">
        <v>182.67116999999999</v>
      </c>
      <c r="J13" s="134">
        <v>10</v>
      </c>
      <c r="K13" s="138">
        <v>1324</v>
      </c>
      <c r="L13" s="137">
        <v>-0.21729999999999999</v>
      </c>
      <c r="M13" s="138">
        <v>33.976779999999998</v>
      </c>
      <c r="N13" s="138">
        <v>322.87799000000001</v>
      </c>
      <c r="O13" s="138">
        <v>0.64885000000000004</v>
      </c>
      <c r="P13" s="138">
        <v>94.797849999999997</v>
      </c>
      <c r="Q13" s="138">
        <v>1.7436228608330644</v>
      </c>
      <c r="R13" s="138">
        <v>1.274928774928775</v>
      </c>
      <c r="S13" s="138">
        <v>25</v>
      </c>
      <c r="T13" s="138">
        <v>51.638176638176638</v>
      </c>
      <c r="U13" s="138">
        <v>96</v>
      </c>
      <c r="V13" s="138">
        <v>37</v>
      </c>
      <c r="W13" s="138">
        <v>16.64611729307321</v>
      </c>
      <c r="X13" s="138">
        <v>27.363480481764181</v>
      </c>
      <c r="Y13" s="138">
        <v>55.990402225162605</v>
      </c>
      <c r="Z13" s="104">
        <v>15.05</v>
      </c>
      <c r="AF13" s="4"/>
    </row>
    <row r="14" spans="1:32" x14ac:dyDescent="0.25">
      <c r="A14" s="98"/>
      <c r="B14" s="134">
        <v>42</v>
      </c>
      <c r="C14" s="134">
        <v>8952</v>
      </c>
      <c r="D14" s="135" t="s">
        <v>18</v>
      </c>
      <c r="E14" s="135">
        <v>43169</v>
      </c>
      <c r="F14" s="134" t="s">
        <v>22</v>
      </c>
      <c r="G14" s="136" t="s">
        <v>19</v>
      </c>
      <c r="H14" s="137">
        <v>-67.217200000000005</v>
      </c>
      <c r="I14" s="137">
        <v>184.73949999999999</v>
      </c>
      <c r="J14" s="134">
        <v>10</v>
      </c>
      <c r="K14" s="138">
        <v>1461</v>
      </c>
      <c r="L14" s="137">
        <v>-6.4949999999999994E-2</v>
      </c>
      <c r="M14" s="138">
        <v>33.992010000000001</v>
      </c>
      <c r="N14" s="138">
        <v>322.34649999999999</v>
      </c>
      <c r="O14" s="138">
        <v>0.47137000000000001</v>
      </c>
      <c r="P14" s="138">
        <v>95.468450000000004</v>
      </c>
      <c r="Q14" s="138">
        <v>1.7436228608330644</v>
      </c>
      <c r="R14" s="138">
        <v>0.91880341880341887</v>
      </c>
      <c r="S14" s="138">
        <v>25.284900284900285</v>
      </c>
      <c r="T14" s="138">
        <v>52.706552706552706</v>
      </c>
      <c r="U14" s="138">
        <v>94</v>
      </c>
      <c r="V14" s="138">
        <v>55</v>
      </c>
      <c r="W14" s="138">
        <v>22.729660375463798</v>
      </c>
      <c r="X14" s="138">
        <v>27.832237194445465</v>
      </c>
      <c r="Y14" s="138">
        <v>49.438102430090744</v>
      </c>
      <c r="Z14" s="104">
        <v>15.555</v>
      </c>
      <c r="AF14" s="4"/>
    </row>
    <row r="15" spans="1:32" x14ac:dyDescent="0.25">
      <c r="A15" s="98"/>
      <c r="B15" s="134">
        <v>3</v>
      </c>
      <c r="C15" s="134">
        <v>8913</v>
      </c>
      <c r="D15" s="135" t="s">
        <v>21</v>
      </c>
      <c r="E15" s="135">
        <v>43147</v>
      </c>
      <c r="F15" s="134" t="s">
        <v>22</v>
      </c>
      <c r="G15" s="135" t="s">
        <v>19</v>
      </c>
      <c r="H15" s="137">
        <v>-67.854669999999999</v>
      </c>
      <c r="I15" s="137">
        <v>172.85899000000001</v>
      </c>
      <c r="J15" s="134">
        <v>25</v>
      </c>
      <c r="K15" s="138">
        <v>2983</v>
      </c>
      <c r="L15" s="137">
        <v>-0.4713</v>
      </c>
      <c r="M15" s="138">
        <v>33.872970000000002</v>
      </c>
      <c r="N15" s="138">
        <v>333.84451000000001</v>
      </c>
      <c r="O15" s="138">
        <v>0.19047</v>
      </c>
      <c r="P15" s="138">
        <v>95.719750000000005</v>
      </c>
      <c r="Q15" s="138">
        <v>1.5821762996448177</v>
      </c>
      <c r="R15" s="138">
        <v>0.54131054131054135</v>
      </c>
      <c r="S15" s="138">
        <v>25.427350427350429</v>
      </c>
      <c r="T15" s="138">
        <v>64.458689458689463</v>
      </c>
      <c r="U15" s="138">
        <v>87</v>
      </c>
      <c r="V15" s="138">
        <v>55</v>
      </c>
      <c r="W15" s="138">
        <v>34.022710131456527</v>
      </c>
      <c r="X15" s="138">
        <v>30.533201400025096</v>
      </c>
      <c r="Y15" s="138">
        <v>35.44408846851838</v>
      </c>
      <c r="Z15" s="104">
        <v>11.65</v>
      </c>
      <c r="AF15" s="40"/>
    </row>
    <row r="16" spans="1:32" x14ac:dyDescent="0.25">
      <c r="A16" s="98"/>
      <c r="B16" s="134">
        <v>38</v>
      </c>
      <c r="C16" s="134">
        <v>8948</v>
      </c>
      <c r="D16" s="135" t="s">
        <v>21</v>
      </c>
      <c r="E16" s="135">
        <v>43164</v>
      </c>
      <c r="F16" s="134" t="s">
        <v>22</v>
      </c>
      <c r="G16" s="135" t="s">
        <v>19</v>
      </c>
      <c r="H16" s="137">
        <v>-68.3352</v>
      </c>
      <c r="I16" s="137">
        <v>180.01966999999999</v>
      </c>
      <c r="J16" s="134">
        <v>10</v>
      </c>
      <c r="K16" s="138">
        <v>1032</v>
      </c>
      <c r="L16" s="137">
        <v>-0.42380000000000001</v>
      </c>
      <c r="M16" s="138">
        <v>34.028669999999998</v>
      </c>
      <c r="N16" s="138">
        <v>319.45699999999999</v>
      </c>
      <c r="O16" s="138">
        <v>0.1825</v>
      </c>
      <c r="P16" s="138">
        <v>95.645899999999997</v>
      </c>
      <c r="Q16" s="138">
        <v>1.7436228608330644</v>
      </c>
      <c r="R16" s="138">
        <v>1.0256410256410258</v>
      </c>
      <c r="S16" s="138">
        <v>24.715099715099715</v>
      </c>
      <c r="T16" s="138">
        <v>56.980056980056986</v>
      </c>
      <c r="U16" s="138">
        <v>96</v>
      </c>
      <c r="V16" s="138">
        <v>50</v>
      </c>
      <c r="W16" s="138">
        <v>22.898458477661269</v>
      </c>
      <c r="X16" s="138">
        <v>31.367751339262011</v>
      </c>
      <c r="Y16" s="138">
        <v>45.733790183076714</v>
      </c>
      <c r="Z16" s="104">
        <v>11.275</v>
      </c>
      <c r="AF16" s="41"/>
    </row>
    <row r="17" spans="1:32" ht="15" customHeight="1" x14ac:dyDescent="0.25">
      <c r="A17" s="98"/>
      <c r="B17" s="134">
        <v>37</v>
      </c>
      <c r="C17" s="134">
        <v>8947</v>
      </c>
      <c r="D17" s="135" t="s">
        <v>21</v>
      </c>
      <c r="E17" s="135">
        <v>43163</v>
      </c>
      <c r="F17" s="134" t="s">
        <v>22</v>
      </c>
      <c r="G17" s="135" t="s">
        <v>17</v>
      </c>
      <c r="H17" s="137">
        <v>-68.858000000000004</v>
      </c>
      <c r="I17" s="137">
        <v>181.30283</v>
      </c>
      <c r="J17" s="134">
        <v>10</v>
      </c>
      <c r="K17" s="138">
        <v>2380</v>
      </c>
      <c r="L17" s="137">
        <v>-0.17649999999999999</v>
      </c>
      <c r="M17" s="138">
        <v>34.077330000000003</v>
      </c>
      <c r="N17" s="138">
        <v>313.50150000000002</v>
      </c>
      <c r="O17" s="138">
        <v>0.4148</v>
      </c>
      <c r="P17" s="138">
        <v>94.94</v>
      </c>
      <c r="Q17" s="138">
        <v>1.8404907975460123</v>
      </c>
      <c r="R17" s="138">
        <v>0.63390313390313402</v>
      </c>
      <c r="S17" s="138">
        <v>26.353276353276353</v>
      </c>
      <c r="T17" s="138">
        <v>65.527065527065531</v>
      </c>
      <c r="U17" s="138">
        <v>81</v>
      </c>
      <c r="V17" s="138">
        <v>43</v>
      </c>
      <c r="W17" s="138">
        <v>20.688681764239426</v>
      </c>
      <c r="X17" s="138">
        <v>15.254327568102806</v>
      </c>
      <c r="Y17" s="138">
        <v>64.056990667657786</v>
      </c>
      <c r="Z17" s="104">
        <v>30.78</v>
      </c>
      <c r="AF17" s="41"/>
    </row>
    <row r="18" spans="1:32" x14ac:dyDescent="0.25">
      <c r="A18" s="98"/>
      <c r="B18" s="134">
        <v>36</v>
      </c>
      <c r="C18" s="134">
        <v>8946</v>
      </c>
      <c r="D18" s="135" t="s">
        <v>21</v>
      </c>
      <c r="E18" s="135">
        <v>43162</v>
      </c>
      <c r="F18" s="135" t="s">
        <v>22</v>
      </c>
      <c r="G18" s="135" t="s">
        <v>19</v>
      </c>
      <c r="H18" s="137">
        <v>-69.084299999999999</v>
      </c>
      <c r="I18" s="137">
        <v>181.892</v>
      </c>
      <c r="J18" s="134">
        <v>10</v>
      </c>
      <c r="K18" s="138">
        <v>3299</v>
      </c>
      <c r="L18" s="137">
        <v>-0.39789999999999998</v>
      </c>
      <c r="M18" s="138">
        <v>33.797800000000002</v>
      </c>
      <c r="N18" s="138">
        <v>329.96301</v>
      </c>
      <c r="O18" s="138">
        <v>0.43096000000000001</v>
      </c>
      <c r="P18" s="138">
        <v>94.504649999999998</v>
      </c>
      <c r="Q18" s="138">
        <v>1.7436228608330644</v>
      </c>
      <c r="R18" s="138">
        <v>0.59116809116809121</v>
      </c>
      <c r="S18" s="138">
        <v>24.786324786324787</v>
      </c>
      <c r="T18" s="138">
        <v>56.980056980056986</v>
      </c>
      <c r="U18" s="138">
        <v>93</v>
      </c>
      <c r="V18" s="138">
        <v>28</v>
      </c>
      <c r="W18" s="138">
        <v>19.3043297432353</v>
      </c>
      <c r="X18" s="138">
        <v>18.833492432424681</v>
      </c>
      <c r="Y18" s="138">
        <v>61.862177824340009</v>
      </c>
      <c r="Z18" s="104">
        <v>16.875</v>
      </c>
      <c r="AF18" s="41"/>
    </row>
    <row r="19" spans="1:32" x14ac:dyDescent="0.25">
      <c r="A19" s="98"/>
      <c r="B19" s="134">
        <v>34</v>
      </c>
      <c r="C19" s="134">
        <v>8945</v>
      </c>
      <c r="D19" s="135" t="s">
        <v>21</v>
      </c>
      <c r="E19" s="135">
        <v>43161</v>
      </c>
      <c r="F19" s="134" t="s">
        <v>22</v>
      </c>
      <c r="G19" s="135" t="s">
        <v>17</v>
      </c>
      <c r="H19" s="137">
        <v>-69.516300000000001</v>
      </c>
      <c r="I19" s="137">
        <v>181.58116000000001</v>
      </c>
      <c r="J19" s="134">
        <v>10</v>
      </c>
      <c r="K19" s="138">
        <v>3293</v>
      </c>
      <c r="L19" s="137">
        <v>-0.86719999999999997</v>
      </c>
      <c r="M19" s="138">
        <v>33.556620000000002</v>
      </c>
      <c r="N19" s="138">
        <v>332.70299999999997</v>
      </c>
      <c r="O19" s="138">
        <v>0.21262</v>
      </c>
      <c r="P19" s="138">
        <v>95.4846</v>
      </c>
      <c r="Q19" s="138">
        <v>1.7759121730707137</v>
      </c>
      <c r="R19" s="138">
        <v>0.74074074074074081</v>
      </c>
      <c r="S19" s="138">
        <v>25.427350427350429</v>
      </c>
      <c r="T19" s="138">
        <v>59.82905982905983</v>
      </c>
      <c r="U19" s="138">
        <v>101</v>
      </c>
      <c r="V19" s="138">
        <v>31</v>
      </c>
      <c r="W19" s="138">
        <v>21.34375660798128</v>
      </c>
      <c r="X19" s="138">
        <v>43.716127992250811</v>
      </c>
      <c r="Y19" s="138">
        <v>34.940115399767905</v>
      </c>
      <c r="Z19" s="104">
        <v>14.45</v>
      </c>
      <c r="AF19" s="4"/>
    </row>
    <row r="20" spans="1:32" x14ac:dyDescent="0.25">
      <c r="A20" s="98"/>
      <c r="B20" s="134">
        <v>33</v>
      </c>
      <c r="C20" s="134">
        <v>8944</v>
      </c>
      <c r="D20" s="135" t="s">
        <v>21</v>
      </c>
      <c r="E20" s="135">
        <v>43160</v>
      </c>
      <c r="F20" s="134" t="s">
        <v>22</v>
      </c>
      <c r="G20" s="135" t="s">
        <v>19</v>
      </c>
      <c r="H20" s="137">
        <v>-70.711799999999997</v>
      </c>
      <c r="I20" s="137">
        <v>180.8905</v>
      </c>
      <c r="J20" s="134">
        <v>10</v>
      </c>
      <c r="K20" s="138">
        <v>1900</v>
      </c>
      <c r="L20" s="137">
        <v>-0.84260000000000002</v>
      </c>
      <c r="M20" s="138">
        <v>33.887</v>
      </c>
      <c r="N20" s="138">
        <v>327.50101000000001</v>
      </c>
      <c r="O20" s="138">
        <v>0.39069999999999999</v>
      </c>
      <c r="P20" s="138">
        <v>95.640500000000003</v>
      </c>
      <c r="Q20" s="138">
        <v>1.7436228608330644</v>
      </c>
      <c r="R20" s="138">
        <v>1.0683760683760684</v>
      </c>
      <c r="S20" s="138">
        <v>26.13960113960114</v>
      </c>
      <c r="T20" s="138">
        <v>59.82905982905983</v>
      </c>
      <c r="U20" s="138">
        <v>98</v>
      </c>
      <c r="V20" s="138">
        <v>36</v>
      </c>
      <c r="W20" s="138">
        <v>25.576887204586054</v>
      </c>
      <c r="X20" s="138">
        <v>46.122255614827331</v>
      </c>
      <c r="Y20" s="138">
        <v>28.300857180586622</v>
      </c>
      <c r="Z20" s="104">
        <v>13.212499999999999</v>
      </c>
      <c r="AF20" s="4"/>
    </row>
    <row r="21" spans="1:32" x14ac:dyDescent="0.25">
      <c r="A21" s="98"/>
      <c r="B21" s="134">
        <v>31</v>
      </c>
      <c r="C21" s="134">
        <v>8942</v>
      </c>
      <c r="D21" s="135" t="s">
        <v>21</v>
      </c>
      <c r="E21" s="135">
        <v>43158</v>
      </c>
      <c r="F21" s="134" t="s">
        <v>22</v>
      </c>
      <c r="G21" s="135" t="s">
        <v>19</v>
      </c>
      <c r="H21" s="137">
        <v>-70.9542</v>
      </c>
      <c r="I21" s="137">
        <v>179.25333000000001</v>
      </c>
      <c r="J21" s="134">
        <v>10</v>
      </c>
      <c r="K21" s="138">
        <v>1257</v>
      </c>
      <c r="L21" s="137">
        <v>-1.0599499999999999</v>
      </c>
      <c r="M21" s="138">
        <v>33.960169999999998</v>
      </c>
      <c r="N21" s="138">
        <v>326.31698999999998</v>
      </c>
      <c r="O21" s="138">
        <v>0.36889</v>
      </c>
      <c r="P21" s="138">
        <v>94.859899999999996</v>
      </c>
      <c r="Q21" s="138">
        <v>1.808201485308363</v>
      </c>
      <c r="R21" s="138">
        <v>0.66951566951566954</v>
      </c>
      <c r="S21" s="138">
        <v>27.635327635327638</v>
      </c>
      <c r="T21" s="138">
        <v>65.17094017094017</v>
      </c>
      <c r="U21" s="138">
        <v>99</v>
      </c>
      <c r="V21" s="138">
        <v>45</v>
      </c>
      <c r="W21" s="138">
        <v>33.484560138825238</v>
      </c>
      <c r="X21" s="138">
        <v>41.001502210806407</v>
      </c>
      <c r="Y21" s="138">
        <v>25.513937650368355</v>
      </c>
      <c r="Z21" s="104">
        <v>18.650000000000002</v>
      </c>
    </row>
    <row r="22" spans="1:32" x14ac:dyDescent="0.25">
      <c r="A22" s="98"/>
      <c r="B22" s="134">
        <v>32</v>
      </c>
      <c r="C22" s="134">
        <v>8943</v>
      </c>
      <c r="D22" s="135" t="s">
        <v>21</v>
      </c>
      <c r="E22" s="135">
        <v>43159</v>
      </c>
      <c r="F22" s="134" t="s">
        <v>22</v>
      </c>
      <c r="G22" s="135" t="s">
        <v>17</v>
      </c>
      <c r="H22" s="137">
        <v>-70.980699999999999</v>
      </c>
      <c r="I22" s="137">
        <v>179.80916999999999</v>
      </c>
      <c r="J22" s="134">
        <v>10</v>
      </c>
      <c r="K22" s="138">
        <v>1136</v>
      </c>
      <c r="L22" s="137">
        <v>-1.0365</v>
      </c>
      <c r="M22" s="138">
        <v>33.956629999999997</v>
      </c>
      <c r="N22" s="138">
        <v>326.61300999999997</v>
      </c>
      <c r="O22" s="138">
        <v>0.28239999999999998</v>
      </c>
      <c r="P22" s="138">
        <v>94.738799999999998</v>
      </c>
      <c r="Q22" s="138">
        <v>1.808201485308363</v>
      </c>
      <c r="R22" s="138">
        <v>0.64102564102564108</v>
      </c>
      <c r="S22" s="138">
        <v>27.564102564102566</v>
      </c>
      <c r="T22" s="138">
        <v>65.527065527065531</v>
      </c>
      <c r="U22" s="138">
        <v>98</v>
      </c>
      <c r="V22" s="138">
        <v>41</v>
      </c>
      <c r="W22" s="138">
        <v>22.466627669786032</v>
      </c>
      <c r="X22" s="138">
        <v>52.862653340673013</v>
      </c>
      <c r="Y22" s="138">
        <v>24.670718989540948</v>
      </c>
      <c r="Z22" s="104">
        <v>19.899999999999999</v>
      </c>
    </row>
    <row r="23" spans="1:32" x14ac:dyDescent="0.25">
      <c r="A23" s="98"/>
      <c r="B23" s="143" t="s">
        <v>23</v>
      </c>
      <c r="C23" s="143"/>
      <c r="D23" s="143"/>
      <c r="E23" s="144"/>
      <c r="F23" s="141"/>
      <c r="G23" s="136"/>
      <c r="H23" s="145"/>
      <c r="I23" s="145"/>
      <c r="J23" s="141"/>
      <c r="K23" s="146">
        <f>AVERAGE(K13:K22)</f>
        <v>2006.5</v>
      </c>
      <c r="L23" s="146">
        <f t="shared" ref="L23:Z23" si="2">AVERAGE(L13:L22)</f>
        <v>-0.55579999999999996</v>
      </c>
      <c r="M23" s="146">
        <f t="shared" si="2"/>
        <v>33.910598000000007</v>
      </c>
      <c r="N23" s="146">
        <f t="shared" si="2"/>
        <v>325.512452</v>
      </c>
      <c r="O23" s="146">
        <f t="shared" si="2"/>
        <v>0.3593559999999999</v>
      </c>
      <c r="P23" s="146">
        <f t="shared" si="2"/>
        <v>95.180039999999991</v>
      </c>
      <c r="Q23" s="146">
        <f t="shared" si="2"/>
        <v>1.7533096545043592</v>
      </c>
      <c r="R23" s="146">
        <f t="shared" si="2"/>
        <v>0.8105413105413104</v>
      </c>
      <c r="S23" s="146">
        <f t="shared" si="2"/>
        <v>25.833333333333336</v>
      </c>
      <c r="T23" s="146">
        <f t="shared" si="2"/>
        <v>59.864672364672359</v>
      </c>
      <c r="U23" s="146">
        <f t="shared" si="2"/>
        <v>94.3</v>
      </c>
      <c r="V23" s="146">
        <f t="shared" si="2"/>
        <v>42.1</v>
      </c>
      <c r="W23" s="146">
        <f t="shared" si="2"/>
        <v>23.916178940630815</v>
      </c>
      <c r="X23" s="146">
        <f t="shared" si="2"/>
        <v>33.488702957458187</v>
      </c>
      <c r="Y23" s="146">
        <f t="shared" si="2"/>
        <v>42.595118101911005</v>
      </c>
      <c r="Z23" s="112">
        <f t="shared" si="2"/>
        <v>16.739750000000001</v>
      </c>
    </row>
    <row r="24" spans="1:32" x14ac:dyDescent="0.25">
      <c r="A24" s="98"/>
      <c r="B24" s="143" t="s">
        <v>44</v>
      </c>
      <c r="C24" s="143"/>
      <c r="D24" s="143"/>
      <c r="E24" s="144"/>
      <c r="F24" s="141"/>
      <c r="G24" s="136"/>
      <c r="H24" s="145"/>
      <c r="I24" s="145"/>
      <c r="J24" s="141"/>
      <c r="K24" s="146">
        <f>STDEVA(K13:K22)</f>
        <v>910.59092535195703</v>
      </c>
      <c r="L24" s="146">
        <f t="shared" ref="L24:Z24" si="3">STDEVA(L13:L22)</f>
        <v>0.36717314035751591</v>
      </c>
      <c r="M24" s="146">
        <f t="shared" si="3"/>
        <v>0.14806957874969068</v>
      </c>
      <c r="N24" s="146">
        <f t="shared" si="3"/>
        <v>6.1881842495513562</v>
      </c>
      <c r="O24" s="146">
        <f t="shared" si="3"/>
        <v>0.14639468381361717</v>
      </c>
      <c r="P24" s="146">
        <f t="shared" si="3"/>
        <v>0.45378597059749781</v>
      </c>
      <c r="Q24" s="146">
        <f t="shared" si="3"/>
        <v>6.9835876428837929E-2</v>
      </c>
      <c r="R24" s="146">
        <f t="shared" si="3"/>
        <v>0.24617740352495801</v>
      </c>
      <c r="S24" s="146">
        <f t="shared" si="3"/>
        <v>1.0686662051962237</v>
      </c>
      <c r="T24" s="146">
        <f t="shared" si="3"/>
        <v>5.259333724814133</v>
      </c>
      <c r="U24" s="146">
        <f t="shared" si="3"/>
        <v>6.0745370193949757</v>
      </c>
      <c r="V24" s="146">
        <f t="shared" si="3"/>
        <v>9.374314789774127</v>
      </c>
      <c r="W24" s="146">
        <f t="shared" si="3"/>
        <v>5.6975205874137957</v>
      </c>
      <c r="X24" s="146">
        <f t="shared" si="3"/>
        <v>12.138158397575898</v>
      </c>
      <c r="Y24" s="146">
        <f t="shared" si="3"/>
        <v>14.888682852345411</v>
      </c>
      <c r="Z24" s="112">
        <f t="shared" si="3"/>
        <v>5.661718728295611</v>
      </c>
    </row>
    <row r="25" spans="1:32" x14ac:dyDescent="0.25">
      <c r="A25" s="98"/>
      <c r="B25" s="134">
        <v>4</v>
      </c>
      <c r="C25" s="134">
        <v>8914</v>
      </c>
      <c r="D25" s="135" t="s">
        <v>21</v>
      </c>
      <c r="E25" s="135">
        <v>43148</v>
      </c>
      <c r="F25" s="147" t="s">
        <v>24</v>
      </c>
      <c r="G25" s="135" t="s">
        <v>19</v>
      </c>
      <c r="H25" s="137">
        <v>-71.431200000000004</v>
      </c>
      <c r="I25" s="137">
        <v>172.50765999999999</v>
      </c>
      <c r="J25" s="134">
        <v>10</v>
      </c>
      <c r="K25" s="138">
        <v>2025</v>
      </c>
      <c r="L25" s="137">
        <v>-0.87829999999999997</v>
      </c>
      <c r="M25" s="138">
        <v>34.143889999999999</v>
      </c>
      <c r="N25" s="138">
        <v>325.24700999999999</v>
      </c>
      <c r="O25" s="138">
        <v>0.59450999999999998</v>
      </c>
      <c r="P25" s="138">
        <v>94.566000000000003</v>
      </c>
      <c r="Q25" s="138">
        <v>1.808201485308363</v>
      </c>
      <c r="R25" s="138">
        <v>0.37037037037037041</v>
      </c>
      <c r="S25" s="138">
        <v>28.632478632478634</v>
      </c>
      <c r="T25" s="138">
        <v>74.074074074074076</v>
      </c>
      <c r="U25" s="138">
        <v>87</v>
      </c>
      <c r="V25" s="138">
        <v>59</v>
      </c>
      <c r="W25" s="138">
        <v>31.532197010685987</v>
      </c>
      <c r="X25" s="138">
        <v>41.377091099995198</v>
      </c>
      <c r="Y25" s="138">
        <v>27.090711889318811</v>
      </c>
      <c r="Z25" s="104">
        <v>28.950000000000003</v>
      </c>
    </row>
    <row r="26" spans="1:32" x14ac:dyDescent="0.25">
      <c r="A26" s="98"/>
      <c r="B26" s="134">
        <v>5</v>
      </c>
      <c r="C26" s="134">
        <v>8915</v>
      </c>
      <c r="D26" s="135" t="s">
        <v>21</v>
      </c>
      <c r="E26" s="135">
        <v>43148</v>
      </c>
      <c r="F26" s="147" t="s">
        <v>24</v>
      </c>
      <c r="G26" s="135" t="s">
        <v>19</v>
      </c>
      <c r="H26" s="137">
        <v>-71.4422</v>
      </c>
      <c r="I26" s="137">
        <v>172.38567</v>
      </c>
      <c r="J26" s="134">
        <v>10</v>
      </c>
      <c r="K26" s="138">
        <v>1825</v>
      </c>
      <c r="L26" s="137">
        <v>-0.81759999999999999</v>
      </c>
      <c r="M26" s="138">
        <v>34.149439999999998</v>
      </c>
      <c r="N26" s="138">
        <v>325.8175</v>
      </c>
      <c r="O26" s="138">
        <v>0.87192999999999998</v>
      </c>
      <c r="P26" s="138">
        <v>94.322999999999993</v>
      </c>
      <c r="Q26" s="138">
        <v>1.7436228608330644</v>
      </c>
      <c r="R26" s="138">
        <v>0.36324786324786323</v>
      </c>
      <c r="S26" s="138">
        <v>27.13675213675214</v>
      </c>
      <c r="T26" s="138">
        <v>71.93732193732194</v>
      </c>
      <c r="U26" s="138">
        <v>89</v>
      </c>
      <c r="V26" s="138">
        <v>60</v>
      </c>
      <c r="W26" s="138">
        <v>36.336236539969313</v>
      </c>
      <c r="X26" s="138">
        <v>37.303360706432379</v>
      </c>
      <c r="Y26" s="138">
        <v>26.360402753598311</v>
      </c>
      <c r="Z26" s="104">
        <v>27.725000000000001</v>
      </c>
    </row>
    <row r="27" spans="1:32" x14ac:dyDescent="0.25">
      <c r="A27" s="98"/>
      <c r="B27" s="134">
        <v>9</v>
      </c>
      <c r="C27" s="134">
        <v>8919</v>
      </c>
      <c r="D27" s="135" t="s">
        <v>21</v>
      </c>
      <c r="E27" s="135">
        <v>43149</v>
      </c>
      <c r="F27" s="147" t="s">
        <v>24</v>
      </c>
      <c r="G27" s="135" t="s">
        <v>19</v>
      </c>
      <c r="H27" s="137">
        <v>-71.476200000000006</v>
      </c>
      <c r="I27" s="137">
        <v>172.078</v>
      </c>
      <c r="J27" s="134">
        <v>10</v>
      </c>
      <c r="K27" s="138">
        <v>1181</v>
      </c>
      <c r="L27" s="137">
        <v>-0.80149999999999999</v>
      </c>
      <c r="M27" s="138">
        <v>34.200830000000003</v>
      </c>
      <c r="N27" s="138">
        <v>324.40798999999998</v>
      </c>
      <c r="O27" s="138">
        <v>0.83050999999999997</v>
      </c>
      <c r="P27" s="138">
        <v>94.456400000000002</v>
      </c>
      <c r="Q27" s="138">
        <v>1.8727801097836616</v>
      </c>
      <c r="R27" s="138">
        <v>0.46296296296296297</v>
      </c>
      <c r="S27" s="138">
        <v>28.774928774928778</v>
      </c>
      <c r="T27" s="138">
        <v>76.566951566951573</v>
      </c>
      <c r="U27" s="138">
        <v>89</v>
      </c>
      <c r="V27" s="138">
        <v>58</v>
      </c>
      <c r="W27" s="138">
        <v>33.181811210749125</v>
      </c>
      <c r="X27" s="138">
        <v>23.060718215964645</v>
      </c>
      <c r="Y27" s="138">
        <v>43.757470573286234</v>
      </c>
      <c r="Z27" s="104">
        <v>32.424999999999997</v>
      </c>
    </row>
    <row r="28" spans="1:32" x14ac:dyDescent="0.25">
      <c r="A28" s="98"/>
      <c r="B28" s="134">
        <v>13</v>
      </c>
      <c r="C28" s="134">
        <v>8923</v>
      </c>
      <c r="D28" s="135" t="s">
        <v>21</v>
      </c>
      <c r="E28" s="135">
        <v>43150</v>
      </c>
      <c r="F28" s="147" t="s">
        <v>24</v>
      </c>
      <c r="G28" s="135" t="s">
        <v>19</v>
      </c>
      <c r="H28" s="137">
        <v>-71.510499999999993</v>
      </c>
      <c r="I28" s="137">
        <v>171.75533999999999</v>
      </c>
      <c r="J28" s="134">
        <v>10</v>
      </c>
      <c r="K28" s="138">
        <v>546</v>
      </c>
      <c r="L28" s="137">
        <v>-0.70860000000000001</v>
      </c>
      <c r="M28" s="138">
        <v>34.268740000000001</v>
      </c>
      <c r="N28" s="138">
        <v>309.5145</v>
      </c>
      <c r="O28" s="138">
        <v>0.53363000000000005</v>
      </c>
      <c r="P28" s="138">
        <v>94.858699999999999</v>
      </c>
      <c r="Q28" s="138">
        <v>1.9696480464966097</v>
      </c>
      <c r="R28" s="138">
        <v>0.32051282051282054</v>
      </c>
      <c r="S28" s="138">
        <v>29.415954415954417</v>
      </c>
      <c r="T28" s="138">
        <v>78.703703703703709</v>
      </c>
      <c r="U28" s="138">
        <v>93</v>
      </c>
      <c r="V28" s="138">
        <v>49</v>
      </c>
      <c r="W28" s="138">
        <v>27.781790942803546</v>
      </c>
      <c r="X28" s="138">
        <v>28.798197928515869</v>
      </c>
      <c r="Y28" s="138">
        <v>43.420011128680599</v>
      </c>
      <c r="Z28" s="104">
        <v>32.25</v>
      </c>
    </row>
    <row r="29" spans="1:32" x14ac:dyDescent="0.25">
      <c r="A29" s="98"/>
      <c r="B29" s="134">
        <v>15</v>
      </c>
      <c r="C29" s="134">
        <v>8925</v>
      </c>
      <c r="D29" s="135" t="s">
        <v>21</v>
      </c>
      <c r="E29" s="135">
        <v>43149</v>
      </c>
      <c r="F29" s="147" t="s">
        <v>24</v>
      </c>
      <c r="G29" s="135" t="s">
        <v>19</v>
      </c>
      <c r="H29" s="137">
        <v>-71.524199999999993</v>
      </c>
      <c r="I29" s="137">
        <v>171.61884000000001</v>
      </c>
      <c r="J29" s="134">
        <v>10</v>
      </c>
      <c r="K29" s="138">
        <v>481</v>
      </c>
      <c r="L29" s="137">
        <v>-0.75509999999999999</v>
      </c>
      <c r="M29" s="138">
        <v>34.31541</v>
      </c>
      <c r="N29" s="138">
        <v>293.84750000000003</v>
      </c>
      <c r="O29" s="138">
        <v>0.40872999999999998</v>
      </c>
      <c r="P29" s="138">
        <v>95.622100000000003</v>
      </c>
      <c r="Q29" s="138">
        <v>1.8727801097836616</v>
      </c>
      <c r="R29" s="138">
        <v>0.34188034188034189</v>
      </c>
      <c r="S29" s="138">
        <v>27.70655270655271</v>
      </c>
      <c r="T29" s="138">
        <v>75.498575498575505</v>
      </c>
      <c r="U29" s="138">
        <v>94</v>
      </c>
      <c r="V29" s="138">
        <v>38</v>
      </c>
      <c r="W29" s="138">
        <v>24.220626402053707</v>
      </c>
      <c r="X29" s="138">
        <v>25.66423989621585</v>
      </c>
      <c r="Y29" s="138">
        <v>50.115133701730429</v>
      </c>
      <c r="Z29" s="104">
        <v>37.024999999999999</v>
      </c>
    </row>
    <row r="30" spans="1:32" x14ac:dyDescent="0.25">
      <c r="A30" s="98"/>
      <c r="B30" s="143" t="s">
        <v>32</v>
      </c>
      <c r="C30" s="143"/>
      <c r="D30" s="143"/>
      <c r="E30" s="144"/>
      <c r="F30" s="148"/>
      <c r="G30" s="136"/>
      <c r="H30" s="145"/>
      <c r="I30" s="145"/>
      <c r="J30" s="141"/>
      <c r="K30" s="146">
        <f>AVERAGE(K25:K29)</f>
        <v>1211.5999999999999</v>
      </c>
      <c r="L30" s="145">
        <f>AVERAGE(L25:L29)</f>
        <v>-0.79222000000000004</v>
      </c>
      <c r="M30" s="146">
        <f t="shared" ref="M30:T30" si="4">AVERAGE(M25:M29)</f>
        <v>34.215661999999995</v>
      </c>
      <c r="N30" s="146">
        <f t="shared" si="4"/>
        <v>315.76689999999996</v>
      </c>
      <c r="O30" s="146">
        <f t="shared" si="4"/>
        <v>0.64786199999999994</v>
      </c>
      <c r="P30" s="146">
        <f t="shared" si="4"/>
        <v>94.765240000000006</v>
      </c>
      <c r="Q30" s="146">
        <f t="shared" si="4"/>
        <v>1.8534065224410721</v>
      </c>
      <c r="R30" s="146">
        <f t="shared" si="4"/>
        <v>0.37179487179487181</v>
      </c>
      <c r="S30" s="146">
        <f t="shared" si="4"/>
        <v>28.333333333333336</v>
      </c>
      <c r="T30" s="146">
        <f t="shared" si="4"/>
        <v>75.356125356125361</v>
      </c>
      <c r="U30" s="146">
        <f>AVERAGE(U25:U29)</f>
        <v>90.4</v>
      </c>
      <c r="V30" s="146">
        <f>AVERAGE(V25:V29)</f>
        <v>52.8</v>
      </c>
      <c r="W30" s="146">
        <f t="shared" ref="W30" si="5">AVERAGE(W25:W29)</f>
        <v>30.610532421252337</v>
      </c>
      <c r="X30" s="146">
        <f t="shared" ref="X30" si="6">AVERAGE(X25:X29)</f>
        <v>31.240721569424789</v>
      </c>
      <c r="Y30" s="146">
        <f t="shared" ref="Y30" si="7">AVERAGE(Y25:Y29)</f>
        <v>38.148746009322871</v>
      </c>
      <c r="Z30" s="112">
        <f t="shared" ref="Z30" si="8">AVERAGE(Z25:Z29)</f>
        <v>31.675000000000001</v>
      </c>
      <c r="AA30" s="23"/>
      <c r="AB30" s="23"/>
      <c r="AC30" s="23"/>
    </row>
    <row r="31" spans="1:32" x14ac:dyDescent="0.25">
      <c r="A31" s="98"/>
      <c r="B31" s="143" t="s">
        <v>44</v>
      </c>
      <c r="C31" s="143"/>
      <c r="D31" s="143"/>
      <c r="E31" s="144"/>
      <c r="F31" s="148"/>
      <c r="G31" s="136"/>
      <c r="H31" s="145"/>
      <c r="I31" s="145"/>
      <c r="J31" s="141"/>
      <c r="K31" s="146">
        <f>STDEVA(K25:K29)</f>
        <v>709.86181753916026</v>
      </c>
      <c r="L31" s="145">
        <f t="shared" ref="L31:Z31" si="9">STDEVA(L25:L29)</f>
        <v>6.4246066027423027E-2</v>
      </c>
      <c r="M31" s="146">
        <f t="shared" si="9"/>
        <v>7.503915491261938E-2</v>
      </c>
      <c r="N31" s="146">
        <f t="shared" si="9"/>
        <v>14.009890118057656</v>
      </c>
      <c r="O31" s="146">
        <f t="shared" si="9"/>
        <v>0.19789281169360376</v>
      </c>
      <c r="P31" s="146">
        <f t="shared" si="9"/>
        <v>0.51807305758937339</v>
      </c>
      <c r="Q31" s="146">
        <f t="shared" si="9"/>
        <v>8.4200224800809131E-2</v>
      </c>
      <c r="R31" s="146">
        <f t="shared" si="9"/>
        <v>5.4569747320165479E-2</v>
      </c>
      <c r="S31" s="146">
        <f t="shared" si="9"/>
        <v>0.90570737088386422</v>
      </c>
      <c r="T31" s="146">
        <f t="shared" si="9"/>
        <v>2.5507129030584035</v>
      </c>
      <c r="U31" s="146">
        <f>STDEVA(U25:U29)</f>
        <v>2.9664793948382648</v>
      </c>
      <c r="V31" s="146">
        <f t="shared" si="9"/>
        <v>9.3648278147545145</v>
      </c>
      <c r="W31" s="146">
        <f t="shared" si="9"/>
        <v>4.7190387042784359</v>
      </c>
      <c r="X31" s="146">
        <f t="shared" si="9"/>
        <v>7.8018764572458057</v>
      </c>
      <c r="Y31" s="146">
        <f t="shared" si="9"/>
        <v>10.766657059086734</v>
      </c>
      <c r="Z31" s="112">
        <f t="shared" si="9"/>
        <v>3.624353390606379</v>
      </c>
    </row>
    <row r="32" spans="1:32" x14ac:dyDescent="0.25">
      <c r="A32" s="98"/>
      <c r="B32" s="134">
        <v>30</v>
      </c>
      <c r="C32" s="134">
        <v>8941</v>
      </c>
      <c r="D32" s="135" t="s">
        <v>21</v>
      </c>
      <c r="E32" s="135">
        <v>43157</v>
      </c>
      <c r="F32" s="134" t="s">
        <v>25</v>
      </c>
      <c r="G32" s="135" t="s">
        <v>17</v>
      </c>
      <c r="H32" s="137">
        <v>-71.299300000000002</v>
      </c>
      <c r="I32" s="137">
        <v>181.96184</v>
      </c>
      <c r="J32" s="134">
        <v>10</v>
      </c>
      <c r="K32" s="138">
        <v>1370</v>
      </c>
      <c r="L32" s="137">
        <v>-0.90190000000000003</v>
      </c>
      <c r="M32" s="138">
        <v>33.801560000000002</v>
      </c>
      <c r="N32" s="138">
        <v>330.84350999999998</v>
      </c>
      <c r="O32" s="138">
        <v>0.18243999999999999</v>
      </c>
      <c r="P32" s="138">
        <v>94.811250000000001</v>
      </c>
      <c r="Q32" s="138">
        <v>1.6790442363577656</v>
      </c>
      <c r="R32" s="138">
        <v>0.96153846153846156</v>
      </c>
      <c r="S32" s="138">
        <v>25.712250712250714</v>
      </c>
      <c r="T32" s="138">
        <v>60.541310541310544</v>
      </c>
      <c r="U32" s="138">
        <v>88</v>
      </c>
      <c r="V32" s="138">
        <v>27</v>
      </c>
      <c r="W32" s="138">
        <v>24.741601747804818</v>
      </c>
      <c r="X32" s="138">
        <v>43.526891963730698</v>
      </c>
      <c r="Y32" s="138">
        <v>31.73150628846448</v>
      </c>
      <c r="Z32" s="104">
        <v>26.53</v>
      </c>
    </row>
    <row r="33" spans="1:27" x14ac:dyDescent="0.25">
      <c r="A33" s="98"/>
      <c r="B33" s="134">
        <v>29</v>
      </c>
      <c r="C33" s="134">
        <v>8940</v>
      </c>
      <c r="D33" s="135" t="s">
        <v>21</v>
      </c>
      <c r="E33" s="135">
        <v>43156</v>
      </c>
      <c r="F33" s="134" t="s">
        <v>25</v>
      </c>
      <c r="G33" s="135" t="s">
        <v>19</v>
      </c>
      <c r="H33" s="137">
        <v>-72.184200000000004</v>
      </c>
      <c r="I33" s="137">
        <v>181.52405999999999</v>
      </c>
      <c r="J33" s="134">
        <v>10</v>
      </c>
      <c r="K33" s="138">
        <v>795</v>
      </c>
      <c r="L33" s="137">
        <v>-1.0034000000000001</v>
      </c>
      <c r="M33" s="138">
        <v>34.194029999999998</v>
      </c>
      <c r="N33" s="138">
        <v>320.61450000000002</v>
      </c>
      <c r="O33" s="138">
        <v>0.40327000000000002</v>
      </c>
      <c r="P33" s="138">
        <v>94.875550000000004</v>
      </c>
      <c r="Q33" s="138">
        <v>1.808201485308363</v>
      </c>
      <c r="R33" s="138">
        <v>0.47008547008547008</v>
      </c>
      <c r="S33" s="138">
        <v>28.418803418803421</v>
      </c>
      <c r="T33" s="138">
        <v>69.800569800569804</v>
      </c>
      <c r="U33" s="138">
        <v>86</v>
      </c>
      <c r="V33" s="138">
        <v>92</v>
      </c>
      <c r="W33" s="138">
        <v>19.306810879209618</v>
      </c>
      <c r="X33" s="138">
        <v>24.112061586924014</v>
      </c>
      <c r="Y33" s="138">
        <v>56.581127533866365</v>
      </c>
      <c r="Z33" s="104">
        <v>36.150000000000006</v>
      </c>
    </row>
    <row r="34" spans="1:27" x14ac:dyDescent="0.25">
      <c r="A34" s="98"/>
      <c r="B34" s="134">
        <v>28</v>
      </c>
      <c r="C34" s="134">
        <v>8939</v>
      </c>
      <c r="D34" s="135" t="s">
        <v>21</v>
      </c>
      <c r="E34" s="135">
        <v>43155</v>
      </c>
      <c r="F34" s="134" t="s">
        <v>25</v>
      </c>
      <c r="G34" s="135" t="s">
        <v>17</v>
      </c>
      <c r="H34" s="137">
        <v>-72.327500000000001</v>
      </c>
      <c r="I34" s="137">
        <v>181.12933000000001</v>
      </c>
      <c r="J34" s="134">
        <v>10</v>
      </c>
      <c r="K34" s="138">
        <v>852</v>
      </c>
      <c r="L34" s="137">
        <v>-1.0645</v>
      </c>
      <c r="M34" s="138">
        <v>34.196800000000003</v>
      </c>
      <c r="N34" s="138">
        <v>318.69299000000001</v>
      </c>
      <c r="O34" s="138">
        <v>0.28833999999999999</v>
      </c>
      <c r="P34" s="138">
        <v>95.220200000000006</v>
      </c>
      <c r="Q34" s="138">
        <v>1.9373587342589604</v>
      </c>
      <c r="R34" s="138">
        <v>0.55555555555555558</v>
      </c>
      <c r="S34" s="138">
        <v>28.774928774928778</v>
      </c>
      <c r="T34" s="138">
        <v>71.225071225071233</v>
      </c>
      <c r="U34" s="138">
        <v>89</v>
      </c>
      <c r="V34" s="138">
        <v>69</v>
      </c>
      <c r="W34" s="138">
        <v>22.744798922402424</v>
      </c>
      <c r="X34" s="138">
        <v>25.818420398402754</v>
      </c>
      <c r="Y34" s="138">
        <v>51.436780679194818</v>
      </c>
      <c r="Z34" s="104">
        <v>29.8</v>
      </c>
    </row>
    <row r="35" spans="1:27" x14ac:dyDescent="0.25">
      <c r="A35" s="98"/>
      <c r="B35" s="134">
        <v>27</v>
      </c>
      <c r="C35" s="134">
        <v>8938</v>
      </c>
      <c r="D35" s="135" t="s">
        <v>21</v>
      </c>
      <c r="E35" s="135">
        <v>43154</v>
      </c>
      <c r="F35" s="134" t="s">
        <v>25</v>
      </c>
      <c r="G35" s="135" t="s">
        <v>19</v>
      </c>
      <c r="H35" s="137">
        <v>-73.082700000000003</v>
      </c>
      <c r="I35" s="137">
        <v>183.03017</v>
      </c>
      <c r="J35" s="134">
        <v>10</v>
      </c>
      <c r="K35" s="138">
        <v>1037</v>
      </c>
      <c r="L35" s="137">
        <v>-1.3161</v>
      </c>
      <c r="M35" s="138">
        <v>33.948680000000003</v>
      </c>
      <c r="N35" s="138">
        <v>329.28899999999999</v>
      </c>
      <c r="O35" s="138">
        <v>0.63466</v>
      </c>
      <c r="P35" s="138">
        <v>94.021649999999994</v>
      </c>
      <c r="Q35" s="138">
        <v>1.8404907975460123</v>
      </c>
      <c r="R35" s="138">
        <v>0.37749287749287752</v>
      </c>
      <c r="S35" s="138">
        <v>27.849002849002851</v>
      </c>
      <c r="T35" s="138">
        <v>67.307692307692307</v>
      </c>
      <c r="U35" s="138">
        <v>83</v>
      </c>
      <c r="V35" s="138">
        <v>45</v>
      </c>
      <c r="W35" s="138">
        <v>17.341683810828279</v>
      </c>
      <c r="X35" s="138">
        <v>18.203977480979962</v>
      </c>
      <c r="Y35" s="138">
        <v>64.454338708191756</v>
      </c>
      <c r="Z35" s="104">
        <v>30.524999999999999</v>
      </c>
    </row>
    <row r="36" spans="1:27" x14ac:dyDescent="0.25">
      <c r="A36" s="98"/>
      <c r="B36" s="143" t="s">
        <v>50</v>
      </c>
      <c r="C36" s="143"/>
      <c r="D36" s="143"/>
      <c r="E36" s="144"/>
      <c r="F36" s="136"/>
      <c r="G36" s="136"/>
      <c r="H36" s="145"/>
      <c r="I36" s="145"/>
      <c r="J36" s="141"/>
      <c r="K36" s="146">
        <f>AVERAGE(K32:K35)</f>
        <v>1013.5</v>
      </c>
      <c r="L36" s="145">
        <f t="shared" ref="L36:Z36" si="10">AVERAGE(L32:L35)</f>
        <v>-1.071475</v>
      </c>
      <c r="M36" s="146">
        <f t="shared" si="10"/>
        <v>34.035267499999996</v>
      </c>
      <c r="N36" s="146">
        <f t="shared" si="10"/>
        <v>324.86</v>
      </c>
      <c r="O36" s="146">
        <f t="shared" si="10"/>
        <v>0.3771775</v>
      </c>
      <c r="P36" s="146">
        <f t="shared" si="10"/>
        <v>94.732162500000015</v>
      </c>
      <c r="Q36" s="146">
        <f t="shared" si="10"/>
        <v>1.8162738133677752</v>
      </c>
      <c r="R36" s="146">
        <f t="shared" si="10"/>
        <v>0.59116809116809121</v>
      </c>
      <c r="S36" s="146">
        <f t="shared" si="10"/>
        <v>27.688746438746442</v>
      </c>
      <c r="T36" s="146">
        <f t="shared" si="10"/>
        <v>67.21866096866097</v>
      </c>
      <c r="U36" s="146">
        <f>AVERAGE(U32:U35)</f>
        <v>86.5</v>
      </c>
      <c r="V36" s="146">
        <f t="shared" si="10"/>
        <v>58.25</v>
      </c>
      <c r="W36" s="146">
        <f t="shared" si="10"/>
        <v>21.033723840061285</v>
      </c>
      <c r="X36" s="146">
        <f t="shared" si="10"/>
        <v>27.915337857509357</v>
      </c>
      <c r="Y36" s="146">
        <f t="shared" si="10"/>
        <v>51.050938302429351</v>
      </c>
      <c r="Z36" s="112">
        <f t="shared" si="10"/>
        <v>30.751249999999999</v>
      </c>
    </row>
    <row r="37" spans="1:27" x14ac:dyDescent="0.25">
      <c r="A37" s="98"/>
      <c r="B37" s="143" t="s">
        <v>44</v>
      </c>
      <c r="C37" s="143"/>
      <c r="D37" s="143"/>
      <c r="E37" s="144"/>
      <c r="F37" s="136"/>
      <c r="G37" s="136"/>
      <c r="H37" s="145"/>
      <c r="I37" s="145"/>
      <c r="J37" s="141"/>
      <c r="K37" s="146">
        <f>STDEVA(K32:K35)</f>
        <v>259.145390337805</v>
      </c>
      <c r="L37" s="145">
        <f t="shared" ref="L37:Z37" si="11">STDEVA(L32:L35)</f>
        <v>0.17633294974753513</v>
      </c>
      <c r="M37" s="146">
        <f t="shared" si="11"/>
        <v>0.19443496828417026</v>
      </c>
      <c r="N37" s="146">
        <f t="shared" si="11"/>
        <v>6.0957557778670717</v>
      </c>
      <c r="O37" s="146">
        <f t="shared" si="11"/>
        <v>0.19390105008740924</v>
      </c>
      <c r="P37" s="146">
        <f t="shared" si="11"/>
        <v>0.50656471184999829</v>
      </c>
      <c r="Q37" s="146">
        <f t="shared" si="11"/>
        <v>0.10668511248304285</v>
      </c>
      <c r="R37" s="146">
        <f t="shared" si="11"/>
        <v>0.25739759258678974</v>
      </c>
      <c r="S37" s="146">
        <f t="shared" si="11"/>
        <v>1.3717376735912468</v>
      </c>
      <c r="T37" s="146">
        <f t="shared" si="11"/>
        <v>4.7368242409137657</v>
      </c>
      <c r="U37" s="146">
        <f>STDEVA(U32:U35)</f>
        <v>2.6457513110645907</v>
      </c>
      <c r="V37" s="146">
        <f t="shared" si="11"/>
        <v>28.324018076537094</v>
      </c>
      <c r="W37" s="146">
        <f t="shared" si="11"/>
        <v>3.3311421698849562</v>
      </c>
      <c r="X37" s="146">
        <f t="shared" si="11"/>
        <v>10.907078973385511</v>
      </c>
      <c r="Y37" s="146">
        <f t="shared" si="11"/>
        <v>13.947801057928011</v>
      </c>
      <c r="Z37" s="112">
        <f t="shared" si="11"/>
        <v>3.9967286101677524</v>
      </c>
    </row>
    <row r="38" spans="1:27" x14ac:dyDescent="0.25">
      <c r="A38" s="98"/>
      <c r="B38" s="140" t="s">
        <v>26</v>
      </c>
      <c r="C38" s="140"/>
      <c r="D38" s="140"/>
      <c r="E38" s="141"/>
      <c r="F38" s="141"/>
      <c r="G38" s="141"/>
      <c r="H38" s="145"/>
      <c r="I38" s="145"/>
      <c r="J38" s="145"/>
      <c r="K38" s="142">
        <f t="shared" ref="K38:Z38" si="12">AVERAGE(K15:K22,K25:K29,K32:K35)</f>
        <v>1611.2941176470588</v>
      </c>
      <c r="L38" s="149">
        <f t="shared" si="12"/>
        <v>-0.79545588235294129</v>
      </c>
      <c r="M38" s="142">
        <f t="shared" si="12"/>
        <v>34.020974705882345</v>
      </c>
      <c r="N38" s="142">
        <f t="shared" si="12"/>
        <v>322.83379588235289</v>
      </c>
      <c r="O38" s="142">
        <f t="shared" si="12"/>
        <v>0.42478588235294118</v>
      </c>
      <c r="P38" s="142">
        <f t="shared" si="12"/>
        <v>94.958173529411752</v>
      </c>
      <c r="Q38" s="142">
        <f t="shared" si="12"/>
        <v>1.7987046287678776</v>
      </c>
      <c r="R38" s="142">
        <f t="shared" si="12"/>
        <v>0.5961957432545667</v>
      </c>
      <c r="S38" s="142">
        <f t="shared" si="12"/>
        <v>27.086475615887377</v>
      </c>
      <c r="T38" s="142">
        <f t="shared" si="12"/>
        <v>67.056309703368527</v>
      </c>
      <c r="U38" s="142">
        <f t="shared" si="12"/>
        <v>91.235294117647058</v>
      </c>
      <c r="V38" s="142">
        <f t="shared" si="12"/>
        <v>48.588235294117645</v>
      </c>
      <c r="W38" s="142">
        <f t="shared" si="12"/>
        <v>25.704327600251638</v>
      </c>
      <c r="X38" s="142">
        <f t="shared" si="12"/>
        <v>32.209192422090211</v>
      </c>
      <c r="Y38" s="142">
        <f t="shared" si="12"/>
        <v>42.086479977658144</v>
      </c>
      <c r="Z38" s="113">
        <f t="shared" si="12"/>
        <v>24.598382352941172</v>
      </c>
    </row>
    <row r="39" spans="1:27" x14ac:dyDescent="0.25">
      <c r="A39" s="98"/>
      <c r="B39" s="140" t="s">
        <v>109</v>
      </c>
      <c r="C39" s="140"/>
      <c r="D39" s="140"/>
      <c r="E39" s="141"/>
      <c r="F39" s="141"/>
      <c r="G39" s="141"/>
      <c r="H39" s="145"/>
      <c r="I39" s="145"/>
      <c r="J39" s="145"/>
      <c r="K39" s="142">
        <f t="shared" ref="K39:Z39" si="13">STDEVA(K32:K35,K25:K29,K15:K22)</f>
        <v>913.94151650323624</v>
      </c>
      <c r="L39" s="149">
        <f t="shared" si="13"/>
        <v>0.28878842919728459</v>
      </c>
      <c r="M39" s="142">
        <f t="shared" si="13"/>
        <v>0.20041061991938056</v>
      </c>
      <c r="N39" s="142">
        <f t="shared" si="13"/>
        <v>9.9337338583064039</v>
      </c>
      <c r="O39" s="142">
        <f t="shared" si="13"/>
        <v>0.2107484626592451</v>
      </c>
      <c r="P39" s="142">
        <f t="shared" si="13"/>
        <v>0.51800819434808831</v>
      </c>
      <c r="Q39" s="142">
        <f t="shared" si="13"/>
        <v>9.2578521822435714E-2</v>
      </c>
      <c r="R39" s="142">
        <f t="shared" si="13"/>
        <v>0.23752205997585882</v>
      </c>
      <c r="S39" s="142">
        <f t="shared" si="13"/>
        <v>1.5110723897631915</v>
      </c>
      <c r="T39" s="142">
        <f t="shared" si="13"/>
        <v>6.8937681645078452</v>
      </c>
      <c r="U39" s="142">
        <f t="shared" si="13"/>
        <v>5.8366237218608017</v>
      </c>
      <c r="V39" s="142">
        <f t="shared" si="13"/>
        <v>16.309731847617133</v>
      </c>
      <c r="W39" s="142">
        <f t="shared" si="13"/>
        <v>5.9330105191341991</v>
      </c>
      <c r="X39" s="142">
        <f t="shared" si="13"/>
        <v>11.120239042086888</v>
      </c>
      <c r="Y39" s="142">
        <f t="shared" si="13"/>
        <v>14.134531056038506</v>
      </c>
      <c r="Z39" s="113">
        <f t="shared" si="13"/>
        <v>8.7871040514093508</v>
      </c>
    </row>
    <row r="40" spans="1:27" x14ac:dyDescent="0.25">
      <c r="A40" s="98"/>
      <c r="B40" s="140" t="s">
        <v>27</v>
      </c>
      <c r="C40" s="140"/>
      <c r="D40" s="140"/>
      <c r="E40" s="141"/>
      <c r="F40" s="141"/>
      <c r="G40" s="141"/>
      <c r="H40" s="145"/>
      <c r="I40" s="145"/>
      <c r="J40" s="145"/>
      <c r="K40" s="146">
        <f t="shared" ref="K40:Z40" si="14">AVERAGE(K3:K14,K15:K22,K25:K29,K32:K35)</f>
        <v>1786.5780178849518</v>
      </c>
      <c r="L40" s="145">
        <f t="shared" si="14"/>
        <v>6.6945238021941411E-2</v>
      </c>
      <c r="M40" s="146">
        <f t="shared" si="14"/>
        <v>32.821633280294833</v>
      </c>
      <c r="N40" s="146">
        <f t="shared" si="14"/>
        <v>309.80988322643367</v>
      </c>
      <c r="O40" s="146">
        <f t="shared" si="14"/>
        <v>0.39284897129595714</v>
      </c>
      <c r="P40" s="146">
        <f t="shared" si="14"/>
        <v>91.80050172386882</v>
      </c>
      <c r="Q40" s="146">
        <f t="shared" si="14"/>
        <v>1.6620413000926146</v>
      </c>
      <c r="R40" s="146">
        <f t="shared" si="14"/>
        <v>0.7349540892909936</v>
      </c>
      <c r="S40" s="146">
        <f t="shared" si="14"/>
        <v>25.012067999086632</v>
      </c>
      <c r="T40" s="146">
        <f t="shared" si="14"/>
        <v>52.108126655226336</v>
      </c>
      <c r="U40" s="146">
        <f t="shared" si="14"/>
        <v>89.161811575774266</v>
      </c>
      <c r="V40" s="146">
        <f t="shared" si="14"/>
        <v>53.516162738712801</v>
      </c>
      <c r="W40" s="146">
        <f t="shared" si="14"/>
        <v>25.886170466204014</v>
      </c>
      <c r="X40" s="146">
        <f t="shared" si="14"/>
        <v>29.778189152274731</v>
      </c>
      <c r="Y40" s="146">
        <f t="shared" si="14"/>
        <v>41.775144554718004</v>
      </c>
      <c r="Z40" s="112">
        <f t="shared" si="14"/>
        <v>19.169989698907074</v>
      </c>
    </row>
    <row r="41" spans="1:27" ht="15.75" thickBot="1" x14ac:dyDescent="0.3">
      <c r="A41" s="127"/>
      <c r="B41" s="150" t="s">
        <v>110</v>
      </c>
      <c r="C41" s="150"/>
      <c r="D41" s="150"/>
      <c r="E41" s="151"/>
      <c r="F41" s="151"/>
      <c r="G41" s="151"/>
      <c r="H41" s="132"/>
      <c r="I41" s="132"/>
      <c r="J41" s="132"/>
      <c r="K41" s="129">
        <f t="shared" ref="K41:Z41" si="15">STDEVA(K32:K35,K25:K29,K15:K22,K3:K14)</f>
        <v>1049.6968514398316</v>
      </c>
      <c r="L41" s="132">
        <f t="shared" si="15"/>
        <v>1.6592489914105366</v>
      </c>
      <c r="M41" s="129">
        <f t="shared" si="15"/>
        <v>6.2984255543740622</v>
      </c>
      <c r="N41" s="129">
        <f t="shared" si="15"/>
        <v>59.597493648881802</v>
      </c>
      <c r="O41" s="129">
        <f t="shared" si="15"/>
        <v>0.18657473282579465</v>
      </c>
      <c r="P41" s="129">
        <f t="shared" si="15"/>
        <v>17.550538197245224</v>
      </c>
      <c r="Q41" s="129">
        <f t="shared" si="15"/>
        <v>0.32948247275778042</v>
      </c>
      <c r="R41" s="129">
        <f t="shared" si="15"/>
        <v>0.33326858858589742</v>
      </c>
      <c r="S41" s="129">
        <f t="shared" si="15"/>
        <v>4.9338631916854787</v>
      </c>
      <c r="T41" s="129">
        <f t="shared" si="15"/>
        <v>21.482385016339673</v>
      </c>
      <c r="U41" s="129">
        <f t="shared" si="15"/>
        <v>16.681246000872065</v>
      </c>
      <c r="V41" s="129">
        <f t="shared" si="15"/>
        <v>20.090500105757712</v>
      </c>
      <c r="W41" s="129">
        <f t="shared" si="15"/>
        <v>8.2668826261706112</v>
      </c>
      <c r="X41" s="129">
        <f t="shared" si="15"/>
        <v>10.576267852070497</v>
      </c>
      <c r="Y41" s="129">
        <f t="shared" si="15"/>
        <v>15.208774918028048</v>
      </c>
      <c r="Z41" s="133">
        <f t="shared" si="15"/>
        <v>9.6252475960058348</v>
      </c>
    </row>
    <row r="42" spans="1:27" ht="15" customHeight="1" x14ac:dyDescent="0.25">
      <c r="A42" s="89" t="s">
        <v>28</v>
      </c>
      <c r="B42" s="90">
        <v>1</v>
      </c>
      <c r="C42" s="90">
        <v>9201</v>
      </c>
      <c r="D42" s="90" t="s">
        <v>29</v>
      </c>
      <c r="E42" s="92">
        <v>43475</v>
      </c>
      <c r="F42" s="114" t="s">
        <v>29</v>
      </c>
      <c r="G42" s="95" t="s">
        <v>17</v>
      </c>
      <c r="H42" s="93">
        <v>-49.345579999999998</v>
      </c>
      <c r="I42" s="93">
        <v>175.1808</v>
      </c>
      <c r="J42" s="95">
        <v>10</v>
      </c>
      <c r="K42" s="95">
        <v>592</v>
      </c>
      <c r="L42" s="93">
        <v>10.7746</v>
      </c>
      <c r="M42" s="95">
        <v>34.300302092419557</v>
      </c>
      <c r="N42" s="95">
        <v>285.23649999999998</v>
      </c>
      <c r="O42" s="95">
        <v>0.24302000000000001</v>
      </c>
      <c r="P42" s="95">
        <v>90.149000000000001</v>
      </c>
      <c r="Q42" s="115">
        <v>0.94607684856312568</v>
      </c>
      <c r="R42" s="115">
        <v>7.1397972297586751E-2</v>
      </c>
      <c r="S42" s="115">
        <v>14.2081964872198</v>
      </c>
      <c r="T42" s="115">
        <v>0.89015488695032929</v>
      </c>
      <c r="U42" s="95">
        <v>73</v>
      </c>
      <c r="V42" s="114">
        <v>50</v>
      </c>
      <c r="W42" s="95">
        <v>64.140076032055177</v>
      </c>
      <c r="X42" s="95">
        <v>30.082363578735343</v>
      </c>
      <c r="Y42" s="95">
        <v>5.77756038920948</v>
      </c>
      <c r="Z42" s="97">
        <v>53.75</v>
      </c>
    </row>
    <row r="43" spans="1:27" x14ac:dyDescent="0.25">
      <c r="A43" s="98"/>
      <c r="B43" s="99">
        <v>2</v>
      </c>
      <c r="C43" s="99">
        <v>9202</v>
      </c>
      <c r="D43" s="99" t="s">
        <v>29</v>
      </c>
      <c r="E43" s="100">
        <v>43476</v>
      </c>
      <c r="F43" s="116" t="s">
        <v>29</v>
      </c>
      <c r="G43" s="103" t="s">
        <v>17</v>
      </c>
      <c r="H43" s="102">
        <v>-53.301470000000002</v>
      </c>
      <c r="I43" s="102">
        <v>175.4821</v>
      </c>
      <c r="J43" s="103">
        <v>10</v>
      </c>
      <c r="K43" s="103">
        <v>595</v>
      </c>
      <c r="L43" s="102">
        <v>8.3102</v>
      </c>
      <c r="M43" s="103">
        <v>34.143011515616763</v>
      </c>
      <c r="N43" s="103">
        <v>296.92650000000003</v>
      </c>
      <c r="O43" s="103">
        <v>0.17757000000000001</v>
      </c>
      <c r="P43" s="103">
        <v>91.558999999999997</v>
      </c>
      <c r="Q43" s="117">
        <v>1.323861801743623</v>
      </c>
      <c r="R43" s="117">
        <v>0.3141510781093817</v>
      </c>
      <c r="S43" s="117">
        <v>19.777238326431529</v>
      </c>
      <c r="T43" s="117">
        <v>2.7416770518070144</v>
      </c>
      <c r="U43" s="103">
        <v>89</v>
      </c>
      <c r="V43" s="116">
        <v>60</v>
      </c>
      <c r="W43" s="103">
        <v>40.429154562223331</v>
      </c>
      <c r="X43" s="103">
        <v>45.302422884448958</v>
      </c>
      <c r="Y43" s="103">
        <v>14.268422553327715</v>
      </c>
      <c r="Z43" s="104">
        <v>34.159999999999997</v>
      </c>
    </row>
    <row r="44" spans="1:27" s="26" customFormat="1" x14ac:dyDescent="0.25">
      <c r="A44" s="98"/>
      <c r="B44" s="105" t="s">
        <v>30</v>
      </c>
      <c r="C44" s="105"/>
      <c r="D44" s="105"/>
      <c r="E44" s="106"/>
      <c r="F44" s="111"/>
      <c r="G44" s="111"/>
      <c r="H44" s="110"/>
      <c r="I44" s="110"/>
      <c r="J44" s="111"/>
      <c r="K44" s="111">
        <f>AVERAGE(K42:K43)</f>
        <v>593.5</v>
      </c>
      <c r="L44" s="110">
        <f t="shared" ref="L44:V44" si="16">AVERAGE(L42:L43)</f>
        <v>9.5424000000000007</v>
      </c>
      <c r="M44" s="111">
        <f t="shared" si="16"/>
        <v>34.22165680401816</v>
      </c>
      <c r="N44" s="111">
        <f t="shared" si="16"/>
        <v>291.08150000000001</v>
      </c>
      <c r="O44" s="111">
        <f t="shared" si="16"/>
        <v>0.21029500000000001</v>
      </c>
      <c r="P44" s="111">
        <f t="shared" si="16"/>
        <v>90.853999999999999</v>
      </c>
      <c r="Q44" s="111">
        <f t="shared" si="16"/>
        <v>1.1349693251533743</v>
      </c>
      <c r="R44" s="111">
        <f t="shared" si="16"/>
        <v>0.19277452520348423</v>
      </c>
      <c r="S44" s="111">
        <f t="shared" si="16"/>
        <v>16.992717406825665</v>
      </c>
      <c r="T44" s="111">
        <f t="shared" si="16"/>
        <v>1.8159159693786719</v>
      </c>
      <c r="U44" s="111">
        <f>AVERAGE(U42:U43)</f>
        <v>81</v>
      </c>
      <c r="V44" s="111">
        <f t="shared" si="16"/>
        <v>55</v>
      </c>
      <c r="W44" s="111">
        <v>52.284615297139254</v>
      </c>
      <c r="X44" s="111">
        <v>37.692393231592149</v>
      </c>
      <c r="Y44" s="111">
        <v>10.022991471268597</v>
      </c>
      <c r="Z44" s="112">
        <v>43.954999999999998</v>
      </c>
      <c r="AA44" s="2"/>
    </row>
    <row r="45" spans="1:27" s="26" customFormat="1" x14ac:dyDescent="0.25">
      <c r="A45" s="98"/>
      <c r="B45" s="105" t="s">
        <v>44</v>
      </c>
      <c r="C45" s="105"/>
      <c r="D45" s="105"/>
      <c r="E45" s="106"/>
      <c r="F45" s="111"/>
      <c r="G45" s="111"/>
      <c r="H45" s="110"/>
      <c r="I45" s="110"/>
      <c r="J45" s="111"/>
      <c r="K45" s="111">
        <f>STDEVA(K42:K43)</f>
        <v>2.1213203435596424</v>
      </c>
      <c r="L45" s="110">
        <f>STDEVA(L42:L43)</f>
        <v>1.742593951556118</v>
      </c>
      <c r="M45" s="111">
        <f t="shared" ref="M45:Z45" si="17">STDEVA(M42:M43)</f>
        <v>0.11122123347399888</v>
      </c>
      <c r="N45" s="111">
        <f t="shared" si="17"/>
        <v>8.2660782720707804</v>
      </c>
      <c r="O45" s="111">
        <f t="shared" si="17"/>
        <v>4.6280138828659612E-2</v>
      </c>
      <c r="P45" s="111">
        <f t="shared" si="17"/>
        <v>0.99702056147302964</v>
      </c>
      <c r="Q45" s="111">
        <f t="shared" si="17"/>
        <v>0.26713430222417262</v>
      </c>
      <c r="R45" s="111">
        <f t="shared" si="17"/>
        <v>0.17165236727361571</v>
      </c>
      <c r="S45" s="111">
        <f t="shared" si="17"/>
        <v>3.937907249218211</v>
      </c>
      <c r="T45" s="111">
        <f t="shared" si="17"/>
        <v>1.3092238782873586</v>
      </c>
      <c r="U45" s="111">
        <f>STDEVA(U42:U43)</f>
        <v>11.313708498984761</v>
      </c>
      <c r="V45" s="111">
        <f t="shared" si="17"/>
        <v>7.0710678118654755</v>
      </c>
      <c r="W45" s="111">
        <f t="shared" si="17"/>
        <v>16.766153359499796</v>
      </c>
      <c r="X45" s="111">
        <f t="shared" si="17"/>
        <v>10.762207145131534</v>
      </c>
      <c r="Y45" s="111">
        <f t="shared" si="17"/>
        <v>6.003946214368292</v>
      </c>
      <c r="Z45" s="112">
        <f t="shared" si="17"/>
        <v>13.852221843444486</v>
      </c>
      <c r="AA45" s="2"/>
    </row>
    <row r="46" spans="1:27" x14ac:dyDescent="0.25">
      <c r="A46" s="98"/>
      <c r="B46" s="106">
        <v>3</v>
      </c>
      <c r="C46" s="106">
        <v>9203</v>
      </c>
      <c r="D46" s="106" t="s">
        <v>16</v>
      </c>
      <c r="E46" s="101">
        <v>43478</v>
      </c>
      <c r="F46" s="116" t="s">
        <v>16</v>
      </c>
      <c r="G46" s="111" t="s">
        <v>17</v>
      </c>
      <c r="H46" s="110">
        <v>-60.564120000000003</v>
      </c>
      <c r="I46" s="110">
        <v>175.8468</v>
      </c>
      <c r="J46" s="111">
        <v>10</v>
      </c>
      <c r="K46" s="111" t="s">
        <v>45</v>
      </c>
      <c r="L46" s="110">
        <v>4.1485000000000003</v>
      </c>
      <c r="M46" s="111">
        <v>33.822552604125498</v>
      </c>
      <c r="N46" s="111">
        <v>328.79899999999998</v>
      </c>
      <c r="O46" s="111">
        <v>0.17557</v>
      </c>
      <c r="P46" s="111">
        <v>90.566550000000007</v>
      </c>
      <c r="Q46" s="118">
        <v>1.6241524055537617</v>
      </c>
      <c r="R46" s="118">
        <v>0.68542053405683279</v>
      </c>
      <c r="S46" s="118">
        <v>25.631872054833643</v>
      </c>
      <c r="T46" s="119">
        <v>0.5340929321701976</v>
      </c>
      <c r="U46" s="111">
        <v>84</v>
      </c>
      <c r="V46" s="107">
        <v>59</v>
      </c>
      <c r="W46" s="111">
        <v>38.745057370176418</v>
      </c>
      <c r="X46" s="111">
        <v>24.571409765458952</v>
      </c>
      <c r="Y46" s="111">
        <v>36.683532864364643</v>
      </c>
      <c r="Z46" s="112">
        <v>35.5</v>
      </c>
    </row>
    <row r="47" spans="1:27" x14ac:dyDescent="0.25">
      <c r="A47" s="98"/>
      <c r="B47" s="99">
        <v>33</v>
      </c>
      <c r="C47" s="99">
        <v>9233</v>
      </c>
      <c r="D47" s="120" t="s">
        <v>18</v>
      </c>
      <c r="E47" s="121">
        <v>43506</v>
      </c>
      <c r="F47" s="116" t="s">
        <v>18</v>
      </c>
      <c r="G47" s="103" t="s">
        <v>17</v>
      </c>
      <c r="H47" s="102">
        <v>-62.625999999999998</v>
      </c>
      <c r="I47" s="102">
        <v>178.45033333333299</v>
      </c>
      <c r="J47" s="103">
        <v>10</v>
      </c>
      <c r="K47" s="103">
        <v>2177</v>
      </c>
      <c r="L47" s="102">
        <v>1.4536</v>
      </c>
      <c r="M47" s="103">
        <v>33.811393530960061</v>
      </c>
      <c r="N47" s="103">
        <v>323.12099999999998</v>
      </c>
      <c r="O47" s="103">
        <v>0.53173999999999999</v>
      </c>
      <c r="P47" s="103">
        <v>90.2881</v>
      </c>
      <c r="Q47" s="122">
        <v>1.3884404262189216</v>
      </c>
      <c r="R47" s="122">
        <v>0.99243181493645583</v>
      </c>
      <c r="S47" s="122">
        <v>20.134228187919462</v>
      </c>
      <c r="T47" s="123">
        <v>4.5575930211856859</v>
      </c>
      <c r="U47" s="103">
        <v>85</v>
      </c>
      <c r="V47" s="116">
        <v>69</v>
      </c>
      <c r="W47" s="103">
        <v>30.722891566265066</v>
      </c>
      <c r="X47" s="103">
        <v>28.313253012048193</v>
      </c>
      <c r="Y47" s="103">
        <v>40.963855421686745</v>
      </c>
      <c r="Z47" s="104">
        <v>31.97</v>
      </c>
    </row>
    <row r="48" spans="1:27" x14ac:dyDescent="0.25">
      <c r="A48" s="98"/>
      <c r="B48" s="99">
        <v>4</v>
      </c>
      <c r="C48" s="99">
        <v>9204</v>
      </c>
      <c r="D48" s="99" t="s">
        <v>18</v>
      </c>
      <c r="E48" s="100">
        <v>43479</v>
      </c>
      <c r="F48" s="116" t="s">
        <v>18</v>
      </c>
      <c r="G48" s="103" t="s">
        <v>17</v>
      </c>
      <c r="H48" s="102">
        <v>-63.721249999999998</v>
      </c>
      <c r="I48" s="102">
        <v>176.15430000000001</v>
      </c>
      <c r="J48" s="103">
        <v>10</v>
      </c>
      <c r="K48" s="103">
        <v>1250</v>
      </c>
      <c r="L48" s="102">
        <v>3.2208000000000001</v>
      </c>
      <c r="M48" s="103">
        <v>33.902163226285097</v>
      </c>
      <c r="N48" s="103"/>
      <c r="O48" s="103"/>
      <c r="P48" s="103">
        <v>90.566550000000007</v>
      </c>
      <c r="Q48" s="122">
        <v>1.6919599612528253</v>
      </c>
      <c r="R48" s="122">
        <v>7.1397972297586751E-2</v>
      </c>
      <c r="S48" s="122">
        <v>29.273168642010567</v>
      </c>
      <c r="T48" s="123">
        <v>50.204735623998573</v>
      </c>
      <c r="U48" s="103">
        <v>56</v>
      </c>
      <c r="V48" s="116">
        <v>53</v>
      </c>
      <c r="W48" s="103">
        <v>11.303702903465767</v>
      </c>
      <c r="X48" s="103">
        <v>34.813323621013019</v>
      </c>
      <c r="Y48" s="103">
        <v>53.882973475521204</v>
      </c>
      <c r="Z48" s="104">
        <v>84.96</v>
      </c>
    </row>
    <row r="49" spans="1:27" x14ac:dyDescent="0.25">
      <c r="A49" s="98"/>
      <c r="B49" s="99">
        <v>31</v>
      </c>
      <c r="C49" s="99">
        <v>9232</v>
      </c>
      <c r="D49" s="99" t="s">
        <v>18</v>
      </c>
      <c r="E49" s="100">
        <v>43505</v>
      </c>
      <c r="F49" s="116" t="s">
        <v>18</v>
      </c>
      <c r="G49" s="103" t="s">
        <v>17</v>
      </c>
      <c r="H49" s="102">
        <v>-65.206166666666661</v>
      </c>
      <c r="I49" s="102">
        <v>179.25049999999999</v>
      </c>
      <c r="J49" s="103">
        <v>10</v>
      </c>
      <c r="K49" s="103">
        <v>2899</v>
      </c>
      <c r="L49" s="102">
        <f>AVERAGE(L47:L48)</f>
        <v>2.3372000000000002</v>
      </c>
      <c r="M49" s="103">
        <v>33.71585556313071</v>
      </c>
      <c r="N49" s="103">
        <v>341.57799999999997</v>
      </c>
      <c r="O49" s="103">
        <v>0.53671000000000002</v>
      </c>
      <c r="P49" s="103">
        <v>86.316400000000002</v>
      </c>
      <c r="Q49" s="122">
        <v>1.3787536325476268</v>
      </c>
      <c r="R49" s="122">
        <v>0.15707553905469085</v>
      </c>
      <c r="S49" s="122">
        <v>23.418534913608454</v>
      </c>
      <c r="T49" s="123">
        <v>48.780487804878049</v>
      </c>
      <c r="U49" s="103">
        <v>57</v>
      </c>
      <c r="V49" s="116">
        <v>44</v>
      </c>
      <c r="W49" s="103">
        <v>9.021113243761997</v>
      </c>
      <c r="X49" s="103">
        <v>21.689059500959694</v>
      </c>
      <c r="Y49" s="103">
        <v>69.289827255278311</v>
      </c>
      <c r="Z49" s="104">
        <v>68.28</v>
      </c>
    </row>
    <row r="50" spans="1:27" x14ac:dyDescent="0.25">
      <c r="A50" s="98"/>
      <c r="B50" s="99">
        <v>5</v>
      </c>
      <c r="C50" s="99">
        <v>9205</v>
      </c>
      <c r="D50" s="99" t="s">
        <v>18</v>
      </c>
      <c r="E50" s="100">
        <v>43480</v>
      </c>
      <c r="F50" s="116" t="s">
        <v>18</v>
      </c>
      <c r="G50" s="103" t="s">
        <v>17</v>
      </c>
      <c r="H50" s="102">
        <v>-65.875730000000004</v>
      </c>
      <c r="I50" s="102">
        <v>177.9273</v>
      </c>
      <c r="J50" s="103">
        <v>10</v>
      </c>
      <c r="K50" s="103">
        <v>1029</v>
      </c>
      <c r="L50" s="102">
        <v>0.15110000000000001</v>
      </c>
      <c r="M50" s="103">
        <v>33.74543133607245</v>
      </c>
      <c r="N50" s="103">
        <v>363.87</v>
      </c>
      <c r="O50" s="103">
        <v>1.7358</v>
      </c>
      <c r="P50" s="103">
        <v>87.408699999999996</v>
      </c>
      <c r="Q50" s="122">
        <v>1.662899580238941</v>
      </c>
      <c r="R50" s="122">
        <v>7.1397972297586751E-2</v>
      </c>
      <c r="S50" s="122">
        <v>27.631015279166071</v>
      </c>
      <c r="T50" s="123">
        <v>57.682036674381344</v>
      </c>
      <c r="U50" s="103">
        <v>57</v>
      </c>
      <c r="V50" s="116">
        <v>38</v>
      </c>
      <c r="W50" s="103">
        <v>9.6480155506217571</v>
      </c>
      <c r="X50" s="103">
        <v>10.184051237475421</v>
      </c>
      <c r="Y50" s="103">
        <v>80.16793321190282</v>
      </c>
      <c r="Z50" s="104">
        <v>84.96</v>
      </c>
    </row>
    <row r="51" spans="1:27" s="26" customFormat="1" x14ac:dyDescent="0.25">
      <c r="A51" s="98"/>
      <c r="B51" s="105" t="s">
        <v>31</v>
      </c>
      <c r="C51" s="105"/>
      <c r="D51" s="105"/>
      <c r="E51" s="106"/>
      <c r="F51" s="111"/>
      <c r="G51" s="111"/>
      <c r="H51" s="110"/>
      <c r="I51" s="110"/>
      <c r="J51" s="111"/>
      <c r="K51" s="111">
        <f>AVERAGE(K47:K50)</f>
        <v>1838.75</v>
      </c>
      <c r="L51" s="110">
        <f>AVERAGE(L47:L50)</f>
        <v>1.7906750000000002</v>
      </c>
      <c r="M51" s="111">
        <f t="shared" ref="M51:V51" si="18">AVERAGE(M47:M50)</f>
        <v>33.793710914112076</v>
      </c>
      <c r="N51" s="111">
        <f t="shared" si="18"/>
        <v>342.85633333333334</v>
      </c>
      <c r="O51" s="111">
        <f t="shared" si="18"/>
        <v>0.93474999999999986</v>
      </c>
      <c r="P51" s="111">
        <f t="shared" si="18"/>
        <v>88.644937499999997</v>
      </c>
      <c r="Q51" s="111">
        <f t="shared" si="18"/>
        <v>1.5305134000645788</v>
      </c>
      <c r="R51" s="111">
        <f t="shared" si="18"/>
        <v>0.32307582464658008</v>
      </c>
      <c r="S51" s="111">
        <f t="shared" si="18"/>
        <v>25.114236755676139</v>
      </c>
      <c r="T51" s="111">
        <f t="shared" si="18"/>
        <v>40.306213281110914</v>
      </c>
      <c r="U51" s="111">
        <f>AVERAGE(U47:U50)</f>
        <v>63.75</v>
      </c>
      <c r="V51" s="111">
        <f t="shared" si="18"/>
        <v>51</v>
      </c>
      <c r="W51" s="111">
        <v>15.173930816028646</v>
      </c>
      <c r="X51" s="111">
        <v>23.74992184287408</v>
      </c>
      <c r="Y51" s="111">
        <v>61.076147341097268</v>
      </c>
      <c r="Z51" s="112">
        <v>67.54249999999999</v>
      </c>
      <c r="AA51" s="2"/>
    </row>
    <row r="52" spans="1:27" s="26" customFormat="1" x14ac:dyDescent="0.25">
      <c r="A52" s="98"/>
      <c r="B52" s="105" t="s">
        <v>44</v>
      </c>
      <c r="C52" s="105"/>
      <c r="D52" s="105"/>
      <c r="E52" s="106"/>
      <c r="F52" s="111"/>
      <c r="G52" s="111"/>
      <c r="H52" s="110"/>
      <c r="I52" s="110"/>
      <c r="J52" s="111"/>
      <c r="K52" s="111">
        <f>STDEVA(K47:K50)</f>
        <v>864.26553597066834</v>
      </c>
      <c r="L52" s="110">
        <f>STDEVA(L47:L50)</f>
        <v>1.3096784373145438</v>
      </c>
      <c r="M52" s="111">
        <f t="shared" ref="M52:Z52" si="19">STDEVA(M47:M50)</f>
        <v>8.2597320954098705E-2</v>
      </c>
      <c r="N52" s="111">
        <f t="shared" si="19"/>
        <v>20.404554695786278</v>
      </c>
      <c r="O52" s="111">
        <f t="shared" si="19"/>
        <v>0.69373410043041739</v>
      </c>
      <c r="P52" s="111">
        <f t="shared" si="19"/>
        <v>2.108945048033497</v>
      </c>
      <c r="Q52" s="111">
        <f t="shared" si="19"/>
        <v>0.170104722406343</v>
      </c>
      <c r="R52" s="111">
        <f t="shared" si="19"/>
        <v>0.44806138689526764</v>
      </c>
      <c r="S52" s="111">
        <f t="shared" si="19"/>
        <v>4.1354878246542777</v>
      </c>
      <c r="T52" s="111">
        <f t="shared" si="19"/>
        <v>24.150066682856696</v>
      </c>
      <c r="U52" s="111">
        <f>STDEVA(U47:U50)</f>
        <v>14.174507634012077</v>
      </c>
      <c r="V52" s="111">
        <f t="shared" si="19"/>
        <v>13.490737563232042</v>
      </c>
      <c r="W52" s="111">
        <f t="shared" si="19"/>
        <v>10.410599536139818</v>
      </c>
      <c r="X52" s="111">
        <f t="shared" si="19"/>
        <v>10.511943193955219</v>
      </c>
      <c r="Y52" s="111">
        <f t="shared" si="19"/>
        <v>17.206654352132738</v>
      </c>
      <c r="Z52" s="112">
        <f t="shared" si="19"/>
        <v>24.984563734434104</v>
      </c>
      <c r="AA52" s="2"/>
    </row>
    <row r="53" spans="1:27" x14ac:dyDescent="0.25">
      <c r="A53" s="98"/>
      <c r="B53" s="99">
        <v>30</v>
      </c>
      <c r="C53" s="99">
        <v>9230</v>
      </c>
      <c r="D53" s="99" t="s">
        <v>21</v>
      </c>
      <c r="E53" s="100">
        <v>43504</v>
      </c>
      <c r="F53" s="116" t="s">
        <v>22</v>
      </c>
      <c r="G53" s="103" t="s">
        <v>17</v>
      </c>
      <c r="H53" s="102">
        <v>-68.163833333333329</v>
      </c>
      <c r="I53" s="102">
        <v>-179.97579999999999</v>
      </c>
      <c r="J53" s="103">
        <v>10</v>
      </c>
      <c r="K53" s="103">
        <v>2442</v>
      </c>
      <c r="L53" s="102">
        <v>-0.77564999999999995</v>
      </c>
      <c r="M53" s="103">
        <v>33.884309523617269</v>
      </c>
      <c r="N53" s="103">
        <v>339.89100000000002</v>
      </c>
      <c r="O53" s="103">
        <v>9.7689999999999999E-2</v>
      </c>
      <c r="P53" s="103">
        <v>92.2898</v>
      </c>
      <c r="Q53" s="123">
        <v>1.8501775912173071</v>
      </c>
      <c r="R53" s="123">
        <v>0.84249607311152364</v>
      </c>
      <c r="S53" s="123">
        <v>28.48779094673711</v>
      </c>
      <c r="T53" s="123">
        <v>64.447213815203838</v>
      </c>
      <c r="U53" s="103">
        <v>116</v>
      </c>
      <c r="V53" s="116">
        <v>50</v>
      </c>
      <c r="W53" s="103">
        <v>51.851851851851855</v>
      </c>
      <c r="X53" s="103">
        <v>37.037037037037038</v>
      </c>
      <c r="Y53" s="103">
        <v>11.111111111111109</v>
      </c>
      <c r="Z53" s="104">
        <v>25.99</v>
      </c>
    </row>
    <row r="54" spans="1:27" x14ac:dyDescent="0.25">
      <c r="A54" s="98"/>
      <c r="B54" s="99">
        <v>6</v>
      </c>
      <c r="C54" s="99">
        <v>9206</v>
      </c>
      <c r="D54" s="99" t="s">
        <v>21</v>
      </c>
      <c r="E54" s="100">
        <v>43481</v>
      </c>
      <c r="F54" s="116" t="s">
        <v>22</v>
      </c>
      <c r="G54" s="103" t="s">
        <v>17</v>
      </c>
      <c r="H54" s="102">
        <v>-68.335220000000007</v>
      </c>
      <c r="I54" s="102">
        <v>-179.9564</v>
      </c>
      <c r="J54" s="103">
        <v>10</v>
      </c>
      <c r="K54" s="103">
        <v>1040</v>
      </c>
      <c r="L54" s="102">
        <v>-0.89395000000000002</v>
      </c>
      <c r="M54" s="103">
        <v>33.788374285948898</v>
      </c>
      <c r="N54" s="103">
        <v>357.529</v>
      </c>
      <c r="O54" s="103">
        <v>0.119505</v>
      </c>
      <c r="P54" s="103">
        <v>91.709350000000001</v>
      </c>
      <c r="Q54" s="123">
        <v>1.959961252825315</v>
      </c>
      <c r="R54" s="123">
        <v>0.32129087533914036</v>
      </c>
      <c r="S54" s="123">
        <v>30.272740254176782</v>
      </c>
      <c r="T54" s="123">
        <v>65.1593377247641</v>
      </c>
      <c r="U54" s="103">
        <v>106</v>
      </c>
      <c r="V54" s="116">
        <v>36</v>
      </c>
      <c r="W54" s="103">
        <v>47.960635573377317</v>
      </c>
      <c r="X54" s="103">
        <v>31.584887225435111</v>
      </c>
      <c r="Y54" s="103">
        <v>20.454477201187569</v>
      </c>
      <c r="Z54" s="104">
        <v>41.55</v>
      </c>
    </row>
    <row r="55" spans="1:27" x14ac:dyDescent="0.25">
      <c r="A55" s="98"/>
      <c r="B55" s="99">
        <v>29</v>
      </c>
      <c r="C55" s="99">
        <v>9229</v>
      </c>
      <c r="D55" s="99" t="s">
        <v>21</v>
      </c>
      <c r="E55" s="100">
        <v>43503</v>
      </c>
      <c r="F55" s="116" t="s">
        <v>22</v>
      </c>
      <c r="G55" s="103" t="s">
        <v>17</v>
      </c>
      <c r="H55" s="102">
        <v>-68.746679999999998</v>
      </c>
      <c r="I55" s="102">
        <v>-178.84719999999999</v>
      </c>
      <c r="J55" s="103">
        <v>10</v>
      </c>
      <c r="K55" s="103" t="s">
        <v>45</v>
      </c>
      <c r="L55" s="102">
        <v>-0.95940000000000003</v>
      </c>
      <c r="M55" s="103">
        <v>34.130228619910326</v>
      </c>
      <c r="N55" s="103">
        <v>315.64249999999998</v>
      </c>
      <c r="O55" s="103">
        <v>0.21834500000000001</v>
      </c>
      <c r="P55" s="103">
        <v>91.166650000000004</v>
      </c>
      <c r="Q55" s="123">
        <v>1.998708427510494</v>
      </c>
      <c r="R55" s="123">
        <v>0.65686134513779804</v>
      </c>
      <c r="S55" s="123">
        <v>30.201342281879196</v>
      </c>
      <c r="T55" s="123">
        <v>78.689692006409118</v>
      </c>
      <c r="U55" s="103">
        <v>99</v>
      </c>
      <c r="V55" s="116">
        <v>49</v>
      </c>
      <c r="W55" s="103">
        <v>53.965183752417801</v>
      </c>
      <c r="X55" s="103">
        <v>29.400386847195357</v>
      </c>
      <c r="Y55" s="103">
        <v>16.634429400386846</v>
      </c>
      <c r="Z55" s="104">
        <v>31.45</v>
      </c>
    </row>
    <row r="56" spans="1:27" x14ac:dyDescent="0.25">
      <c r="A56" s="98"/>
      <c r="B56" s="99">
        <v>7</v>
      </c>
      <c r="C56" s="99">
        <v>9207</v>
      </c>
      <c r="D56" s="99" t="s">
        <v>21</v>
      </c>
      <c r="E56" s="100">
        <v>43482</v>
      </c>
      <c r="F56" s="116" t="s">
        <v>22</v>
      </c>
      <c r="G56" s="103" t="s">
        <v>17</v>
      </c>
      <c r="H56" s="102">
        <v>-70.847629999999995</v>
      </c>
      <c r="I56" s="102">
        <v>173.92259999999999</v>
      </c>
      <c r="J56" s="103">
        <v>10</v>
      </c>
      <c r="K56" s="103">
        <v>2199</v>
      </c>
      <c r="L56" s="102">
        <v>-0.89080000000000004</v>
      </c>
      <c r="M56" s="103">
        <v>34.048813828678249</v>
      </c>
      <c r="N56" s="103">
        <v>357.19799999999998</v>
      </c>
      <c r="O56" s="103">
        <v>0.27298500000000003</v>
      </c>
      <c r="P56" s="103">
        <v>91.92795000000001</v>
      </c>
      <c r="Q56" s="123">
        <v>1.995479496286729</v>
      </c>
      <c r="R56" s="123">
        <v>7.1397972297586751E-2</v>
      </c>
      <c r="S56" s="123">
        <v>31.772097672426103</v>
      </c>
      <c r="T56" s="123">
        <v>67.2957094534449</v>
      </c>
      <c r="U56" s="103">
        <v>101</v>
      </c>
      <c r="V56" s="116">
        <v>52</v>
      </c>
      <c r="W56" s="103">
        <v>23.168138045447073</v>
      </c>
      <c r="X56" s="103">
        <v>26.955518821098249</v>
      </c>
      <c r="Y56" s="103">
        <v>49.876343133454682</v>
      </c>
      <c r="Z56" s="104">
        <v>50.95</v>
      </c>
    </row>
    <row r="57" spans="1:27" x14ac:dyDescent="0.25">
      <c r="A57" s="98"/>
      <c r="B57" s="99">
        <v>11</v>
      </c>
      <c r="C57" s="99">
        <v>9211</v>
      </c>
      <c r="D57" s="99" t="s">
        <v>21</v>
      </c>
      <c r="E57" s="100">
        <v>43486</v>
      </c>
      <c r="F57" s="116" t="s">
        <v>22</v>
      </c>
      <c r="G57" s="103" t="s">
        <v>17</v>
      </c>
      <c r="H57" s="102">
        <v>-71.296270000000007</v>
      </c>
      <c r="I57" s="102">
        <v>177.89709999999999</v>
      </c>
      <c r="J57" s="103">
        <v>10</v>
      </c>
      <c r="K57" s="103">
        <v>2899</v>
      </c>
      <c r="L57" s="102">
        <v>-0.51165000000000005</v>
      </c>
      <c r="M57" s="103">
        <v>34.036502123616373</v>
      </c>
      <c r="N57" s="103">
        <v>348.81049999999999</v>
      </c>
      <c r="O57" s="103">
        <v>0.33735000000000004</v>
      </c>
      <c r="P57" s="103">
        <v>91.830600000000004</v>
      </c>
      <c r="Q57" s="123">
        <v>2.0632870519857929</v>
      </c>
      <c r="R57" s="123">
        <v>7.1397972297586751E-2</v>
      </c>
      <c r="S57" s="123">
        <v>32.129087533914038</v>
      </c>
      <c r="T57" s="123">
        <v>68.363895317785293</v>
      </c>
      <c r="U57" s="103">
        <v>106</v>
      </c>
      <c r="V57" s="116">
        <v>47</v>
      </c>
      <c r="W57" s="103">
        <v>33.649289099526065</v>
      </c>
      <c r="X57" s="103">
        <v>41.706161137440752</v>
      </c>
      <c r="Y57" s="103">
        <v>24.644549763033172</v>
      </c>
      <c r="Z57" s="104">
        <v>30.07</v>
      </c>
    </row>
    <row r="58" spans="1:27" x14ac:dyDescent="0.25">
      <c r="A58" s="98"/>
      <c r="B58" s="99">
        <v>28</v>
      </c>
      <c r="C58" s="99">
        <v>9228</v>
      </c>
      <c r="D58" s="99" t="s">
        <v>21</v>
      </c>
      <c r="E58" s="100">
        <v>43502</v>
      </c>
      <c r="F58" s="116" t="s">
        <v>22</v>
      </c>
      <c r="G58" s="103" t="s">
        <v>17</v>
      </c>
      <c r="H58" s="102">
        <v>-71.389533333333333</v>
      </c>
      <c r="I58" s="102">
        <v>-172.10485</v>
      </c>
      <c r="J58" s="103">
        <v>10</v>
      </c>
      <c r="K58" s="103">
        <v>4050</v>
      </c>
      <c r="L58" s="102">
        <v>-0.78854999999999997</v>
      </c>
      <c r="M58" s="103">
        <v>33.417803380473295</v>
      </c>
      <c r="N58" s="103">
        <v>341.76749999999998</v>
      </c>
      <c r="O58" s="103">
        <v>0.38995000000000002</v>
      </c>
      <c r="P58" s="103">
        <v>90.723700000000008</v>
      </c>
      <c r="Q58" s="123">
        <v>1.8727801097836616</v>
      </c>
      <c r="R58" s="123">
        <v>0.63544195344852206</v>
      </c>
      <c r="S58" s="123">
        <v>27.988005140654003</v>
      </c>
      <c r="T58" s="123">
        <v>61.598718176962791</v>
      </c>
      <c r="U58" s="103">
        <v>83</v>
      </c>
      <c r="V58" s="116">
        <v>22</v>
      </c>
      <c r="W58" s="103">
        <v>45.714285714285715</v>
      </c>
      <c r="X58" s="103">
        <v>29.523809523809526</v>
      </c>
      <c r="Y58" s="103">
        <v>24.761904761904763</v>
      </c>
      <c r="Z58" s="104">
        <v>35.29</v>
      </c>
    </row>
    <row r="59" spans="1:27" x14ac:dyDescent="0.25">
      <c r="A59" s="98"/>
      <c r="B59" s="99">
        <v>27</v>
      </c>
      <c r="C59" s="99">
        <v>9227</v>
      </c>
      <c r="D59" s="99" t="s">
        <v>21</v>
      </c>
      <c r="E59" s="100">
        <v>43501</v>
      </c>
      <c r="F59" s="116" t="s">
        <v>22</v>
      </c>
      <c r="G59" s="103" t="s">
        <v>17</v>
      </c>
      <c r="H59" s="102">
        <v>-74.357219999999998</v>
      </c>
      <c r="I59" s="102">
        <v>-167.48560000000001</v>
      </c>
      <c r="J59" s="103">
        <v>10</v>
      </c>
      <c r="K59" s="103" t="s">
        <v>45</v>
      </c>
      <c r="L59" s="102">
        <v>-0.14119999999999999</v>
      </c>
      <c r="M59" s="103">
        <v>33.158722999327274</v>
      </c>
      <c r="N59" s="103">
        <v>353.41500000000002</v>
      </c>
      <c r="O59" s="103">
        <v>0.56698000000000004</v>
      </c>
      <c r="P59" s="103">
        <v>86.280050000000003</v>
      </c>
      <c r="Q59" s="123">
        <v>1.6499838553438813</v>
      </c>
      <c r="R59" s="123">
        <v>0.96387262601742107</v>
      </c>
      <c r="S59" s="123">
        <v>25.703270027131229</v>
      </c>
      <c r="T59" s="123">
        <v>42.371372618835679</v>
      </c>
      <c r="U59" s="103">
        <v>81</v>
      </c>
      <c r="V59" s="116">
        <v>12</v>
      </c>
      <c r="W59" s="103">
        <v>29.375</v>
      </c>
      <c r="X59" s="103">
        <v>50.625</v>
      </c>
      <c r="Y59" s="103">
        <v>20</v>
      </c>
      <c r="Z59" s="104">
        <v>52.57</v>
      </c>
    </row>
    <row r="60" spans="1:27" x14ac:dyDescent="0.25">
      <c r="A60" s="98"/>
      <c r="B60" s="108" t="s">
        <v>23</v>
      </c>
      <c r="C60" s="108"/>
      <c r="D60" s="108"/>
      <c r="E60" s="109"/>
      <c r="F60" s="107"/>
      <c r="G60" s="111"/>
      <c r="H60" s="110"/>
      <c r="I60" s="110"/>
      <c r="J60" s="111"/>
      <c r="K60" s="111">
        <f>AVERAGE(K53:K59)</f>
        <v>2526</v>
      </c>
      <c r="L60" s="110">
        <f>AVERAGE(L53:L59)</f>
        <v>-0.70874285714285712</v>
      </c>
      <c r="M60" s="111">
        <f t="shared" ref="M60:Z60" si="20">AVERAGE(M53:M59)</f>
        <v>33.780679251653098</v>
      </c>
      <c r="N60" s="111">
        <f t="shared" si="20"/>
        <v>344.8933571428571</v>
      </c>
      <c r="O60" s="111">
        <f t="shared" si="20"/>
        <v>0.28611500000000006</v>
      </c>
      <c r="P60" s="111">
        <f t="shared" si="20"/>
        <v>90.846871428571419</v>
      </c>
      <c r="Q60" s="111">
        <f t="shared" si="20"/>
        <v>1.9129111121361686</v>
      </c>
      <c r="R60" s="111">
        <f t="shared" si="20"/>
        <v>0.50896554537851124</v>
      </c>
      <c r="S60" s="111">
        <f t="shared" si="20"/>
        <v>29.507761979559778</v>
      </c>
      <c r="T60" s="111">
        <f t="shared" si="20"/>
        <v>63.989419873343671</v>
      </c>
      <c r="U60" s="111">
        <f>AVERAGE(U53:U59)</f>
        <v>98.857142857142861</v>
      </c>
      <c r="V60" s="111">
        <f t="shared" si="20"/>
        <v>38.285714285714285</v>
      </c>
      <c r="W60" s="111">
        <f t="shared" si="20"/>
        <v>40.812054862415117</v>
      </c>
      <c r="X60" s="111">
        <f t="shared" si="20"/>
        <v>35.261828656002287</v>
      </c>
      <c r="Y60" s="111">
        <f t="shared" si="20"/>
        <v>23.926116481582593</v>
      </c>
      <c r="Z60" s="112">
        <f t="shared" si="20"/>
        <v>38.267142857142858</v>
      </c>
    </row>
    <row r="61" spans="1:27" x14ac:dyDescent="0.25">
      <c r="A61" s="98"/>
      <c r="B61" s="108" t="s">
        <v>44</v>
      </c>
      <c r="C61" s="108"/>
      <c r="D61" s="108"/>
      <c r="E61" s="109"/>
      <c r="F61" s="107"/>
      <c r="G61" s="111"/>
      <c r="H61" s="110"/>
      <c r="I61" s="110"/>
      <c r="J61" s="111"/>
      <c r="K61" s="111">
        <f>STDEVA(K53:K59)</f>
        <v>1522.0127807485405</v>
      </c>
      <c r="L61" s="110">
        <f>STDEVA(L53:L59)</f>
        <v>0.28927257248221122</v>
      </c>
      <c r="M61" s="111">
        <f t="shared" ref="M61:Z61" si="21">STDEVA(M53:M59)</f>
        <v>0.36259094918307239</v>
      </c>
      <c r="N61" s="111">
        <f t="shared" si="21"/>
        <v>14.659657311008008</v>
      </c>
      <c r="O61" s="111">
        <f t="shared" si="21"/>
        <v>0.16346249478091285</v>
      </c>
      <c r="P61" s="111">
        <f t="shared" si="21"/>
        <v>2.0790884390474957</v>
      </c>
      <c r="Q61" s="111">
        <f t="shared" si="21"/>
        <v>0.1376481570116444</v>
      </c>
      <c r="R61" s="111">
        <f t="shared" si="21"/>
        <v>0.35921327419056931</v>
      </c>
      <c r="S61" s="111">
        <f t="shared" si="21"/>
        <v>2.2689560727932574</v>
      </c>
      <c r="T61" s="111">
        <f t="shared" si="21"/>
        <v>10.960529881953576</v>
      </c>
      <c r="U61" s="111">
        <f>STDEVA(U53:U59)</f>
        <v>12.72043724914848</v>
      </c>
      <c r="V61" s="111">
        <f t="shared" si="21"/>
        <v>15.691975504635963</v>
      </c>
      <c r="W61" s="111">
        <f t="shared" si="21"/>
        <v>11.996077335356821</v>
      </c>
      <c r="X61" s="111">
        <f t="shared" si="21"/>
        <v>8.4705751936644287</v>
      </c>
      <c r="Y61" s="111">
        <f t="shared" si="21"/>
        <v>12.379342233255485</v>
      </c>
      <c r="Z61" s="112">
        <f t="shared" si="21"/>
        <v>10.404021200615512</v>
      </c>
    </row>
    <row r="62" spans="1:27" x14ac:dyDescent="0.25">
      <c r="A62" s="98"/>
      <c r="B62" s="99">
        <v>10</v>
      </c>
      <c r="C62" s="99">
        <v>9210</v>
      </c>
      <c r="D62" s="99" t="s">
        <v>21</v>
      </c>
      <c r="E62" s="100">
        <v>43485</v>
      </c>
      <c r="F62" s="116" t="s">
        <v>24</v>
      </c>
      <c r="G62" s="103" t="s">
        <v>17</v>
      </c>
      <c r="H62" s="102">
        <v>-71.399259999999998</v>
      </c>
      <c r="I62" s="102">
        <v>172.03970000000001</v>
      </c>
      <c r="J62" s="103">
        <v>10</v>
      </c>
      <c r="K62" s="103">
        <v>1469</v>
      </c>
      <c r="L62" s="102">
        <v>-0.75129999999999997</v>
      </c>
      <c r="M62" s="103">
        <v>34.11093638160169</v>
      </c>
      <c r="N62" s="103">
        <v>359.26100000000002</v>
      </c>
      <c r="O62" s="103">
        <v>0.87892999999999999</v>
      </c>
      <c r="P62" s="103">
        <v>87.562100000000001</v>
      </c>
      <c r="Q62" s="123">
        <v>1.9212140781401357</v>
      </c>
      <c r="R62" s="123">
        <v>7.1397972297586751E-2</v>
      </c>
      <c r="S62" s="123">
        <v>30.701128087962303</v>
      </c>
      <c r="T62" s="123">
        <v>63.735089905643584</v>
      </c>
      <c r="U62" s="103">
        <v>68</v>
      </c>
      <c r="V62" s="116">
        <v>15</v>
      </c>
      <c r="W62" s="103">
        <v>12.581699346405228</v>
      </c>
      <c r="X62" s="103">
        <v>16.176470588235293</v>
      </c>
      <c r="Y62" s="103">
        <v>71.24183006535948</v>
      </c>
      <c r="Z62" s="104">
        <v>66.010000000000005</v>
      </c>
    </row>
    <row r="63" spans="1:27" x14ac:dyDescent="0.25">
      <c r="A63" s="98"/>
      <c r="B63" s="99">
        <v>9</v>
      </c>
      <c r="C63" s="99">
        <v>9209</v>
      </c>
      <c r="D63" s="99" t="s">
        <v>21</v>
      </c>
      <c r="E63" s="100">
        <v>43484</v>
      </c>
      <c r="F63" s="116" t="s">
        <v>24</v>
      </c>
      <c r="G63" s="103" t="s">
        <v>17</v>
      </c>
      <c r="H63" s="102">
        <v>-71.499629999999996</v>
      </c>
      <c r="I63" s="102">
        <v>171.96539999999999</v>
      </c>
      <c r="J63" s="103">
        <v>10</v>
      </c>
      <c r="K63" s="103">
        <v>613</v>
      </c>
      <c r="L63" s="102">
        <v>-0.64565000000000006</v>
      </c>
      <c r="M63" s="103">
        <v>34.093128374216541</v>
      </c>
      <c r="N63" s="103">
        <v>355.41500000000002</v>
      </c>
      <c r="O63" s="103">
        <v>0.60424999999999995</v>
      </c>
      <c r="P63" s="103">
        <v>88.2654</v>
      </c>
      <c r="Q63" s="123">
        <v>1.947045527930255</v>
      </c>
      <c r="R63" s="123">
        <v>7.1397972297586751E-2</v>
      </c>
      <c r="S63" s="123">
        <v>31.20091389404541</v>
      </c>
      <c r="T63" s="123">
        <v>65.1593377247641</v>
      </c>
      <c r="U63" s="103">
        <v>71</v>
      </c>
      <c r="V63" s="116">
        <v>29</v>
      </c>
      <c r="W63" s="103">
        <v>12.414586871586094</v>
      </c>
      <c r="X63" s="103">
        <v>25.064016493454364</v>
      </c>
      <c r="Y63" s="103">
        <v>62.521396634959544</v>
      </c>
      <c r="Z63" s="104">
        <v>78.760000000000005</v>
      </c>
    </row>
    <row r="64" spans="1:27" x14ac:dyDescent="0.25">
      <c r="A64" s="98"/>
      <c r="B64" s="99">
        <v>8</v>
      </c>
      <c r="C64" s="99">
        <v>9208</v>
      </c>
      <c r="D64" s="99" t="s">
        <v>21</v>
      </c>
      <c r="E64" s="100">
        <v>43483</v>
      </c>
      <c r="F64" s="116" t="s">
        <v>24</v>
      </c>
      <c r="G64" s="103" t="s">
        <v>17</v>
      </c>
      <c r="H64" s="102">
        <v>-71.91489</v>
      </c>
      <c r="I64" s="102">
        <v>172.99199999999999</v>
      </c>
      <c r="J64" s="103">
        <v>10</v>
      </c>
      <c r="K64" s="103">
        <v>1703</v>
      </c>
      <c r="L64" s="102">
        <v>-0.58799999999999997</v>
      </c>
      <c r="M64" s="103">
        <v>34.180980411015497</v>
      </c>
      <c r="N64" s="103">
        <v>351.99250000000001</v>
      </c>
      <c r="O64" s="103">
        <v>0.64330500000000002</v>
      </c>
      <c r="P64" s="103">
        <v>90.566550000000007</v>
      </c>
      <c r="Q64" s="123">
        <v>2.0116241524055538</v>
      </c>
      <c r="R64" s="123">
        <v>0.21419391689276024</v>
      </c>
      <c r="S64" s="123">
        <v>31.772097672426103</v>
      </c>
      <c r="T64" s="123">
        <v>67.2957094534449</v>
      </c>
      <c r="U64" s="103">
        <v>71</v>
      </c>
      <c r="V64" s="116">
        <v>51</v>
      </c>
      <c r="W64" s="103">
        <v>12.256251880994592</v>
      </c>
      <c r="X64" s="103">
        <v>21.131082450967156</v>
      </c>
      <c r="Y64" s="103">
        <v>66.612665668038247</v>
      </c>
      <c r="Z64" s="104">
        <v>113.37</v>
      </c>
    </row>
    <row r="65" spans="1:29" s="26" customFormat="1" x14ac:dyDescent="0.25">
      <c r="A65" s="98"/>
      <c r="B65" s="108" t="s">
        <v>32</v>
      </c>
      <c r="C65" s="108"/>
      <c r="D65" s="108"/>
      <c r="E65" s="109"/>
      <c r="F65" s="111"/>
      <c r="G65" s="111"/>
      <c r="H65" s="110"/>
      <c r="I65" s="110"/>
      <c r="J65" s="111"/>
      <c r="K65" s="111">
        <f>AVERAGE(K62:K64)</f>
        <v>1261.6666666666667</v>
      </c>
      <c r="L65" s="110">
        <f>AVERAGE(L62:L64)</f>
        <v>-0.66164999999999996</v>
      </c>
      <c r="M65" s="111">
        <f t="shared" ref="M65:T65" si="22">AVERAGE(M62:M64)</f>
        <v>34.128348388944573</v>
      </c>
      <c r="N65" s="111">
        <f t="shared" si="22"/>
        <v>355.55616666666668</v>
      </c>
      <c r="O65" s="111">
        <f t="shared" si="22"/>
        <v>0.70882833333333328</v>
      </c>
      <c r="P65" s="111">
        <f t="shared" si="22"/>
        <v>88.798016666666669</v>
      </c>
      <c r="Q65" s="111">
        <f t="shared" si="22"/>
        <v>1.959961252825315</v>
      </c>
      <c r="R65" s="111">
        <f t="shared" si="22"/>
        <v>0.11899662049597792</v>
      </c>
      <c r="S65" s="111">
        <f t="shared" si="22"/>
        <v>31.224713218144604</v>
      </c>
      <c r="T65" s="111">
        <f t="shared" si="22"/>
        <v>65.396712361284187</v>
      </c>
      <c r="U65" s="111">
        <f>AVERAGE(U62:U64)</f>
        <v>70</v>
      </c>
      <c r="V65" s="111">
        <f>AVERAGE(V62:V64)</f>
        <v>31.666666666666668</v>
      </c>
      <c r="W65" s="111">
        <f t="shared" ref="W65:Z65" si="23">AVERAGE(W62:W64)</f>
        <v>12.417512699661971</v>
      </c>
      <c r="X65" s="111">
        <f t="shared" si="23"/>
        <v>20.79052317755227</v>
      </c>
      <c r="Y65" s="111">
        <f t="shared" si="23"/>
        <v>66.791964122785757</v>
      </c>
      <c r="Z65" s="112">
        <f t="shared" si="23"/>
        <v>86.046666666666667</v>
      </c>
      <c r="AA65" s="53"/>
      <c r="AB65" s="53"/>
      <c r="AC65" s="53"/>
    </row>
    <row r="66" spans="1:29" s="26" customFormat="1" x14ac:dyDescent="0.25">
      <c r="A66" s="98"/>
      <c r="B66" s="108" t="s">
        <v>44</v>
      </c>
      <c r="C66" s="108"/>
      <c r="D66" s="108"/>
      <c r="E66" s="109"/>
      <c r="F66" s="111"/>
      <c r="G66" s="111"/>
      <c r="H66" s="110"/>
      <c r="I66" s="110"/>
      <c r="J66" s="111"/>
      <c r="K66" s="111">
        <f>STDEVA(K62:K64)</f>
        <v>573.8164631076155</v>
      </c>
      <c r="L66" s="110">
        <f>STDEVA(L62:L64)</f>
        <v>8.2817404571744274E-2</v>
      </c>
      <c r="M66" s="111">
        <f t="shared" ref="M66:Z66" si="24">STDEVA(M62:M64)</f>
        <v>4.6442207012725487E-2</v>
      </c>
      <c r="N66" s="111">
        <f t="shared" si="24"/>
        <v>3.6363056916784919</v>
      </c>
      <c r="O66" s="111">
        <f t="shared" si="24"/>
        <v>0.14860099598701745</v>
      </c>
      <c r="P66" s="111">
        <f t="shared" si="24"/>
        <v>1.5714453015722003</v>
      </c>
      <c r="Q66" s="111">
        <f t="shared" si="24"/>
        <v>4.656830836892465E-2</v>
      </c>
      <c r="R66" s="111">
        <f t="shared" si="24"/>
        <v>8.2443277051210281E-2</v>
      </c>
      <c r="S66" s="111">
        <f t="shared" si="24"/>
        <v>0.53588130083286634</v>
      </c>
      <c r="T66" s="111">
        <f t="shared" si="24"/>
        <v>1.7921392048592368</v>
      </c>
      <c r="U66" s="111">
        <f>STDEVA(U62:U64)</f>
        <v>1.7320508075688772</v>
      </c>
      <c r="V66" s="111">
        <f t="shared" si="24"/>
        <v>18.147543451754931</v>
      </c>
      <c r="W66" s="111">
        <f t="shared" si="24"/>
        <v>0.16274345927870371</v>
      </c>
      <c r="X66" s="111">
        <f t="shared" si="24"/>
        <v>4.453549541475387</v>
      </c>
      <c r="Y66" s="111">
        <f t="shared" si="24"/>
        <v>4.3629807191202818</v>
      </c>
      <c r="Z66" s="112">
        <f t="shared" si="24"/>
        <v>24.506408005526552</v>
      </c>
    </row>
    <row r="67" spans="1:29" x14ac:dyDescent="0.25">
      <c r="A67" s="98"/>
      <c r="B67" s="99">
        <v>12</v>
      </c>
      <c r="C67" s="99">
        <v>9212</v>
      </c>
      <c r="D67" s="99" t="s">
        <v>21</v>
      </c>
      <c r="E67" s="100">
        <v>43487</v>
      </c>
      <c r="F67" s="116" t="s">
        <v>25</v>
      </c>
      <c r="G67" s="103" t="s">
        <v>17</v>
      </c>
      <c r="H67" s="102">
        <v>-71.326490000000007</v>
      </c>
      <c r="I67" s="102">
        <v>-177.42330000000001</v>
      </c>
      <c r="J67" s="103">
        <v>10</v>
      </c>
      <c r="K67" s="103">
        <v>1257</v>
      </c>
      <c r="L67" s="102">
        <v>-0.62190000000000001</v>
      </c>
      <c r="M67" s="103">
        <v>33.895712991806114</v>
      </c>
      <c r="N67" s="103">
        <v>344.25900000000001</v>
      </c>
      <c r="O67" s="103">
        <v>0.18085999999999999</v>
      </c>
      <c r="P67" s="103">
        <v>92.512100000000004</v>
      </c>
      <c r="Q67" s="123">
        <v>2.0568291895382629</v>
      </c>
      <c r="R67" s="123">
        <v>0.20705411966300155</v>
      </c>
      <c r="S67" s="123">
        <v>31.415107810938167</v>
      </c>
      <c r="T67" s="123">
        <v>66.227523589104507</v>
      </c>
      <c r="U67" s="103">
        <v>106</v>
      </c>
      <c r="V67" s="116">
        <v>22</v>
      </c>
      <c r="W67" s="103">
        <v>34.848484848484844</v>
      </c>
      <c r="X67" s="103">
        <v>37.878787878787875</v>
      </c>
      <c r="Y67" s="103">
        <v>27.27272727272727</v>
      </c>
      <c r="Z67" s="104">
        <v>22.99</v>
      </c>
    </row>
    <row r="68" spans="1:29" x14ac:dyDescent="0.25">
      <c r="A68" s="98"/>
      <c r="B68" s="99">
        <v>13</v>
      </c>
      <c r="C68" s="99">
        <v>9213</v>
      </c>
      <c r="D68" s="99" t="s">
        <v>21</v>
      </c>
      <c r="E68" s="100">
        <v>43488</v>
      </c>
      <c r="F68" s="116" t="s">
        <v>25</v>
      </c>
      <c r="G68" s="103" t="s">
        <v>17</v>
      </c>
      <c r="H68" s="102">
        <v>-71.690219999999997</v>
      </c>
      <c r="I68" s="102">
        <v>-176.2107</v>
      </c>
      <c r="J68" s="103">
        <v>10</v>
      </c>
      <c r="K68" s="103">
        <v>1225</v>
      </c>
      <c r="L68" s="102">
        <v>-0.4415</v>
      </c>
      <c r="M68" s="103">
        <v>33.854860455975725</v>
      </c>
      <c r="N68" s="103">
        <v>342.54449999999997</v>
      </c>
      <c r="O68" s="103">
        <v>8.7644E-2</v>
      </c>
      <c r="P68" s="103">
        <v>92.478000000000009</v>
      </c>
      <c r="Q68" s="123">
        <v>2.0762027768808524</v>
      </c>
      <c r="R68" s="123">
        <v>0.32843067256889902</v>
      </c>
      <c r="S68" s="123">
        <v>31.415107810938167</v>
      </c>
      <c r="T68" s="123">
        <v>65.871461634324376</v>
      </c>
      <c r="U68" s="103">
        <v>119</v>
      </c>
      <c r="V68" s="116">
        <v>26</v>
      </c>
      <c r="W68" s="103">
        <v>59.090909090909093</v>
      </c>
      <c r="X68" s="103">
        <v>25</v>
      </c>
      <c r="Y68" s="103">
        <v>15.909090909090912</v>
      </c>
      <c r="Z68" s="104">
        <v>15.05</v>
      </c>
    </row>
    <row r="69" spans="1:29" x14ac:dyDescent="0.25">
      <c r="A69" s="98"/>
      <c r="B69" s="99">
        <v>14</v>
      </c>
      <c r="C69" s="99">
        <v>9214</v>
      </c>
      <c r="D69" s="99" t="s">
        <v>21</v>
      </c>
      <c r="E69" s="100">
        <v>43489</v>
      </c>
      <c r="F69" s="116" t="s">
        <v>25</v>
      </c>
      <c r="G69" s="103" t="s">
        <v>17</v>
      </c>
      <c r="H69" s="102">
        <v>-71.922210000000007</v>
      </c>
      <c r="I69" s="102">
        <v>-176.90119999999999</v>
      </c>
      <c r="J69" s="103">
        <v>10</v>
      </c>
      <c r="K69" s="103">
        <v>784</v>
      </c>
      <c r="L69" s="102">
        <v>-0.58860000000000001</v>
      </c>
      <c r="M69" s="103">
        <v>34.121647285938622</v>
      </c>
      <c r="N69" s="103">
        <v>335.83550000000002</v>
      </c>
      <c r="O69" s="103">
        <v>0.30851000000000001</v>
      </c>
      <c r="P69" s="103">
        <v>91.7577</v>
      </c>
      <c r="Q69" s="123">
        <v>2.0858895705521472</v>
      </c>
      <c r="R69" s="123">
        <v>0.34271026702841639</v>
      </c>
      <c r="S69" s="123">
        <v>32.129087533914038</v>
      </c>
      <c r="T69" s="123">
        <v>65.871461634324376</v>
      </c>
      <c r="U69" s="103">
        <v>95</v>
      </c>
      <c r="V69" s="116">
        <v>27</v>
      </c>
      <c r="W69" s="103">
        <v>26.315789473684212</v>
      </c>
      <c r="X69" s="103">
        <v>49.282296650717697</v>
      </c>
      <c r="Y69" s="103">
        <v>24.401913875598087</v>
      </c>
      <c r="Z69" s="104">
        <v>69.459999999999994</v>
      </c>
    </row>
    <row r="70" spans="1:29" x14ac:dyDescent="0.25">
      <c r="A70" s="98"/>
      <c r="B70" s="99">
        <v>15</v>
      </c>
      <c r="C70" s="99">
        <v>9215</v>
      </c>
      <c r="D70" s="99" t="s">
        <v>21</v>
      </c>
      <c r="E70" s="100">
        <v>43490</v>
      </c>
      <c r="F70" s="116" t="s">
        <v>25</v>
      </c>
      <c r="G70" s="103" t="s">
        <v>17</v>
      </c>
      <c r="H70" s="102">
        <v>-72.464500000000001</v>
      </c>
      <c r="I70" s="102">
        <v>-176.32769999999999</v>
      </c>
      <c r="J70" s="103">
        <v>10</v>
      </c>
      <c r="K70" s="103">
        <v>816</v>
      </c>
      <c r="L70" s="102">
        <v>-0.23330000000000001</v>
      </c>
      <c r="M70" s="103">
        <v>34.171363768622442</v>
      </c>
      <c r="N70" s="103">
        <v>333.19749999999999</v>
      </c>
      <c r="O70" s="103">
        <v>0.240865</v>
      </c>
      <c r="P70" s="103">
        <v>90.872700000000009</v>
      </c>
      <c r="Q70" s="123">
        <v>2.0794317081046176</v>
      </c>
      <c r="R70" s="123">
        <v>0.5354847922319006</v>
      </c>
      <c r="S70" s="123">
        <v>31.843495644723689</v>
      </c>
      <c r="T70" s="123">
        <v>66.939647498664769</v>
      </c>
      <c r="U70" s="103">
        <v>94</v>
      </c>
      <c r="V70" s="116">
        <v>50</v>
      </c>
      <c r="W70" s="103">
        <v>27.243589743589745</v>
      </c>
      <c r="X70" s="103">
        <v>53.846153846153847</v>
      </c>
      <c r="Y70" s="103">
        <v>18.910256410256412</v>
      </c>
      <c r="Z70" s="104">
        <v>63.22</v>
      </c>
    </row>
    <row r="71" spans="1:29" x14ac:dyDescent="0.25">
      <c r="A71" s="98"/>
      <c r="B71" s="99">
        <v>16</v>
      </c>
      <c r="C71" s="99">
        <v>9216</v>
      </c>
      <c r="D71" s="99" t="s">
        <v>21</v>
      </c>
      <c r="E71" s="100">
        <v>43491</v>
      </c>
      <c r="F71" s="116" t="s">
        <v>25</v>
      </c>
      <c r="G71" s="103" t="s">
        <v>17</v>
      </c>
      <c r="H71" s="102">
        <v>-72.623180000000005</v>
      </c>
      <c r="I71" s="102">
        <v>-175.70750000000001</v>
      </c>
      <c r="J71" s="103">
        <v>10</v>
      </c>
      <c r="K71" s="103">
        <v>1113</v>
      </c>
      <c r="L71" s="102">
        <v>-0.12839999999999999</v>
      </c>
      <c r="M71" s="103">
        <v>34.110795778117136</v>
      </c>
      <c r="N71" s="103">
        <v>341.54</v>
      </c>
      <c r="O71" s="103">
        <v>0.33264499999999997</v>
      </c>
      <c r="P71" s="103">
        <v>91.531100000000009</v>
      </c>
      <c r="Q71" s="123">
        <v>2.0503713270907329</v>
      </c>
      <c r="R71" s="123">
        <v>0.42124803655576182</v>
      </c>
      <c r="S71" s="123">
        <v>31.629301727830928</v>
      </c>
      <c r="T71" s="123">
        <v>64.091151860423707</v>
      </c>
      <c r="U71" s="103">
        <v>102</v>
      </c>
      <c r="V71" s="116">
        <v>40</v>
      </c>
      <c r="W71" s="103">
        <v>26.666666666666668</v>
      </c>
      <c r="X71" s="103">
        <v>52.857142857142854</v>
      </c>
      <c r="Y71" s="103">
        <v>20.476190476190474</v>
      </c>
      <c r="Z71" s="104">
        <v>42.39</v>
      </c>
    </row>
    <row r="72" spans="1:29" x14ac:dyDescent="0.25">
      <c r="A72" s="98"/>
      <c r="B72" s="99">
        <v>18</v>
      </c>
      <c r="C72" s="99">
        <v>9219</v>
      </c>
      <c r="D72" s="99" t="s">
        <v>21</v>
      </c>
      <c r="E72" s="100">
        <v>43493</v>
      </c>
      <c r="F72" s="116" t="s">
        <v>25</v>
      </c>
      <c r="G72" s="103" t="s">
        <v>17</v>
      </c>
      <c r="H72" s="102">
        <v>-72.72072</v>
      </c>
      <c r="I72" s="102">
        <v>179.56559999999999</v>
      </c>
      <c r="J72" s="103">
        <v>10</v>
      </c>
      <c r="K72" s="103">
        <v>1766</v>
      </c>
      <c r="L72" s="102">
        <v>-0.67730000000000001</v>
      </c>
      <c r="M72" s="103">
        <v>34.1967901405812</v>
      </c>
      <c r="N72" s="103">
        <v>337.3175</v>
      </c>
      <c r="O72" s="103">
        <v>0.19731000000000001</v>
      </c>
      <c r="P72" s="103">
        <v>90.752200000000002</v>
      </c>
      <c r="Q72" s="123">
        <v>1.9696480464966097</v>
      </c>
      <c r="R72" s="123">
        <v>0.17849493074396686</v>
      </c>
      <c r="S72" s="123">
        <v>30.344138226474367</v>
      </c>
      <c r="T72" s="123">
        <v>64.091151860423707</v>
      </c>
      <c r="U72" s="103">
        <v>125</v>
      </c>
      <c r="V72" s="116">
        <v>37</v>
      </c>
      <c r="W72" s="103">
        <v>15.789473684210524</v>
      </c>
      <c r="X72" s="103">
        <v>29.934210526315788</v>
      </c>
      <c r="Y72" s="103">
        <v>54.276315789473685</v>
      </c>
      <c r="Z72" s="104">
        <v>49.25</v>
      </c>
    </row>
    <row r="73" spans="1:29" x14ac:dyDescent="0.25">
      <c r="A73" s="98"/>
      <c r="B73" s="99">
        <v>17</v>
      </c>
      <c r="C73" s="99">
        <v>9217</v>
      </c>
      <c r="D73" s="99" t="s">
        <v>21</v>
      </c>
      <c r="E73" s="100">
        <v>43492</v>
      </c>
      <c r="F73" s="116" t="s">
        <v>25</v>
      </c>
      <c r="G73" s="103" t="s">
        <v>17</v>
      </c>
      <c r="H73" s="102">
        <v>-72.951099999999997</v>
      </c>
      <c r="I73" s="102">
        <v>-177.65479999999999</v>
      </c>
      <c r="J73" s="103">
        <v>10</v>
      </c>
      <c r="K73" s="103">
        <v>622</v>
      </c>
      <c r="L73" s="102">
        <v>-0.1585</v>
      </c>
      <c r="M73" s="103">
        <v>34.104875723633079</v>
      </c>
      <c r="N73" s="103">
        <v>337.733</v>
      </c>
      <c r="O73" s="103">
        <v>0.55813000000000001</v>
      </c>
      <c r="P73" s="103">
        <v>90.567899999999995</v>
      </c>
      <c r="Q73" s="123">
        <v>1.6532127865676463</v>
      </c>
      <c r="R73" s="123">
        <v>0.59974296729972876</v>
      </c>
      <c r="S73" s="123">
        <v>31.914893617021278</v>
      </c>
      <c r="T73" s="123">
        <v>68.007833363005162</v>
      </c>
      <c r="U73" s="103">
        <v>88</v>
      </c>
      <c r="V73" s="116">
        <v>49</v>
      </c>
      <c r="W73" s="103">
        <v>33.63636363636364</v>
      </c>
      <c r="X73" s="103">
        <v>46.81818181818182</v>
      </c>
      <c r="Y73" s="103">
        <v>19.545454545454547</v>
      </c>
      <c r="Z73" s="104">
        <v>65.55</v>
      </c>
    </row>
    <row r="74" spans="1:29" x14ac:dyDescent="0.25">
      <c r="A74" s="98"/>
      <c r="B74" s="99">
        <v>20</v>
      </c>
      <c r="C74" s="99">
        <v>9220</v>
      </c>
      <c r="D74" s="99" t="s">
        <v>21</v>
      </c>
      <c r="E74" s="100">
        <v>43494</v>
      </c>
      <c r="F74" s="116" t="s">
        <v>25</v>
      </c>
      <c r="G74" s="103" t="s">
        <v>17</v>
      </c>
      <c r="H74" s="102">
        <v>-73.517579999999995</v>
      </c>
      <c r="I74" s="102">
        <v>-176.8673</v>
      </c>
      <c r="J74" s="103">
        <v>10</v>
      </c>
      <c r="K74" s="103">
        <v>1277</v>
      </c>
      <c r="L74" s="102">
        <v>-0.19220000000000001</v>
      </c>
      <c r="M74" s="103">
        <v>34.064642216074681</v>
      </c>
      <c r="N74" s="103">
        <v>341.65</v>
      </c>
      <c r="O74" s="103">
        <v>0.20243</v>
      </c>
      <c r="P74" s="103">
        <v>91.241399999999999</v>
      </c>
      <c r="Q74" s="123">
        <v>1.9373587342589604</v>
      </c>
      <c r="R74" s="123">
        <v>0.4069684420962445</v>
      </c>
      <c r="S74" s="123">
        <v>29.84435242039126</v>
      </c>
      <c r="T74" s="123">
        <v>64.091151860423707</v>
      </c>
      <c r="U74" s="103">
        <v>99</v>
      </c>
      <c r="V74" s="116">
        <v>27</v>
      </c>
      <c r="W74" s="103">
        <v>38.974358974358971</v>
      </c>
      <c r="X74" s="103">
        <v>37.948717948717942</v>
      </c>
      <c r="Y74" s="103">
        <v>23.076923076923077</v>
      </c>
      <c r="Z74" s="104">
        <v>39</v>
      </c>
    </row>
    <row r="75" spans="1:29" x14ac:dyDescent="0.25">
      <c r="A75" s="98"/>
      <c r="B75" s="99">
        <v>21</v>
      </c>
      <c r="C75" s="99">
        <v>9221</v>
      </c>
      <c r="D75" s="99" t="s">
        <v>21</v>
      </c>
      <c r="E75" s="100">
        <v>43495</v>
      </c>
      <c r="F75" s="116" t="s">
        <v>25</v>
      </c>
      <c r="G75" s="103" t="s">
        <v>17</v>
      </c>
      <c r="H75" s="102">
        <v>-74.200670000000002</v>
      </c>
      <c r="I75" s="102">
        <v>-176.3793</v>
      </c>
      <c r="J75" s="103">
        <v>10</v>
      </c>
      <c r="K75" s="103">
        <v>935</v>
      </c>
      <c r="L75" s="102">
        <v>-0.32869999999999999</v>
      </c>
      <c r="M75" s="103">
        <v>34.069166293823315</v>
      </c>
      <c r="N75" s="103">
        <v>341.334</v>
      </c>
      <c r="O75" s="103">
        <v>0.22664999999999999</v>
      </c>
      <c r="P75" s="103">
        <v>91.357699999999994</v>
      </c>
      <c r="Q75" s="123">
        <v>1.9825637713916693</v>
      </c>
      <c r="R75" s="123">
        <v>0.26417249750107097</v>
      </c>
      <c r="S75" s="123">
        <v>29.344566614308153</v>
      </c>
      <c r="T75" s="123">
        <v>64.091151860423707</v>
      </c>
      <c r="U75" s="103">
        <v>96</v>
      </c>
      <c r="V75" s="116">
        <v>26</v>
      </c>
      <c r="W75" s="103">
        <v>57.142857142857139</v>
      </c>
      <c r="X75" s="103">
        <v>30.519480519480521</v>
      </c>
      <c r="Y75" s="103">
        <v>12.337662337662337</v>
      </c>
      <c r="Z75" s="104">
        <v>36.770000000000003</v>
      </c>
    </row>
    <row r="76" spans="1:29" s="26" customFormat="1" x14ac:dyDescent="0.25">
      <c r="A76" s="98"/>
      <c r="B76" s="124" t="s">
        <v>33</v>
      </c>
      <c r="C76" s="124"/>
      <c r="D76" s="124"/>
      <c r="E76" s="125"/>
      <c r="F76" s="107"/>
      <c r="G76" s="111"/>
      <c r="H76" s="110"/>
      <c r="I76" s="110"/>
      <c r="J76" s="111"/>
      <c r="K76" s="111">
        <f>AVERAGE(K67:K75)</f>
        <v>1088.3333333333333</v>
      </c>
      <c r="L76" s="110">
        <f>AVERAGE(L67:L75)</f>
        <v>-0.37448888888888887</v>
      </c>
      <c r="M76" s="111">
        <f t="shared" ref="M76:Z76" si="25">AVERAGE(M67:M75)</f>
        <v>34.0655394060636</v>
      </c>
      <c r="N76" s="111">
        <f t="shared" si="25"/>
        <v>339.4901111111111</v>
      </c>
      <c r="O76" s="111">
        <f t="shared" si="25"/>
        <v>0.25944933333333331</v>
      </c>
      <c r="P76" s="111">
        <f t="shared" si="25"/>
        <v>91.452311111111115</v>
      </c>
      <c r="Q76" s="111">
        <f t="shared" si="25"/>
        <v>1.9879453234312778</v>
      </c>
      <c r="R76" s="111">
        <f t="shared" si="25"/>
        <v>0.3649229695209989</v>
      </c>
      <c r="S76" s="111">
        <f t="shared" si="25"/>
        <v>31.097783489615566</v>
      </c>
      <c r="T76" s="111">
        <f t="shared" si="25"/>
        <v>65.475837240124221</v>
      </c>
      <c r="U76" s="111">
        <f>AVERAGE(U67:U75)</f>
        <v>102.66666666666667</v>
      </c>
      <c r="V76" s="111">
        <f t="shared" si="25"/>
        <v>33.777777777777779</v>
      </c>
      <c r="W76" s="111">
        <f t="shared" si="25"/>
        <v>35.523165917902752</v>
      </c>
      <c r="X76" s="111">
        <f t="shared" si="25"/>
        <v>40.453885782833154</v>
      </c>
      <c r="Y76" s="111">
        <f t="shared" si="25"/>
        <v>24.022948299264087</v>
      </c>
      <c r="Z76" s="112">
        <f t="shared" si="25"/>
        <v>44.853333333333332</v>
      </c>
    </row>
    <row r="77" spans="1:29" s="26" customFormat="1" x14ac:dyDescent="0.25">
      <c r="A77" s="98"/>
      <c r="B77" s="124" t="s">
        <v>44</v>
      </c>
      <c r="C77" s="124"/>
      <c r="D77" s="124"/>
      <c r="E77" s="125"/>
      <c r="F77" s="107"/>
      <c r="G77" s="111"/>
      <c r="H77" s="110"/>
      <c r="I77" s="110"/>
      <c r="J77" s="111"/>
      <c r="K77" s="111">
        <f>STDEVA(K67:K75)</f>
        <v>344.65997736900061</v>
      </c>
      <c r="L77" s="110">
        <f>STDEVA(L67:L75)</f>
        <v>0.213808322127814</v>
      </c>
      <c r="M77" s="111">
        <f t="shared" ref="M77:Z77" si="26">STDEVA(M67:M75)</f>
        <v>0.11640968631960022</v>
      </c>
      <c r="N77" s="111">
        <f t="shared" si="26"/>
        <v>3.624560299003329</v>
      </c>
      <c r="O77" s="111">
        <f t="shared" si="26"/>
        <v>0.13285411453075135</v>
      </c>
      <c r="P77" s="111">
        <f t="shared" si="26"/>
        <v>0.70146120962681491</v>
      </c>
      <c r="Q77" s="111">
        <f t="shared" si="26"/>
        <v>0.13663950327487728</v>
      </c>
      <c r="R77" s="111">
        <f t="shared" si="26"/>
        <v>0.14178585902808413</v>
      </c>
      <c r="S77" s="111">
        <f t="shared" si="26"/>
        <v>0.99900480088606602</v>
      </c>
      <c r="T77" s="111">
        <f t="shared" si="26"/>
        <v>1.4620716865177077</v>
      </c>
      <c r="U77" s="111">
        <f>STDEVA(U67:U75)</f>
        <v>12.165525060596439</v>
      </c>
      <c r="V77" s="111">
        <f t="shared" si="26"/>
        <v>10.58038016540258</v>
      </c>
      <c r="W77" s="111">
        <f t="shared" si="26"/>
        <v>14.404681828368238</v>
      </c>
      <c r="X77" s="111">
        <f t="shared" si="26"/>
        <v>10.681317151511898</v>
      </c>
      <c r="Y77" s="111">
        <f t="shared" si="26"/>
        <v>12.186127030247984</v>
      </c>
      <c r="Z77" s="112">
        <f t="shared" si="26"/>
        <v>18.915664804600439</v>
      </c>
    </row>
    <row r="78" spans="1:29" x14ac:dyDescent="0.25">
      <c r="A78" s="98"/>
      <c r="B78" s="99">
        <v>22</v>
      </c>
      <c r="C78" s="99">
        <v>9222</v>
      </c>
      <c r="D78" s="103" t="s">
        <v>21</v>
      </c>
      <c r="E78" s="100">
        <v>43496</v>
      </c>
      <c r="F78" s="116" t="s">
        <v>107</v>
      </c>
      <c r="G78" s="103" t="s">
        <v>17</v>
      </c>
      <c r="H78" s="102">
        <v>-75.133219999999994</v>
      </c>
      <c r="I78" s="102">
        <v>-176.04159999999999</v>
      </c>
      <c r="J78" s="103">
        <v>10</v>
      </c>
      <c r="K78" s="103">
        <v>1207</v>
      </c>
      <c r="L78" s="102">
        <v>-0.79025000000000001</v>
      </c>
      <c r="M78" s="103">
        <v>33.727700632262398</v>
      </c>
      <c r="N78" s="103">
        <v>353.245</v>
      </c>
      <c r="O78" s="103">
        <v>0.24135000000000001</v>
      </c>
      <c r="P78" s="103">
        <v>90.702699999999993</v>
      </c>
      <c r="Q78" s="123">
        <v>1.8760090410074266</v>
      </c>
      <c r="R78" s="123">
        <v>0.30701128087962298</v>
      </c>
      <c r="S78" s="123">
        <v>27.559617306868486</v>
      </c>
      <c r="T78" s="123">
        <v>65.515399679544245</v>
      </c>
      <c r="U78" s="103">
        <v>85</v>
      </c>
      <c r="V78" s="116">
        <v>28</v>
      </c>
      <c r="W78" s="103">
        <v>40.298507462686565</v>
      </c>
      <c r="X78" s="103">
        <v>17.910447761194028</v>
      </c>
      <c r="Y78" s="103">
        <v>41.791044776119399</v>
      </c>
      <c r="Z78" s="104">
        <v>68.010000000000005</v>
      </c>
    </row>
    <row r="79" spans="1:29" x14ac:dyDescent="0.25">
      <c r="A79" s="98"/>
      <c r="B79" s="99">
        <v>23</v>
      </c>
      <c r="C79" s="99">
        <v>9223</v>
      </c>
      <c r="D79" s="103" t="s">
        <v>21</v>
      </c>
      <c r="E79" s="100">
        <v>43497</v>
      </c>
      <c r="F79" s="116" t="s">
        <v>107</v>
      </c>
      <c r="G79" s="103" t="s">
        <v>17</v>
      </c>
      <c r="H79" s="102">
        <v>-75.535060000000001</v>
      </c>
      <c r="I79" s="102">
        <v>-174.34460000000001</v>
      </c>
      <c r="J79" s="103">
        <v>10</v>
      </c>
      <c r="K79" s="103">
        <v>508</v>
      </c>
      <c r="L79" s="102">
        <v>-0.52539999999999998</v>
      </c>
      <c r="M79" s="103">
        <v>33.975489540621027</v>
      </c>
      <c r="N79" s="103">
        <v>350.12099999999998</v>
      </c>
      <c r="O79" s="103">
        <v>8.8658000000000001E-2</v>
      </c>
      <c r="P79" s="103">
        <v>91.195999999999998</v>
      </c>
      <c r="Q79" s="123">
        <v>1.7759121730707137</v>
      </c>
      <c r="R79" s="123">
        <v>0.88533485649007571</v>
      </c>
      <c r="S79" s="123">
        <v>25.203484221048122</v>
      </c>
      <c r="T79" s="123">
        <v>70.856329001246209</v>
      </c>
      <c r="U79" s="103">
        <v>67</v>
      </c>
      <c r="V79" s="116">
        <v>19</v>
      </c>
      <c r="W79" s="103">
        <v>56.578947368421055</v>
      </c>
      <c r="X79" s="103">
        <v>17.763157894736842</v>
      </c>
      <c r="Y79" s="103">
        <v>25.657894736842106</v>
      </c>
      <c r="Z79" s="104">
        <v>26.21</v>
      </c>
    </row>
    <row r="80" spans="1:29" x14ac:dyDescent="0.25">
      <c r="A80" s="98"/>
      <c r="B80" s="99">
        <v>25</v>
      </c>
      <c r="C80" s="99">
        <v>9225</v>
      </c>
      <c r="D80" s="103" t="s">
        <v>21</v>
      </c>
      <c r="E80" s="100">
        <v>43499</v>
      </c>
      <c r="F80" s="116" t="s">
        <v>107</v>
      </c>
      <c r="G80" s="103" t="s">
        <v>17</v>
      </c>
      <c r="H80" s="102">
        <v>-75.860500000000002</v>
      </c>
      <c r="I80" s="102">
        <v>-169.392</v>
      </c>
      <c r="J80" s="103">
        <v>10</v>
      </c>
      <c r="K80" s="103">
        <v>1340</v>
      </c>
      <c r="L80" s="102">
        <v>-1.7849999999999998E-2</v>
      </c>
      <c r="M80" s="103">
        <v>33.944713005649589</v>
      </c>
      <c r="N80" s="103">
        <v>349.161</v>
      </c>
      <c r="O80" s="103">
        <v>0.94967999999999997</v>
      </c>
      <c r="P80" s="103">
        <v>89.083399999999997</v>
      </c>
      <c r="Q80" s="123">
        <v>1.6467549241201163</v>
      </c>
      <c r="R80" s="123">
        <v>1.0995287733828358</v>
      </c>
      <c r="S80" s="123">
        <v>23.347136941310865</v>
      </c>
      <c r="T80" s="123">
        <v>72.636638775146878</v>
      </c>
      <c r="U80" s="103">
        <v>59</v>
      </c>
      <c r="V80" s="116">
        <v>50</v>
      </c>
      <c r="W80" s="103">
        <v>35.424710424710426</v>
      </c>
      <c r="X80" s="103">
        <v>19.015444015444015</v>
      </c>
      <c r="Y80" s="103">
        <v>45.559845559845556</v>
      </c>
      <c r="Z80" s="104">
        <v>85.43</v>
      </c>
    </row>
    <row r="81" spans="1:26" x14ac:dyDescent="0.25">
      <c r="A81" s="98"/>
      <c r="B81" s="99">
        <v>24</v>
      </c>
      <c r="C81" s="99">
        <v>9224</v>
      </c>
      <c r="D81" s="103" t="s">
        <v>21</v>
      </c>
      <c r="E81" s="100">
        <v>43498</v>
      </c>
      <c r="F81" s="116" t="s">
        <v>107</v>
      </c>
      <c r="G81" s="103" t="s">
        <v>17</v>
      </c>
      <c r="H81" s="102">
        <v>-75.902019999999993</v>
      </c>
      <c r="I81" s="102">
        <v>-170.56209999999999</v>
      </c>
      <c r="J81" s="103">
        <v>10</v>
      </c>
      <c r="K81" s="103">
        <v>1001</v>
      </c>
      <c r="L81" s="102">
        <v>-0.20910000000000001</v>
      </c>
      <c r="M81" s="103">
        <v>33.900609271585097</v>
      </c>
      <c r="N81" s="103">
        <v>352.28100000000001</v>
      </c>
      <c r="O81" s="103">
        <v>0.28637000000000001</v>
      </c>
      <c r="P81" s="103">
        <v>91.695850000000007</v>
      </c>
      <c r="Q81" s="123">
        <v>1.7855989667420085</v>
      </c>
      <c r="R81" s="123">
        <v>0.60688276452948731</v>
      </c>
      <c r="S81" s="123">
        <v>26.060259888619164</v>
      </c>
      <c r="T81" s="123">
        <v>70.500267046466078</v>
      </c>
      <c r="U81" s="103">
        <v>95</v>
      </c>
      <c r="V81" s="116">
        <v>18</v>
      </c>
      <c r="W81" s="103">
        <v>33.913043478260867</v>
      </c>
      <c r="X81" s="103">
        <v>27.826086956521742</v>
      </c>
      <c r="Y81" s="103">
        <v>38.260869565217391</v>
      </c>
      <c r="Z81" s="104">
        <v>23.82</v>
      </c>
    </row>
    <row r="82" spans="1:26" x14ac:dyDescent="0.25">
      <c r="A82" s="98"/>
      <c r="B82" s="99">
        <v>26</v>
      </c>
      <c r="C82" s="99">
        <v>9226</v>
      </c>
      <c r="D82" s="103" t="s">
        <v>21</v>
      </c>
      <c r="E82" s="100">
        <v>43500</v>
      </c>
      <c r="F82" s="116" t="s">
        <v>107</v>
      </c>
      <c r="G82" s="103" t="s">
        <v>17</v>
      </c>
      <c r="H82" s="102">
        <v>-76.414460000000005</v>
      </c>
      <c r="I82" s="102">
        <v>-166.1276</v>
      </c>
      <c r="J82" s="103">
        <v>10</v>
      </c>
      <c r="K82" s="103">
        <v>426</v>
      </c>
      <c r="L82" s="102">
        <v>-0.1</v>
      </c>
      <c r="M82" s="103">
        <v>33.855941757663999</v>
      </c>
      <c r="N82" s="103">
        <v>353.0145</v>
      </c>
      <c r="O82" s="103">
        <v>1.0368999999999999</v>
      </c>
      <c r="P82" s="103">
        <v>87.169899999999998</v>
      </c>
      <c r="Q82" s="123">
        <v>1.323861801743623</v>
      </c>
      <c r="R82" s="123">
        <v>2.6060259888619162</v>
      </c>
      <c r="S82" s="123">
        <v>15.778951877766671</v>
      </c>
      <c r="T82" s="123">
        <v>75.129072458607794</v>
      </c>
      <c r="U82" s="103">
        <v>61</v>
      </c>
      <c r="V82" s="116">
        <v>12</v>
      </c>
      <c r="W82" s="103">
        <v>98.86039886039886</v>
      </c>
      <c r="X82" s="103">
        <v>0.56980056980056981</v>
      </c>
      <c r="Y82" s="103">
        <v>0.56980056980056981</v>
      </c>
      <c r="Z82" s="104">
        <v>47.17</v>
      </c>
    </row>
    <row r="83" spans="1:26" x14ac:dyDescent="0.25">
      <c r="A83" s="98"/>
      <c r="B83" s="124" t="s">
        <v>111</v>
      </c>
      <c r="C83" s="124"/>
      <c r="D83" s="124"/>
      <c r="E83" s="125"/>
      <c r="F83" s="107"/>
      <c r="G83" s="111"/>
      <c r="H83" s="110"/>
      <c r="I83" s="111"/>
      <c r="J83" s="111"/>
      <c r="K83" s="111">
        <f>AVERAGE(K78:K82)</f>
        <v>896.4</v>
      </c>
      <c r="L83" s="110">
        <f>AVERAGE(L78:L82)</f>
        <v>-0.32852000000000003</v>
      </c>
      <c r="M83" s="111">
        <f t="shared" ref="M83:Z83" si="27">AVERAGE(M78:M82)</f>
        <v>33.880890841556422</v>
      </c>
      <c r="N83" s="111">
        <f t="shared" si="27"/>
        <v>351.56450000000001</v>
      </c>
      <c r="O83" s="111">
        <f t="shared" si="27"/>
        <v>0.52059160000000004</v>
      </c>
      <c r="P83" s="111">
        <f t="shared" si="27"/>
        <v>89.969570000000004</v>
      </c>
      <c r="Q83" s="111">
        <f t="shared" si="27"/>
        <v>1.6816273813367775</v>
      </c>
      <c r="R83" s="111">
        <f t="shared" si="27"/>
        <v>1.1009567328287875</v>
      </c>
      <c r="S83" s="111">
        <f t="shared" si="27"/>
        <v>23.589890047122662</v>
      </c>
      <c r="T83" s="111">
        <f t="shared" si="27"/>
        <v>70.927541392202244</v>
      </c>
      <c r="U83" s="111">
        <f>AVERAGE(U78:U82)</f>
        <v>73.400000000000006</v>
      </c>
      <c r="V83" s="111">
        <f t="shared" si="27"/>
        <v>25.4</v>
      </c>
      <c r="W83" s="111">
        <f t="shared" si="27"/>
        <v>53.015121518895555</v>
      </c>
      <c r="X83" s="111">
        <f t="shared" si="27"/>
        <v>16.616987439539436</v>
      </c>
      <c r="Y83" s="111">
        <f t="shared" si="27"/>
        <v>30.367891041565009</v>
      </c>
      <c r="Z83" s="112">
        <f t="shared" si="27"/>
        <v>50.128</v>
      </c>
    </row>
    <row r="84" spans="1:26" x14ac:dyDescent="0.25">
      <c r="A84" s="98"/>
      <c r="B84" s="124" t="s">
        <v>44</v>
      </c>
      <c r="C84" s="124"/>
      <c r="D84" s="124"/>
      <c r="E84" s="125"/>
      <c r="F84" s="107"/>
      <c r="G84" s="111"/>
      <c r="H84" s="110"/>
      <c r="I84" s="111"/>
      <c r="J84" s="111"/>
      <c r="K84" s="111">
        <f>STDEVA(K78:K82)</f>
        <v>411.19496592249283</v>
      </c>
      <c r="L84" s="110">
        <f t="shared" ref="L84:Z84" si="28">STDEVA(L78:L82)</f>
        <v>0.32208488904324578</v>
      </c>
      <c r="M84" s="111">
        <f t="shared" si="28"/>
        <v>9.6825482167228E-2</v>
      </c>
      <c r="N84" s="111">
        <f t="shared" si="28"/>
        <v>1.8234895804473401</v>
      </c>
      <c r="O84" s="111">
        <f t="shared" si="28"/>
        <v>0.43877485194892368</v>
      </c>
      <c r="P84" s="111">
        <f t="shared" si="28"/>
        <v>1.8469638706536751</v>
      </c>
      <c r="Q84" s="111">
        <f t="shared" si="28"/>
        <v>0.21604180171569834</v>
      </c>
      <c r="R84" s="111">
        <f t="shared" si="28"/>
        <v>0.89249464492817865</v>
      </c>
      <c r="S84" s="111">
        <f t="shared" si="28"/>
        <v>4.6242521553369667</v>
      </c>
      <c r="T84" s="111">
        <f t="shared" si="28"/>
        <v>3.5373998097261272</v>
      </c>
      <c r="U84" s="111">
        <f>STDEVA(U78:U82)</f>
        <v>15.836666315863329</v>
      </c>
      <c r="V84" s="111">
        <f t="shared" si="28"/>
        <v>14.89295135290517</v>
      </c>
      <c r="W84" s="111">
        <f t="shared" si="28"/>
        <v>27.1593194419181</v>
      </c>
      <c r="X84" s="111">
        <f t="shared" si="28"/>
        <v>9.8981748150415942</v>
      </c>
      <c r="Y84" s="111">
        <f t="shared" si="28"/>
        <v>18.259882901168663</v>
      </c>
      <c r="Z84" s="112">
        <f t="shared" si="28"/>
        <v>26.64079803609496</v>
      </c>
    </row>
    <row r="85" spans="1:26" s="26" customFormat="1" x14ac:dyDescent="0.25">
      <c r="A85" s="98"/>
      <c r="B85" s="126" t="s">
        <v>26</v>
      </c>
      <c r="C85" s="126"/>
      <c r="D85" s="126"/>
      <c r="E85" s="111"/>
      <c r="F85" s="111"/>
      <c r="G85" s="111"/>
      <c r="H85" s="110"/>
      <c r="I85" s="111"/>
      <c r="J85" s="111"/>
      <c r="K85" s="111">
        <f>AVERAGE(K53:K55,K56:K57,K58:K59,K62:K64,K67:K75,K78:K82)</f>
        <v>1395.090909090909</v>
      </c>
      <c r="L85" s="110">
        <f t="shared" ref="L85:Z85" si="29">AVERAGE(L53:L55,L56:L57,L58:L59,L62:L64,L67:L75,L78:L82)</f>
        <v>-0.49829791666666651</v>
      </c>
      <c r="M85" s="111">
        <f t="shared" si="29"/>
        <v>33.951837866281672</v>
      </c>
      <c r="N85" s="111">
        <f t="shared" si="29"/>
        <v>345.58981249999994</v>
      </c>
      <c r="O85" s="111">
        <f t="shared" si="29"/>
        <v>0.37780383333333334</v>
      </c>
      <c r="P85" s="111">
        <f t="shared" si="29"/>
        <v>90.635033333333311</v>
      </c>
      <c r="Q85" s="111">
        <f t="shared" si="29"/>
        <v>1.8987460983747713</v>
      </c>
      <c r="R85" s="111">
        <f t="shared" si="29"/>
        <v>0.52953496120710175</v>
      </c>
      <c r="S85" s="111">
        <f t="shared" si="29"/>
        <v>29.085748964729401</v>
      </c>
      <c r="T85" s="111">
        <f t="shared" si="29"/>
        <v>66.168179929974471</v>
      </c>
      <c r="U85" s="111">
        <f>AVERAGE(U53:U55,U56:U57,U58:U59,U62:U64,U67:U75,U78:U82)</f>
        <v>91.375</v>
      </c>
      <c r="V85" s="111">
        <f t="shared" si="29"/>
        <v>33.083333333333336</v>
      </c>
      <c r="W85" s="111">
        <f t="shared" si="29"/>
        <v>37.82170929131226</v>
      </c>
      <c r="X85" s="111">
        <f t="shared" si="29"/>
        <v>31.515594973661191</v>
      </c>
      <c r="Y85" s="111">
        <f t="shared" si="29"/>
        <v>30.662695735026549</v>
      </c>
      <c r="Z85" s="112">
        <f t="shared" si="29"/>
        <v>49.180416666666666</v>
      </c>
    </row>
    <row r="86" spans="1:26" s="26" customFormat="1" x14ac:dyDescent="0.25">
      <c r="A86" s="98"/>
      <c r="B86" s="126" t="s">
        <v>44</v>
      </c>
      <c r="C86" s="126"/>
      <c r="D86" s="126"/>
      <c r="E86" s="111"/>
      <c r="F86" s="111"/>
      <c r="G86" s="111"/>
      <c r="H86" s="110"/>
      <c r="I86" s="111"/>
      <c r="J86" s="111"/>
      <c r="K86" s="111">
        <f>STDEVA(K78:K82,K67:K75,K62:K64,K53:K59)</f>
        <v>913.08819835271913</v>
      </c>
      <c r="L86" s="110">
        <f>STDEVA(L78:L82,L67:L75,L62:L64,L53:L59)</f>
        <v>0.29255975735891249</v>
      </c>
      <c r="M86" s="111">
        <f t="shared" ref="M86:Z86" si="30">STDEVA(M78:M82,M67:M75,M62:M64,M53:M59)</f>
        <v>0.24487014381098116</v>
      </c>
      <c r="N86" s="111">
        <f t="shared" si="30"/>
        <v>9.8885097404628333</v>
      </c>
      <c r="O86" s="111">
        <f t="shared" si="30"/>
        <v>0.27436654461546844</v>
      </c>
      <c r="P86" s="111">
        <f t="shared" si="30"/>
        <v>1.708288364929536</v>
      </c>
      <c r="Q86" s="111">
        <f t="shared" si="30"/>
        <v>0.18344955444046165</v>
      </c>
      <c r="R86" s="111">
        <f t="shared" si="30"/>
        <v>0.5324221322445043</v>
      </c>
      <c r="S86" s="111">
        <f t="shared" si="30"/>
        <v>3.7729659992303981</v>
      </c>
      <c r="T86" s="111">
        <f t="shared" si="30"/>
        <v>6.4165646496342115</v>
      </c>
      <c r="U86" s="111">
        <f>STDEVA(U78:U82,U67:U75,U62:U64,U53:U59)</f>
        <v>18.284734664170831</v>
      </c>
      <c r="V86" s="111">
        <f t="shared" si="30"/>
        <v>13.85300678919379</v>
      </c>
      <c r="W86" s="111">
        <f t="shared" si="30"/>
        <v>19.420322131023255</v>
      </c>
      <c r="X86" s="111">
        <f t="shared" si="30"/>
        <v>13.264849099272411</v>
      </c>
      <c r="Y86" s="111">
        <f t="shared" si="30"/>
        <v>18.778016845118888</v>
      </c>
      <c r="Z86" s="112">
        <f t="shared" si="30"/>
        <v>23.439095820067806</v>
      </c>
    </row>
    <row r="87" spans="1:26" s="26" customFormat="1" x14ac:dyDescent="0.25">
      <c r="A87" s="98"/>
      <c r="B87" s="126" t="s">
        <v>34</v>
      </c>
      <c r="C87" s="126"/>
      <c r="D87" s="126"/>
      <c r="E87" s="111"/>
      <c r="F87" s="111"/>
      <c r="G87" s="111"/>
      <c r="H87" s="110"/>
      <c r="I87" s="111"/>
      <c r="J87" s="111"/>
      <c r="K87" s="111">
        <f>AVERAGE(K42:K43,K46:K50,K53:K55,K56:K57,K58:K59,K62:K64,K67:K75,K78:K82)</f>
        <v>1401.2142857142858</v>
      </c>
      <c r="L87" s="110">
        <f t="shared" ref="L87:Z87" si="31">AVERAGE(L42:L43,L46:L50,L53:L55,L56:L57,L58:L59,L62:L64,L67:L75,L78:L82)</f>
        <v>0.59473709677419351</v>
      </c>
      <c r="M87" s="111">
        <f t="shared" si="31"/>
        <v>33.944671569657103</v>
      </c>
      <c r="N87" s="111">
        <f t="shared" si="31"/>
        <v>341.12288333333339</v>
      </c>
      <c r="O87" s="111">
        <f t="shared" si="31"/>
        <v>0.41559006666666665</v>
      </c>
      <c r="P87" s="111">
        <f t="shared" si="31"/>
        <v>90.390164516129019</v>
      </c>
      <c r="Q87" s="111">
        <f t="shared" si="31"/>
        <v>1.7930984199068813</v>
      </c>
      <c r="R87" s="111">
        <f t="shared" si="31"/>
        <v>0.48619715974259881</v>
      </c>
      <c r="S87" s="111">
        <f t="shared" si="31"/>
        <v>27.68168480789339</v>
      </c>
      <c r="T87" s="111">
        <f t="shared" si="31"/>
        <v>56.562164397250278</v>
      </c>
      <c r="U87" s="111">
        <f>AVERAGE(U42:U43,U46:U50,U53:U55,U56:U57,U58:U59,U62:U64,U67:U75,U78:U82)</f>
        <v>86.903225806451616</v>
      </c>
      <c r="V87" s="111">
        <f>AVERAGE(V42:V43,V46:V50,V53:V55,V56:V57,V58:V59,V62:V64,V67:V75,V78:V82)</f>
        <v>37.645161290322584</v>
      </c>
      <c r="W87" s="111">
        <f t="shared" si="31"/>
        <v>35.862291426453666</v>
      </c>
      <c r="X87" s="111">
        <f t="shared" si="31"/>
        <v>30.688069773161555</v>
      </c>
      <c r="Y87" s="111">
        <f t="shared" si="31"/>
        <v>33.449638800384776</v>
      </c>
      <c r="Z87" s="112">
        <f t="shared" si="31"/>
        <v>50.771290322580647</v>
      </c>
    </row>
    <row r="88" spans="1:26" ht="15.75" thickBot="1" x14ac:dyDescent="0.3">
      <c r="A88" s="127"/>
      <c r="B88" s="128" t="s">
        <v>112</v>
      </c>
      <c r="C88" s="128"/>
      <c r="D88" s="128"/>
      <c r="E88" s="129"/>
      <c r="F88" s="130"/>
      <c r="G88" s="130"/>
      <c r="H88" s="131"/>
      <c r="I88" s="130"/>
      <c r="J88" s="130"/>
      <c r="K88" s="129">
        <f>STDEVA(K42:K43,K46:K50,K53:K59,K62:K64,K67:K75,K78:K82)</f>
        <v>917.24310399585829</v>
      </c>
      <c r="L88" s="132">
        <f t="shared" ref="L88:Z88" si="32">STDEVA(L42:L43,L46:L50,L53:L59,L62:L64,L67:L75,L78:L82)</f>
        <v>2.6913197558994399</v>
      </c>
      <c r="M88" s="129">
        <f t="shared" si="32"/>
        <v>0.23612798245644342</v>
      </c>
      <c r="N88" s="129">
        <f t="shared" si="32"/>
        <v>17.41786222911616</v>
      </c>
      <c r="O88" s="129">
        <f t="shared" si="32"/>
        <v>0.35626399213126464</v>
      </c>
      <c r="P88" s="129">
        <f t="shared" si="32"/>
        <v>1.7845676733312552</v>
      </c>
      <c r="Q88" s="129">
        <f t="shared" si="32"/>
        <v>0.28111042237211903</v>
      </c>
      <c r="R88" s="129">
        <f t="shared" si="32"/>
        <v>0.50050048124395086</v>
      </c>
      <c r="S88" s="129">
        <f t="shared" si="32"/>
        <v>4.8325824854227903</v>
      </c>
      <c r="T88" s="129">
        <f t="shared" si="32"/>
        <v>22.437646201535696</v>
      </c>
      <c r="U88" s="129">
        <f>STDEVA(U42:U43,U46:U50,U53:U59,U62:U64,U67:U75,U78:U82)</f>
        <v>19.255051006094792</v>
      </c>
      <c r="V88" s="129">
        <f t="shared" si="32"/>
        <v>15.578935323264281</v>
      </c>
      <c r="W88" s="129">
        <f>STDEVA(W42:W43,W46:W50,W53:W59,W62:W64,W67:W75,W78:W82)</f>
        <v>19.69140514455728</v>
      </c>
      <c r="X88" s="129">
        <f t="shared" si="32"/>
        <v>12.700186889493743</v>
      </c>
      <c r="Y88" s="129">
        <f t="shared" si="32"/>
        <v>21.120095589995515</v>
      </c>
      <c r="Z88" s="133">
        <f t="shared" si="32"/>
        <v>23.246890937920497</v>
      </c>
    </row>
    <row r="89" spans="1:26" x14ac:dyDescent="0.25">
      <c r="U89" s="8"/>
    </row>
  </sheetData>
  <mergeCells count="31">
    <mergeCell ref="A1:Z1"/>
    <mergeCell ref="B44:D44"/>
    <mergeCell ref="B77:D77"/>
    <mergeCell ref="B60:D60"/>
    <mergeCell ref="B65:D65"/>
    <mergeCell ref="B84:D84"/>
    <mergeCell ref="B51:D51"/>
    <mergeCell ref="B52:D52"/>
    <mergeCell ref="B61:D61"/>
    <mergeCell ref="B66:D66"/>
    <mergeCell ref="B88:D88"/>
    <mergeCell ref="B85:D85"/>
    <mergeCell ref="B86:D86"/>
    <mergeCell ref="B87:D87"/>
    <mergeCell ref="B76:D76"/>
    <mergeCell ref="A3:A41"/>
    <mergeCell ref="B41:D41"/>
    <mergeCell ref="B40:D40"/>
    <mergeCell ref="B45:D45"/>
    <mergeCell ref="B11:D11"/>
    <mergeCell ref="B12:D12"/>
    <mergeCell ref="B24:D24"/>
    <mergeCell ref="B31:D31"/>
    <mergeCell ref="B37:D37"/>
    <mergeCell ref="B38:D38"/>
    <mergeCell ref="B39:D39"/>
    <mergeCell ref="B36:D36"/>
    <mergeCell ref="B23:D23"/>
    <mergeCell ref="B30:D30"/>
    <mergeCell ref="A42:A88"/>
    <mergeCell ref="B83:D83"/>
  </mergeCells>
  <phoneticPr fontId="12" type="noConversion"/>
  <pageMargins left="0.7" right="0.7" top="0.75" bottom="0.75" header="0.3" footer="0.3"/>
  <pageSetup paperSize="9" orientation="portrait" horizontalDpi="300" verticalDpi="300" r:id="rId1"/>
  <ignoredErrors>
    <ignoredError sqref="O51:T51 L49 V51 M51:N5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1855-C21F-48D8-B5E0-AB9C052E335A}">
  <dimension ref="A1:N32"/>
  <sheetViews>
    <sheetView workbookViewId="0">
      <selection sqref="A1:N1"/>
    </sheetView>
  </sheetViews>
  <sheetFormatPr defaultRowHeight="15" x14ac:dyDescent="0.25"/>
  <cols>
    <col min="6" max="6" width="7.85546875" bestFit="1" customWidth="1"/>
    <col min="7" max="7" width="10" bestFit="1" customWidth="1"/>
    <col min="10" max="10" width="12.5703125" bestFit="1" customWidth="1"/>
    <col min="13" max="13" width="11.42578125" bestFit="1" customWidth="1"/>
  </cols>
  <sheetData>
    <row r="1" spans="1:14" x14ac:dyDescent="0.25">
      <c r="A1" s="66" t="s">
        <v>323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6" customFormat="1" x14ac:dyDescent="0.25">
      <c r="A2" s="26" t="s">
        <v>177</v>
      </c>
      <c r="B2" s="26" t="s">
        <v>121</v>
      </c>
      <c r="C2" s="26" t="s">
        <v>122</v>
      </c>
      <c r="D2" s="26" t="s">
        <v>123</v>
      </c>
      <c r="E2" s="26" t="s">
        <v>124</v>
      </c>
      <c r="F2" s="26" t="s">
        <v>125</v>
      </c>
      <c r="G2" s="26" t="s">
        <v>126</v>
      </c>
      <c r="H2" s="26" t="s">
        <v>127</v>
      </c>
      <c r="I2" s="26" t="s">
        <v>189</v>
      </c>
      <c r="J2" s="26" t="s">
        <v>128</v>
      </c>
      <c r="K2" s="26" t="s">
        <v>129</v>
      </c>
      <c r="L2" s="26" t="s">
        <v>130</v>
      </c>
      <c r="M2" s="26" t="s">
        <v>131</v>
      </c>
      <c r="N2" s="26" t="s">
        <v>132</v>
      </c>
    </row>
    <row r="3" spans="1:14" x14ac:dyDescent="0.25">
      <c r="A3" t="s">
        <v>137</v>
      </c>
      <c r="B3" s="3">
        <v>0.64661431349477005</v>
      </c>
      <c r="C3" s="3">
        <v>0.51800094677649899</v>
      </c>
      <c r="D3" s="3">
        <v>0.53964986772696399</v>
      </c>
      <c r="E3" s="3">
        <v>0.70897911227712496</v>
      </c>
      <c r="F3" s="3">
        <v>0.73378408383404403</v>
      </c>
      <c r="G3" s="3">
        <v>0.41567630647668002</v>
      </c>
      <c r="H3" s="3">
        <v>0.21757981392113601</v>
      </c>
      <c r="I3" s="3">
        <v>5.55449568687435E-2</v>
      </c>
      <c r="J3" s="3">
        <v>0.368505361747481</v>
      </c>
      <c r="K3" s="3">
        <v>-0.57048479125825002</v>
      </c>
      <c r="L3" s="3">
        <v>-0.60998203302201004</v>
      </c>
      <c r="M3" s="3">
        <v>-0.43913850194953602</v>
      </c>
      <c r="N3" s="3">
        <v>-0.58487973600963605</v>
      </c>
    </row>
    <row r="4" spans="1:14" x14ac:dyDescent="0.25">
      <c r="A4" t="s">
        <v>138</v>
      </c>
      <c r="B4" s="3">
        <v>0.62871787790435896</v>
      </c>
      <c r="C4" s="3">
        <v>0.48909548466817898</v>
      </c>
      <c r="D4" s="3">
        <v>0.53354341432574304</v>
      </c>
      <c r="E4" s="3">
        <v>0.74007258552455302</v>
      </c>
      <c r="F4" s="3">
        <v>0.79880911312860503</v>
      </c>
      <c r="G4" s="3">
        <v>0.460440110985116</v>
      </c>
      <c r="H4" s="3">
        <v>0.24068154396895</v>
      </c>
      <c r="I4" s="3">
        <v>5.1764711626341102E-2</v>
      </c>
      <c r="J4" s="3">
        <v>0.45457713089927998</v>
      </c>
      <c r="K4" s="3">
        <v>-0.64269047844384697</v>
      </c>
      <c r="L4" s="3">
        <v>-0.63789084681620101</v>
      </c>
      <c r="M4" s="3">
        <v>-0.41043544369844098</v>
      </c>
      <c r="N4" s="3">
        <v>-0.56736728685733795</v>
      </c>
    </row>
    <row r="5" spans="1:14" x14ac:dyDescent="0.25">
      <c r="A5" t="s">
        <v>161</v>
      </c>
      <c r="B5" s="3">
        <v>0.539710718304797</v>
      </c>
      <c r="C5" s="3">
        <v>0.41245070889452401</v>
      </c>
      <c r="D5" s="3">
        <v>0.46249723357251699</v>
      </c>
      <c r="E5" s="3">
        <v>0.66107509460837299</v>
      </c>
      <c r="F5" s="3">
        <v>0.72908938943545198</v>
      </c>
      <c r="G5" s="3">
        <v>0.42385182637257002</v>
      </c>
      <c r="H5" s="3">
        <v>0.22140921809834799</v>
      </c>
      <c r="I5" s="3">
        <v>4.3296555647944997E-2</v>
      </c>
      <c r="J5" s="3">
        <v>0.43914825616561098</v>
      </c>
      <c r="K5" s="3">
        <v>-0.59642469455036096</v>
      </c>
      <c r="L5" s="3">
        <v>-0.57034824015387497</v>
      </c>
      <c r="M5" s="3">
        <v>-0.34392012785443199</v>
      </c>
      <c r="N5" s="3">
        <v>-0.486372295648623</v>
      </c>
    </row>
    <row r="6" spans="1:14" x14ac:dyDescent="0.25">
      <c r="A6" t="s">
        <v>141</v>
      </c>
      <c r="B6" s="3">
        <v>0.67499799312333197</v>
      </c>
      <c r="C6" s="3">
        <v>0.56450890756097105</v>
      </c>
      <c r="D6" s="3">
        <v>0.54893225123299105</v>
      </c>
      <c r="E6" s="3">
        <v>0.65735346355893598</v>
      </c>
      <c r="F6" s="3">
        <v>0.62676530269029296</v>
      </c>
      <c r="G6" s="3">
        <v>0.34211649147807499</v>
      </c>
      <c r="H6" s="3">
        <v>0.17961316545273301</v>
      </c>
      <c r="I6" s="3">
        <v>6.16426386916775E-2</v>
      </c>
      <c r="J6" s="3">
        <v>0.22760805315079799</v>
      </c>
      <c r="K6" s="3">
        <v>-0.45195623145561997</v>
      </c>
      <c r="L6" s="3">
        <v>-0.56367727245131904</v>
      </c>
      <c r="M6" s="3">
        <v>-0.48541570768289899</v>
      </c>
      <c r="N6" s="3">
        <v>-0.61271478906745902</v>
      </c>
    </row>
    <row r="7" spans="1:14" x14ac:dyDescent="0.25">
      <c r="A7" t="s">
        <v>144</v>
      </c>
      <c r="B7" s="3">
        <v>0.56095706453406402</v>
      </c>
      <c r="C7" s="3">
        <v>0.45459982851195502</v>
      </c>
      <c r="D7" s="3">
        <v>0.46499940728358602</v>
      </c>
      <c r="E7" s="3">
        <v>0.59689332216165003</v>
      </c>
      <c r="F7" s="3">
        <v>0.60601177145813201</v>
      </c>
      <c r="G7" s="3">
        <v>0.34045546603590499</v>
      </c>
      <c r="H7" s="3">
        <v>0.17832448004423199</v>
      </c>
      <c r="I7" s="3">
        <v>4.8990334572901098E-2</v>
      </c>
      <c r="J7" s="3">
        <v>0.28520395069729998</v>
      </c>
      <c r="K7" s="3">
        <v>-0.46339159850384598</v>
      </c>
      <c r="L7" s="3">
        <v>-0.51313269005461404</v>
      </c>
      <c r="M7" s="3">
        <v>-0.38689368261819601</v>
      </c>
      <c r="N7" s="3">
        <v>-0.50787499545256798</v>
      </c>
    </row>
    <row r="8" spans="1:14" x14ac:dyDescent="0.25">
      <c r="A8" t="s">
        <v>140</v>
      </c>
      <c r="B8" s="3">
        <v>0.48060286742164199</v>
      </c>
      <c r="C8" s="3">
        <v>0.342630352476052</v>
      </c>
      <c r="D8" s="3">
        <v>0.42678486701281498</v>
      </c>
      <c r="E8" s="3">
        <v>0.67448548959959598</v>
      </c>
      <c r="F8" s="3">
        <v>0.79362368510916304</v>
      </c>
      <c r="G8" s="3">
        <v>0.47263708599494603</v>
      </c>
      <c r="H8" s="3">
        <v>0.24643737403913099</v>
      </c>
      <c r="I8" s="3">
        <v>3.4759872106627197E-2</v>
      </c>
      <c r="J8" s="3">
        <v>0.55394104771721098</v>
      </c>
      <c r="K8" s="3">
        <v>-0.67999044139543097</v>
      </c>
      <c r="L8" s="3">
        <v>-0.58367057214231999</v>
      </c>
      <c r="M8" s="3">
        <v>-0.27825450568889698</v>
      </c>
      <c r="N8" s="3">
        <v>-0.43086467898351399</v>
      </c>
    </row>
    <row r="9" spans="1:14" x14ac:dyDescent="0.25">
      <c r="A9" t="s">
        <v>139</v>
      </c>
      <c r="B9" s="3">
        <v>0.41613063648457099</v>
      </c>
      <c r="C9" s="3">
        <v>0.28185590421192802</v>
      </c>
      <c r="D9" s="3">
        <v>0.37850865111434701</v>
      </c>
      <c r="E9" s="3">
        <v>0.63556387814675996</v>
      </c>
      <c r="F9" s="3">
        <v>0.77391384723802803</v>
      </c>
      <c r="G9" s="3">
        <v>0.466438089393029</v>
      </c>
      <c r="H9" s="3">
        <v>0.24298635797069301</v>
      </c>
      <c r="I9" s="3">
        <v>2.78166483482544E-2</v>
      </c>
      <c r="J9" s="3">
        <v>0.57750313256187202</v>
      </c>
      <c r="K9" s="3">
        <v>-0.67822962044238799</v>
      </c>
      <c r="L9" s="3">
        <v>-0.550908481078769</v>
      </c>
      <c r="M9" s="3">
        <v>-0.22410276334429699</v>
      </c>
      <c r="N9" s="3">
        <v>-0.37171807198033702</v>
      </c>
    </row>
    <row r="10" spans="1:14" x14ac:dyDescent="0.25">
      <c r="A10" t="s">
        <v>147</v>
      </c>
      <c r="B10" s="3">
        <v>0.71868787067556295</v>
      </c>
      <c r="C10" s="3">
        <v>0.64542818993687101</v>
      </c>
      <c r="D10" s="3">
        <v>0.55756484803372497</v>
      </c>
      <c r="E10" s="3">
        <v>0.54540393450642399</v>
      </c>
      <c r="F10" s="3">
        <v>0.40737800689996601</v>
      </c>
      <c r="G10" s="3">
        <v>0.192848091696768</v>
      </c>
      <c r="H10" s="3">
        <v>0.10251850787205501</v>
      </c>
      <c r="I10" s="3">
        <v>7.2465176853517402E-2</v>
      </c>
      <c r="J10" s="3">
        <v>-5.0932319952150203E-2</v>
      </c>
      <c r="K10" s="3">
        <v>-0.21314798473681601</v>
      </c>
      <c r="L10" s="3">
        <v>-0.46371276466496397</v>
      </c>
      <c r="M10" s="3">
        <v>-0.567248193315397</v>
      </c>
      <c r="N10" s="3">
        <v>-0.65640864191183401</v>
      </c>
    </row>
    <row r="11" spans="1:14" x14ac:dyDescent="0.25">
      <c r="A11" t="s">
        <v>163</v>
      </c>
      <c r="B11" s="3">
        <v>0.65458610681995499</v>
      </c>
      <c r="C11" s="3">
        <v>0.58680016746127595</v>
      </c>
      <c r="D11" s="3">
        <v>0.50847681693770197</v>
      </c>
      <c r="E11" s="3">
        <v>0.50044959681501699</v>
      </c>
      <c r="F11" s="3">
        <v>0.37725452684238803</v>
      </c>
      <c r="G11" s="3">
        <v>0.17974337186053599</v>
      </c>
      <c r="H11" s="3">
        <v>9.5494590616225603E-2</v>
      </c>
      <c r="I11" s="3">
        <v>6.5838538733758098E-2</v>
      </c>
      <c r="J11" s="3">
        <v>-3.93817074800333E-2</v>
      </c>
      <c r="K11" s="3">
        <v>-0.2005421201674</v>
      </c>
      <c r="L11" s="3">
        <v>-0.425613420413198</v>
      </c>
      <c r="M11" s="3">
        <v>-0.51544911143526095</v>
      </c>
      <c r="N11" s="3">
        <v>-0.59776531034479996</v>
      </c>
    </row>
    <row r="12" spans="1:14" x14ac:dyDescent="0.25">
      <c r="A12" t="s">
        <v>164</v>
      </c>
      <c r="B12" s="3">
        <v>0.626853493906109</v>
      </c>
      <c r="C12" s="3">
        <v>0.54571743755681201</v>
      </c>
      <c r="D12" s="3">
        <v>0.49676587841458703</v>
      </c>
      <c r="E12" s="3">
        <v>0.53571863917544005</v>
      </c>
      <c r="F12" s="3">
        <v>0.45628959412273301</v>
      </c>
      <c r="G12" s="3">
        <v>0.23478232889822501</v>
      </c>
      <c r="H12" s="3">
        <v>0.123877580696841</v>
      </c>
      <c r="I12" s="3">
        <v>6.0551727452712499E-2</v>
      </c>
      <c r="J12" s="3">
        <v>6.9482858404642203E-2</v>
      </c>
      <c r="K12" s="3">
        <v>-0.29002687770614399</v>
      </c>
      <c r="L12" s="3">
        <v>-0.45745605906769998</v>
      </c>
      <c r="M12" s="3">
        <v>-0.47518427355959703</v>
      </c>
      <c r="N12" s="3">
        <v>-0.57096502763004198</v>
      </c>
    </row>
    <row r="13" spans="1:14" x14ac:dyDescent="0.25">
      <c r="A13" t="s">
        <v>165</v>
      </c>
      <c r="B13" s="3">
        <v>0.208493067269893</v>
      </c>
      <c r="C13" s="3">
        <v>9.2129333038576594E-2</v>
      </c>
      <c r="D13" s="3">
        <v>0.21939395111960799</v>
      </c>
      <c r="E13" s="3">
        <v>0.48931994293637798</v>
      </c>
      <c r="F13" s="3">
        <v>0.67528085370392399</v>
      </c>
      <c r="G13" s="3">
        <v>0.42329220213630497</v>
      </c>
      <c r="H13" s="3">
        <v>0.219873691344949</v>
      </c>
      <c r="I13" s="3">
        <v>6.3795247892900198E-3</v>
      </c>
      <c r="J13" s="3">
        <v>0.61372477270113501</v>
      </c>
      <c r="K13" s="3">
        <v>-0.63630647684314201</v>
      </c>
      <c r="L13" s="3">
        <v>-0.42694256347694898</v>
      </c>
      <c r="M13" s="3">
        <v>-5.6520943290410602E-2</v>
      </c>
      <c r="N13" s="3">
        <v>-0.18177779753430801</v>
      </c>
    </row>
    <row r="14" spans="1:14" x14ac:dyDescent="0.25">
      <c r="A14" t="s">
        <v>166</v>
      </c>
      <c r="B14" s="3">
        <v>0.18995889640338401</v>
      </c>
      <c r="C14" s="3">
        <v>7.5102046414246601E-2</v>
      </c>
      <c r="D14" s="3">
        <v>0.20524672540838801</v>
      </c>
      <c r="E14" s="3">
        <v>0.47658578107990301</v>
      </c>
      <c r="F14" s="3">
        <v>0.66701489358479304</v>
      </c>
      <c r="G14" s="3">
        <v>0.41979581300691798</v>
      </c>
      <c r="H14" s="3">
        <v>0.21799429861883199</v>
      </c>
      <c r="I14" s="3">
        <v>4.4518547199995E-3</v>
      </c>
      <c r="J14" s="3">
        <v>0.61756520638017598</v>
      </c>
      <c r="K14" s="3">
        <v>-0.63311934231449696</v>
      </c>
      <c r="L14" s="3">
        <v>-0.4161596163015</v>
      </c>
      <c r="M14" s="3">
        <v>-4.1457853922040502E-2</v>
      </c>
      <c r="N14" s="3">
        <v>-0.164814969811276</v>
      </c>
    </row>
    <row r="15" spans="1:14" x14ac:dyDescent="0.25">
      <c r="A15" t="s">
        <v>167</v>
      </c>
      <c r="B15" s="3">
        <v>0.175108287591134</v>
      </c>
      <c r="C15" s="3">
        <v>5.9649000048539701E-2</v>
      </c>
      <c r="D15" s="3">
        <v>0.19500805341833199</v>
      </c>
      <c r="E15" s="3">
        <v>0.472682806049536</v>
      </c>
      <c r="F15" s="3">
        <v>0.67099262475757604</v>
      </c>
      <c r="G15" s="3">
        <v>0.42398443715290202</v>
      </c>
      <c r="H15" s="3">
        <v>0.22010640467322601</v>
      </c>
      <c r="I15" s="3">
        <v>2.6286648813957599E-3</v>
      </c>
      <c r="J15" s="3">
        <v>0.63260191875123095</v>
      </c>
      <c r="K15" s="3">
        <v>-0.64149708175117903</v>
      </c>
      <c r="L15" s="3">
        <v>-0.41308406010158699</v>
      </c>
      <c r="M15" s="3">
        <v>-2.7332625130143701E-2</v>
      </c>
      <c r="N15" s="3">
        <v>-0.15105884995188801</v>
      </c>
    </row>
    <row r="16" spans="1:14" x14ac:dyDescent="0.25">
      <c r="A16" t="s">
        <v>148</v>
      </c>
      <c r="B16" s="3">
        <v>0.23749732456172301</v>
      </c>
      <c r="C16" s="3">
        <v>0.108025366593334</v>
      </c>
      <c r="D16" s="3">
        <v>0.24804826043359801</v>
      </c>
      <c r="E16" s="3">
        <v>0.54667057560612697</v>
      </c>
      <c r="F16" s="3">
        <v>0.75118352630816199</v>
      </c>
      <c r="G16" s="3">
        <v>0.47028375091640701</v>
      </c>
      <c r="H16" s="3">
        <v>0.24430488388437299</v>
      </c>
      <c r="I16" s="3">
        <v>7.7411202195936998E-3</v>
      </c>
      <c r="J16" s="3">
        <v>0.67875227555361395</v>
      </c>
      <c r="K16" s="3">
        <v>-0.70622478589520898</v>
      </c>
      <c r="L16" s="3">
        <v>-0.47686800808138202</v>
      </c>
      <c r="M16" s="3">
        <v>-6.7881958096673398E-2</v>
      </c>
      <c r="N16" s="3">
        <v>-0.207345601721491</v>
      </c>
    </row>
    <row r="17" spans="1:14" x14ac:dyDescent="0.25">
      <c r="A17" t="s">
        <v>134</v>
      </c>
      <c r="B17" s="3">
        <v>0.212593604914423</v>
      </c>
      <c r="C17" s="3">
        <v>7.9452723585293095E-2</v>
      </c>
      <c r="D17" s="3">
        <v>0.23248984028544001</v>
      </c>
      <c r="E17" s="3">
        <v>0.549380742898262</v>
      </c>
      <c r="F17" s="3">
        <v>0.77342676092870999</v>
      </c>
      <c r="G17" s="3">
        <v>0.48757641591821499</v>
      </c>
      <c r="H17" s="3">
        <v>0.253161622477383</v>
      </c>
      <c r="I17" s="3">
        <v>4.2744083499668996E-3</v>
      </c>
      <c r="J17" s="3">
        <v>0.72153675258078398</v>
      </c>
      <c r="K17" s="3">
        <v>-0.73633222287290501</v>
      </c>
      <c r="L17" s="3">
        <v>-0.47988452031259299</v>
      </c>
      <c r="M17" s="3">
        <v>-4.1174612271830703E-2</v>
      </c>
      <c r="N17" s="3">
        <v>-0.18403554669809599</v>
      </c>
    </row>
    <row r="18" spans="1:14" x14ac:dyDescent="0.25">
      <c r="A18" t="s">
        <v>168</v>
      </c>
      <c r="B18" s="3">
        <v>0.119589940139816</v>
      </c>
      <c r="C18" s="3">
        <v>4.4354369995552303E-3</v>
      </c>
      <c r="D18" s="3">
        <v>0.15518154766265099</v>
      </c>
      <c r="E18" s="3">
        <v>0.44919046525819301</v>
      </c>
      <c r="F18" s="3">
        <v>0.67088608407775896</v>
      </c>
      <c r="G18" s="3">
        <v>0.42976764757422498</v>
      </c>
      <c r="H18" s="3">
        <v>0.22289087217809</v>
      </c>
      <c r="I18" s="3">
        <v>-3.7935918445323102E-3</v>
      </c>
      <c r="J18" s="3">
        <v>0.67191934598537295</v>
      </c>
      <c r="K18" s="3">
        <v>-0.65737274209102803</v>
      </c>
      <c r="L18" s="3">
        <v>-0.39372482650708002</v>
      </c>
      <c r="M18" s="3">
        <v>2.25693878418835E-2</v>
      </c>
      <c r="N18" s="3">
        <v>-9.9864692652817597E-2</v>
      </c>
    </row>
    <row r="19" spans="1:14" x14ac:dyDescent="0.25">
      <c r="A19" t="s">
        <v>169</v>
      </c>
      <c r="B19" s="3">
        <v>9.9077883444731701E-2</v>
      </c>
      <c r="C19" s="3">
        <v>-1.2209889718579101E-2</v>
      </c>
      <c r="D19" s="3">
        <v>0.13819184002381499</v>
      </c>
      <c r="E19" s="3">
        <v>0.42744215333836699</v>
      </c>
      <c r="F19" s="3">
        <v>0.64885744814936097</v>
      </c>
      <c r="G19" s="3">
        <v>0.41740480572391903</v>
      </c>
      <c r="H19" s="3">
        <v>0.216414901925849</v>
      </c>
      <c r="I19" s="3">
        <v>-5.5884217651555402E-3</v>
      </c>
      <c r="J19" s="3">
        <v>0.66163820315182797</v>
      </c>
      <c r="K19" s="3">
        <v>-0.640563262877066</v>
      </c>
      <c r="L19" s="3">
        <v>-0.37503023275537001</v>
      </c>
      <c r="M19" s="3">
        <v>3.6741997158226E-2</v>
      </c>
      <c r="N19" s="3">
        <v>-8.1291612458637405E-2</v>
      </c>
    </row>
    <row r="20" spans="1:14" x14ac:dyDescent="0.25">
      <c r="A20" t="s">
        <v>133</v>
      </c>
      <c r="B20" s="3">
        <v>6.8647173016981797E-2</v>
      </c>
      <c r="C20" s="3">
        <v>-5.30224193081422E-2</v>
      </c>
      <c r="D20" s="3">
        <v>0.122755407231479</v>
      </c>
      <c r="E20" s="3">
        <v>0.45128793218215102</v>
      </c>
      <c r="F20" s="3">
        <v>0.71058768974540198</v>
      </c>
      <c r="G20" s="3">
        <v>0.461317581690317</v>
      </c>
      <c r="H20" s="3">
        <v>0.23902900523779599</v>
      </c>
      <c r="I20" s="3">
        <v>-1.0732640123205101E-2</v>
      </c>
      <c r="J20" s="3">
        <v>0.75289666637844599</v>
      </c>
      <c r="K20" s="3">
        <v>-0.71298044201800304</v>
      </c>
      <c r="L20" s="3">
        <v>-0.39685155825195201</v>
      </c>
      <c r="M20" s="3">
        <v>7.6077042584837398E-2</v>
      </c>
      <c r="N20" s="3">
        <v>-5.2271924863416197E-2</v>
      </c>
    </row>
    <row r="21" spans="1:14" x14ac:dyDescent="0.25">
      <c r="A21" t="s">
        <v>170</v>
      </c>
      <c r="B21" s="3">
        <v>-0.114399625999347</v>
      </c>
      <c r="C21" s="3">
        <v>-0.21043739678618301</v>
      </c>
      <c r="D21" s="3">
        <v>-2.3480028154771598E-2</v>
      </c>
      <c r="E21" s="3">
        <v>0.28810204866489603</v>
      </c>
      <c r="F21" s="3">
        <v>0.56598746132131905</v>
      </c>
      <c r="G21" s="3">
        <v>0.38526862809607898</v>
      </c>
      <c r="H21" s="3">
        <v>0.19897872246830001</v>
      </c>
      <c r="I21" s="3">
        <v>-2.81157077020384E-2</v>
      </c>
      <c r="J21" s="3">
        <v>0.71979153967409104</v>
      </c>
      <c r="K21" s="3">
        <v>-0.61657617616513605</v>
      </c>
      <c r="L21" s="3">
        <v>-0.25730772488623399</v>
      </c>
      <c r="M21" s="3">
        <v>0.21263209468972799</v>
      </c>
      <c r="N21" s="3">
        <v>0.114278608203373</v>
      </c>
    </row>
    <row r="22" spans="1:14" x14ac:dyDescent="0.25">
      <c r="A22" t="s">
        <v>159</v>
      </c>
      <c r="B22" s="3">
        <v>-0.62184350506234698</v>
      </c>
      <c r="C22" s="3">
        <v>-0.66574037788351403</v>
      </c>
      <c r="D22" s="3">
        <v>-0.417410966587626</v>
      </c>
      <c r="E22" s="3">
        <v>-9.8433998637484296E-2</v>
      </c>
      <c r="F22" s="3">
        <v>0.27592257135368597</v>
      </c>
      <c r="G22" s="3">
        <v>0.2475036965489</v>
      </c>
      <c r="H22" s="3">
        <v>0.12576499313470099</v>
      </c>
      <c r="I22" s="3">
        <v>-7.9217383116989198E-2</v>
      </c>
      <c r="J22" s="3">
        <v>0.75301465405760104</v>
      </c>
      <c r="K22" s="3">
        <v>-0.46357556145946999</v>
      </c>
      <c r="L22" s="3">
        <v>7.1380105322111295E-2</v>
      </c>
      <c r="M22" s="3">
        <v>0.61267819869724405</v>
      </c>
      <c r="N22" s="3">
        <v>0.577711314977294</v>
      </c>
    </row>
    <row r="23" spans="1:14" x14ac:dyDescent="0.25">
      <c r="A23" t="s">
        <v>171</v>
      </c>
      <c r="B23" s="3">
        <v>-0.458483320860605</v>
      </c>
      <c r="C23" s="3">
        <v>-0.43443012835331302</v>
      </c>
      <c r="D23" s="3">
        <v>-0.34194873853247998</v>
      </c>
      <c r="E23" s="3">
        <v>-0.26897630935554201</v>
      </c>
      <c r="F23" s="3">
        <v>-0.127025320925538</v>
      </c>
      <c r="G23" s="3">
        <v>-3.5420133273610502E-2</v>
      </c>
      <c r="H23" s="3">
        <v>-2.00574921643253E-2</v>
      </c>
      <c r="I23" s="3">
        <v>-4.9720871477334498E-2</v>
      </c>
      <c r="J23" s="3">
        <v>0.182379424473122</v>
      </c>
      <c r="K23" s="3">
        <v>-1.02574624202798E-3</v>
      </c>
      <c r="L23" s="3">
        <v>0.22608606678415899</v>
      </c>
      <c r="M23" s="3">
        <v>0.38763875992927599</v>
      </c>
      <c r="N23" s="3">
        <v>0.42081499090061197</v>
      </c>
    </row>
    <row r="24" spans="1:14" x14ac:dyDescent="0.25">
      <c r="A24" t="s">
        <v>150</v>
      </c>
      <c r="B24" s="3">
        <v>-0.58293202624852403</v>
      </c>
      <c r="C24" s="3">
        <v>-0.57010449095563898</v>
      </c>
      <c r="D24" s="3">
        <v>-0.42400546000822498</v>
      </c>
      <c r="E24" s="3">
        <v>-0.28017951666380297</v>
      </c>
      <c r="F24" s="3">
        <v>-5.75096143138632E-2</v>
      </c>
      <c r="G24" s="3">
        <v>2.3538902950719101E-2</v>
      </c>
      <c r="H24" s="3">
        <v>9.9906725711394993E-3</v>
      </c>
      <c r="I24" s="3">
        <v>-6.5950287749355394E-2</v>
      </c>
      <c r="J24" s="3">
        <v>0.34920714084128102</v>
      </c>
      <c r="K24" s="3">
        <v>-0.108541980967077</v>
      </c>
      <c r="L24" s="3">
        <v>0.232867543079606</v>
      </c>
      <c r="M24" s="3">
        <v>0.51302560919166496</v>
      </c>
      <c r="N24" s="3">
        <v>0.53665349397235096</v>
      </c>
    </row>
    <row r="25" spans="1:14" x14ac:dyDescent="0.25">
      <c r="A25" t="s">
        <v>152</v>
      </c>
      <c r="B25" s="3">
        <v>-0.53667554133165696</v>
      </c>
      <c r="C25" s="3">
        <v>-0.42020764306271802</v>
      </c>
      <c r="D25" s="3">
        <v>-0.45378934336119697</v>
      </c>
      <c r="E25" s="3">
        <v>-0.622279643316755</v>
      </c>
      <c r="F25" s="3">
        <v>-0.66596781640828895</v>
      </c>
      <c r="G25" s="3">
        <v>-0.38255002551693701</v>
      </c>
      <c r="H25" s="3">
        <v>-0.20002063299122499</v>
      </c>
      <c r="I25" s="3">
        <v>-4.4604385606357398E-2</v>
      </c>
      <c r="J25" s="3">
        <v>-0.37009273341591797</v>
      </c>
      <c r="K25" s="3">
        <v>0.53220870626388606</v>
      </c>
      <c r="L25" s="3">
        <v>0.536160775835824</v>
      </c>
      <c r="M25" s="3">
        <v>0.35343212271010599</v>
      </c>
      <c r="N25" s="3">
        <v>0.48455327395116898</v>
      </c>
    </row>
    <row r="26" spans="1:14" x14ac:dyDescent="0.25">
      <c r="A26" t="s">
        <v>172</v>
      </c>
      <c r="B26" s="3">
        <v>-0.38011554523133601</v>
      </c>
      <c r="C26" s="3">
        <v>-0.32158056381811101</v>
      </c>
      <c r="D26" s="3">
        <v>-0.30688984453080398</v>
      </c>
      <c r="E26" s="3">
        <v>-0.35734985811035402</v>
      </c>
      <c r="F26" s="3">
        <v>-0.33136737032633101</v>
      </c>
      <c r="G26" s="3">
        <v>-0.17842402292409601</v>
      </c>
      <c r="H26" s="3">
        <v>-9.3779296168365195E-2</v>
      </c>
      <c r="I26" s="3">
        <v>-3.52805600055466E-2</v>
      </c>
      <c r="J26" s="3">
        <v>-0.103820971128919</v>
      </c>
      <c r="K26" s="3">
        <v>0.23225297885757601</v>
      </c>
      <c r="L26" s="3">
        <v>0.306096166145858</v>
      </c>
      <c r="M26" s="3">
        <v>0.27754129451982601</v>
      </c>
      <c r="N26" s="3">
        <v>0.34537673378495698</v>
      </c>
    </row>
    <row r="27" spans="1:14" x14ac:dyDescent="0.25">
      <c r="A27" t="s">
        <v>155</v>
      </c>
      <c r="B27" s="3">
        <v>-0.48899433190410102</v>
      </c>
      <c r="C27" s="3">
        <v>-0.42889729540287502</v>
      </c>
      <c r="D27" s="3">
        <v>-0.38557930910611499</v>
      </c>
      <c r="E27" s="3">
        <v>-0.40677843325920399</v>
      </c>
      <c r="F27" s="3">
        <v>-0.33722476071644097</v>
      </c>
      <c r="G27" s="3">
        <v>-0.17080692427086999</v>
      </c>
      <c r="H27" s="3">
        <v>-9.0246351797020605E-2</v>
      </c>
      <c r="I27" s="3">
        <v>-4.7726986958619599E-2</v>
      </c>
      <c r="J27" s="3">
        <v>-3.3086706880967098E-2</v>
      </c>
      <c r="K27" s="3">
        <v>0.20694330693615101</v>
      </c>
      <c r="L27" s="3">
        <v>0.34702701074693498</v>
      </c>
      <c r="M27" s="3">
        <v>0.37431029800054899</v>
      </c>
      <c r="N27" s="3">
        <v>0.44568753291128999</v>
      </c>
    </row>
    <row r="28" spans="1:14" x14ac:dyDescent="0.25">
      <c r="A28" t="s">
        <v>173</v>
      </c>
      <c r="B28" s="3">
        <v>-0.57530510036174298</v>
      </c>
      <c r="C28" s="3">
        <v>-0.50381975322907502</v>
      </c>
      <c r="D28" s="3">
        <v>-0.454109836492048</v>
      </c>
      <c r="E28" s="3">
        <v>-0.481295577876444</v>
      </c>
      <c r="F28" s="3">
        <v>-0.40132051106566002</v>
      </c>
      <c r="G28" s="3">
        <v>-0.20397109890412901</v>
      </c>
      <c r="H28" s="3">
        <v>-0.10773626925289</v>
      </c>
      <c r="I28" s="3">
        <v>-5.6030913976093603E-2</v>
      </c>
      <c r="J28" s="3">
        <v>-4.4086199363307502E-2</v>
      </c>
      <c r="K28" s="3">
        <v>0.248186121286286</v>
      </c>
      <c r="L28" s="3">
        <v>0.41068011077671002</v>
      </c>
      <c r="M28" s="3">
        <v>0.439491656174265</v>
      </c>
      <c r="N28" s="3">
        <v>0.52428336960934696</v>
      </c>
    </row>
    <row r="29" spans="1:14" x14ac:dyDescent="0.25">
      <c r="A29" t="s">
        <v>151</v>
      </c>
      <c r="B29" s="3">
        <v>-0.58482932541211896</v>
      </c>
      <c r="C29" s="3">
        <v>-0.50890762234469999</v>
      </c>
      <c r="D29" s="3">
        <v>-0.463599126617253</v>
      </c>
      <c r="E29" s="3">
        <v>-0.50058738792716795</v>
      </c>
      <c r="F29" s="3">
        <v>-0.42701789089342901</v>
      </c>
      <c r="G29" s="3">
        <v>-0.21991155747769101</v>
      </c>
      <c r="H29" s="3">
        <v>-0.11602262746412</v>
      </c>
      <c r="I29" s="3">
        <v>-5.6457709019560598E-2</v>
      </c>
      <c r="J29" s="3">
        <v>-6.6311530626506396E-2</v>
      </c>
      <c r="K29" s="3">
        <v>0.27194249924859498</v>
      </c>
      <c r="L29" s="3">
        <v>0.42748002116816503</v>
      </c>
      <c r="M29" s="3">
        <v>0.44307240838749801</v>
      </c>
      <c r="N29" s="3">
        <v>0.53266715622849303</v>
      </c>
    </row>
    <row r="30" spans="1:14" x14ac:dyDescent="0.25">
      <c r="A30" t="s">
        <v>174</v>
      </c>
      <c r="B30" s="3">
        <v>-0.65941402467693799</v>
      </c>
      <c r="C30" s="3">
        <v>-0.58311529323490596</v>
      </c>
      <c r="D30" s="3">
        <v>-0.51708337141962302</v>
      </c>
      <c r="E30" s="3">
        <v>-0.53203468861399095</v>
      </c>
      <c r="F30" s="3">
        <v>-0.42697108687943303</v>
      </c>
      <c r="G30" s="3">
        <v>-0.21201701145632301</v>
      </c>
      <c r="H30" s="3">
        <v>-0.11221708357669399</v>
      </c>
      <c r="I30" s="3">
        <v>-6.5090517226523995E-2</v>
      </c>
      <c r="J30" s="3">
        <v>-1.32772656805563E-2</v>
      </c>
      <c r="K30" s="3">
        <v>0.25041889462925898</v>
      </c>
      <c r="L30" s="3">
        <v>0.453387991833545</v>
      </c>
      <c r="M30" s="3">
        <v>0.51014882126224803</v>
      </c>
      <c r="N30" s="3">
        <v>0.60144558154964001</v>
      </c>
    </row>
    <row r="31" spans="1:14" x14ac:dyDescent="0.25">
      <c r="A31" t="s">
        <v>175</v>
      </c>
      <c r="B31" s="3">
        <v>-0.62208330597346195</v>
      </c>
      <c r="C31" s="3">
        <v>-0.54665994431631904</v>
      </c>
      <c r="D31" s="3">
        <v>-0.48989757569556103</v>
      </c>
      <c r="E31" s="3">
        <v>-0.51390447721112198</v>
      </c>
      <c r="F31" s="3">
        <v>-0.42297248429137502</v>
      </c>
      <c r="G31" s="3">
        <v>-0.213316255477804</v>
      </c>
      <c r="H31" s="3">
        <v>-0.112749132668611</v>
      </c>
      <c r="I31" s="3">
        <v>-6.0875387039271298E-2</v>
      </c>
      <c r="J31" s="3">
        <v>-3.5284167630856303E-2</v>
      </c>
      <c r="K31" s="3">
        <v>0.25704432055433801</v>
      </c>
      <c r="L31" s="3">
        <v>0.43830953843284798</v>
      </c>
      <c r="M31" s="3">
        <v>0.47735610609776302</v>
      </c>
      <c r="N31" s="3">
        <v>0.56708342116641297</v>
      </c>
    </row>
    <row r="32" spans="1:14" x14ac:dyDescent="0.25">
      <c r="A32" t="s">
        <v>176</v>
      </c>
      <c r="B32" s="3">
        <v>-0.64171869235396395</v>
      </c>
      <c r="C32" s="3">
        <v>-0.56420412193643499</v>
      </c>
      <c r="D32" s="3">
        <v>-0.50518523927215997</v>
      </c>
      <c r="E32" s="3">
        <v>-0.52911769915974605</v>
      </c>
      <c r="F32" s="3">
        <v>-0.43462774992965397</v>
      </c>
      <c r="G32" s="3">
        <v>-0.218931418384985</v>
      </c>
      <c r="H32" s="3">
        <v>-0.115729311892234</v>
      </c>
      <c r="I32" s="3">
        <v>-6.2841414708231305E-2</v>
      </c>
      <c r="J32" s="3">
        <v>-3.44851791959866E-2</v>
      </c>
      <c r="K32" s="3">
        <v>0.26340937495025302</v>
      </c>
      <c r="L32" s="3">
        <v>0.45125439721305999</v>
      </c>
      <c r="M32" s="3">
        <v>0.49275212699431098</v>
      </c>
      <c r="N32" s="3">
        <v>0.58500911362774199</v>
      </c>
    </row>
  </sheetData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6E5-2FAC-4437-BFFD-0887180A26CA}">
  <dimension ref="A1:N32"/>
  <sheetViews>
    <sheetView workbookViewId="0">
      <selection activeCell="L36" sqref="L36"/>
    </sheetView>
  </sheetViews>
  <sheetFormatPr defaultRowHeight="15" x14ac:dyDescent="0.25"/>
  <cols>
    <col min="11" max="11" width="11.42578125" bestFit="1" customWidth="1"/>
    <col min="14" max="14" width="12.5703125" bestFit="1" customWidth="1"/>
  </cols>
  <sheetData>
    <row r="1" spans="1:14" x14ac:dyDescent="0.25">
      <c r="A1" s="66" t="s">
        <v>190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s="26" customFormat="1" x14ac:dyDescent="0.25">
      <c r="A2" s="26" t="s">
        <v>178</v>
      </c>
      <c r="B2" s="26" t="s">
        <v>121</v>
      </c>
      <c r="C2" s="26" t="s">
        <v>122</v>
      </c>
      <c r="D2" s="26" t="s">
        <v>123</v>
      </c>
      <c r="E2" s="26" t="s">
        <v>129</v>
      </c>
      <c r="F2" s="26" t="s">
        <v>189</v>
      </c>
      <c r="G2" s="26" t="s">
        <v>124</v>
      </c>
      <c r="H2" s="26" t="s">
        <v>125</v>
      </c>
      <c r="I2" s="26" t="s">
        <v>126</v>
      </c>
      <c r="J2" s="26" t="s">
        <v>132</v>
      </c>
      <c r="K2" s="26" t="s">
        <v>131</v>
      </c>
      <c r="L2" s="26" t="s">
        <v>127</v>
      </c>
      <c r="M2" s="26" t="s">
        <v>130</v>
      </c>
      <c r="N2" s="26" t="s">
        <v>128</v>
      </c>
    </row>
    <row r="3" spans="1:14" x14ac:dyDescent="0.25">
      <c r="A3" t="s">
        <v>133</v>
      </c>
      <c r="B3" s="3">
        <v>0.43615176333049199</v>
      </c>
      <c r="C3" s="3">
        <v>0.41908647163613699</v>
      </c>
      <c r="D3" s="3">
        <v>0.283945767991795</v>
      </c>
      <c r="E3" s="3">
        <v>0.45085527685543803</v>
      </c>
      <c r="F3" s="3">
        <v>0.10343173987401599</v>
      </c>
      <c r="G3" s="3">
        <v>3.7116492620713898E-2</v>
      </c>
      <c r="H3" s="3">
        <v>-0.19461300997476699</v>
      </c>
      <c r="I3" s="3">
        <v>-0.23934469888755899</v>
      </c>
      <c r="J3" s="3">
        <v>-0.35170240771311201</v>
      </c>
      <c r="K3" s="3">
        <v>-0.43383962040357699</v>
      </c>
      <c r="L3" s="3">
        <v>-0.16642278103786101</v>
      </c>
      <c r="M3" s="3">
        <v>-0.126541746647262</v>
      </c>
      <c r="N3" s="3">
        <v>-0.27661257984995002</v>
      </c>
    </row>
    <row r="4" spans="1:14" x14ac:dyDescent="0.25">
      <c r="A4" t="s">
        <v>134</v>
      </c>
      <c r="B4" s="3">
        <v>0.44258035324320699</v>
      </c>
      <c r="C4" s="3">
        <v>0.42933485511058</v>
      </c>
      <c r="D4" s="3">
        <v>0.28522119750207098</v>
      </c>
      <c r="E4" s="3">
        <v>0.43603447185995903</v>
      </c>
      <c r="F4" s="3">
        <v>0.102331448282763</v>
      </c>
      <c r="G4" s="3">
        <v>3.7651506910973499E-2</v>
      </c>
      <c r="H4" s="3">
        <v>-0.16184094607166499</v>
      </c>
      <c r="I4" s="3">
        <v>-0.21165625907867</v>
      </c>
      <c r="J4" s="3">
        <v>-0.36505554260391598</v>
      </c>
      <c r="K4" s="3">
        <v>-0.42555387108076698</v>
      </c>
      <c r="L4" s="3">
        <v>-0.168492420419355</v>
      </c>
      <c r="M4" s="3">
        <v>-0.11329940770696199</v>
      </c>
      <c r="N4" s="3">
        <v>-0.26595999286135502</v>
      </c>
    </row>
    <row r="5" spans="1:14" x14ac:dyDescent="0.25">
      <c r="A5" t="s">
        <v>135</v>
      </c>
      <c r="B5" s="3">
        <v>0.43599871442617399</v>
      </c>
      <c r="C5" s="3">
        <v>0.42774310903684398</v>
      </c>
      <c r="D5" s="3">
        <v>0.27755419463288999</v>
      </c>
      <c r="E5" s="3">
        <v>0.40427945108056401</v>
      </c>
      <c r="F5" s="3">
        <v>9.7719648270632398E-2</v>
      </c>
      <c r="G5" s="3">
        <v>3.7077393523397402E-2</v>
      </c>
      <c r="H5" s="3">
        <v>-0.117476811868928</v>
      </c>
      <c r="I5" s="3">
        <v>-0.17175978237592501</v>
      </c>
      <c r="J5" s="3">
        <v>-0.36924395829093798</v>
      </c>
      <c r="K5" s="3">
        <v>-0.40194327455168599</v>
      </c>
      <c r="L5" s="3">
        <v>-0.165535497344661</v>
      </c>
      <c r="M5" s="3">
        <v>-9.3829424860841906E-2</v>
      </c>
      <c r="N5" s="3">
        <v>-0.24466455369281101</v>
      </c>
    </row>
    <row r="6" spans="1:14" x14ac:dyDescent="0.25">
      <c r="A6" t="s">
        <v>136</v>
      </c>
      <c r="B6" s="3">
        <v>0.41817104673536998</v>
      </c>
      <c r="C6" s="3">
        <v>0.40928495107542201</v>
      </c>
      <c r="D6" s="3">
        <v>0.26689706922043199</v>
      </c>
      <c r="E6" s="3">
        <v>0.39285284881793497</v>
      </c>
      <c r="F6" s="3">
        <v>9.4348074947196103E-2</v>
      </c>
      <c r="G6" s="3">
        <v>3.5564193264757703E-2</v>
      </c>
      <c r="H6" s="3">
        <v>-0.12114766954448</v>
      </c>
      <c r="I6" s="3">
        <v>-0.17215906286051999</v>
      </c>
      <c r="J6" s="3">
        <v>-0.35220340141609102</v>
      </c>
      <c r="K6" s="3">
        <v>-0.38899869563033901</v>
      </c>
      <c r="L6" s="3">
        <v>-0.158858016537786</v>
      </c>
      <c r="M6" s="3">
        <v>-9.3584977474940795E-2</v>
      </c>
      <c r="N6" s="3">
        <v>-0.23816273583675801</v>
      </c>
    </row>
    <row r="7" spans="1:14" x14ac:dyDescent="0.25">
      <c r="A7" t="s">
        <v>137</v>
      </c>
      <c r="B7" s="3">
        <v>0.50713894486496502</v>
      </c>
      <c r="C7" s="3">
        <v>0.49639853830603498</v>
      </c>
      <c r="D7" s="3">
        <v>0.32365479565130001</v>
      </c>
      <c r="E7" s="3">
        <v>0.47624305742182999</v>
      </c>
      <c r="F7" s="3">
        <v>0.114397711221988</v>
      </c>
      <c r="G7" s="3">
        <v>4.3130538790272198E-2</v>
      </c>
      <c r="H7" s="3">
        <v>-0.14660509614763101</v>
      </c>
      <c r="I7" s="3">
        <v>-0.20850879970898401</v>
      </c>
      <c r="J7" s="3">
        <v>-0.42720910052773298</v>
      </c>
      <c r="K7" s="3">
        <v>-0.47162933180157901</v>
      </c>
      <c r="L7" s="3">
        <v>-0.192652409470771</v>
      </c>
      <c r="M7" s="3">
        <v>-0.113361122896981</v>
      </c>
      <c r="N7" s="3">
        <v>-0.28870185733358</v>
      </c>
    </row>
    <row r="8" spans="1:14" x14ac:dyDescent="0.25">
      <c r="A8" t="s">
        <v>138</v>
      </c>
      <c r="B8" s="3">
        <v>0.48068111373226502</v>
      </c>
      <c r="C8" s="3">
        <v>0.46880737948508799</v>
      </c>
      <c r="D8" s="3">
        <v>0.30797992236618499</v>
      </c>
      <c r="E8" s="3">
        <v>0.46032694989423001</v>
      </c>
      <c r="F8" s="3">
        <v>0.109521408768967</v>
      </c>
      <c r="G8" s="3">
        <v>4.0885401473395602E-2</v>
      </c>
      <c r="H8" s="3">
        <v>-0.15378298526457301</v>
      </c>
      <c r="I8" s="3">
        <v>-0.210616621182699</v>
      </c>
      <c r="J8" s="3">
        <v>-0.401522869902944</v>
      </c>
      <c r="K8" s="3">
        <v>-0.45313102359097501</v>
      </c>
      <c r="L8" s="3">
        <v>-0.18276104576468899</v>
      </c>
      <c r="M8" s="3">
        <v>-0.113731667522666</v>
      </c>
      <c r="N8" s="3">
        <v>-0.27976757336465402</v>
      </c>
    </row>
    <row r="9" spans="1:14" x14ac:dyDescent="0.25">
      <c r="A9" t="s">
        <v>139</v>
      </c>
      <c r="B9" s="3">
        <v>0.38689512580004998</v>
      </c>
      <c r="C9" s="3">
        <v>0.37549301448955202</v>
      </c>
      <c r="D9" s="3">
        <v>0.24920842643365601</v>
      </c>
      <c r="E9" s="3">
        <v>0.38024042500525101</v>
      </c>
      <c r="F9" s="3">
        <v>8.9342146079444906E-2</v>
      </c>
      <c r="G9" s="3">
        <v>3.2913690322366497E-2</v>
      </c>
      <c r="H9" s="3">
        <v>-0.139930093611499</v>
      </c>
      <c r="I9" s="3">
        <v>-0.18366984779866299</v>
      </c>
      <c r="J9" s="3">
        <v>-0.31947929294449101</v>
      </c>
      <c r="K9" s="3">
        <v>-0.371373243562507</v>
      </c>
      <c r="L9" s="3">
        <v>-0.14727614232630501</v>
      </c>
      <c r="M9" s="3">
        <v>-9.8387915551003999E-2</v>
      </c>
      <c r="N9" s="3">
        <v>-0.23185723681499601</v>
      </c>
    </row>
    <row r="10" spans="1:14" x14ac:dyDescent="0.25">
      <c r="A10" t="s">
        <v>140</v>
      </c>
      <c r="B10" s="3">
        <v>0.38614044859617802</v>
      </c>
      <c r="C10" s="3">
        <v>0.376846119266951</v>
      </c>
      <c r="D10" s="3">
        <v>0.247231800746325</v>
      </c>
      <c r="E10" s="3">
        <v>0.36850268497120497</v>
      </c>
      <c r="F10" s="3">
        <v>8.7823314632504104E-2</v>
      </c>
      <c r="G10" s="3">
        <v>3.2843311994384602E-2</v>
      </c>
      <c r="H10" s="3">
        <v>-0.12140024055352699</v>
      </c>
      <c r="I10" s="3">
        <v>-0.16732103339608401</v>
      </c>
      <c r="J10" s="3">
        <v>-0.32304083694862501</v>
      </c>
      <c r="K10" s="3">
        <v>-0.363128862433167</v>
      </c>
      <c r="L10" s="3">
        <v>-0.14679250804056401</v>
      </c>
      <c r="M10" s="3">
        <v>-9.0457174709227497E-2</v>
      </c>
      <c r="N10" s="3">
        <v>-0.223859682777242</v>
      </c>
    </row>
    <row r="11" spans="1:14" x14ac:dyDescent="0.25">
      <c r="A11" t="s">
        <v>141</v>
      </c>
      <c r="B11" s="3">
        <v>0.35972357703732899</v>
      </c>
      <c r="C11" s="3">
        <v>0.34967409846285202</v>
      </c>
      <c r="D11" s="3">
        <v>0.231312166590598</v>
      </c>
      <c r="E11" s="3">
        <v>0.35062651700351199</v>
      </c>
      <c r="F11" s="3">
        <v>8.2711878466618594E-2</v>
      </c>
      <c r="G11" s="3">
        <v>3.0600535506009299E-2</v>
      </c>
      <c r="H11" s="3">
        <v>-0.12527178812335599</v>
      </c>
      <c r="I11" s="3">
        <v>-0.16653942220509901</v>
      </c>
      <c r="J11" s="3">
        <v>-0.29814968076881099</v>
      </c>
      <c r="K11" s="3">
        <v>-0.34330189355818203</v>
      </c>
      <c r="L11" s="3">
        <v>-0.136881016211468</v>
      </c>
      <c r="M11" s="3">
        <v>-8.9430347907062002E-2</v>
      </c>
      <c r="N11" s="3">
        <v>-0.213577363262551</v>
      </c>
    </row>
    <row r="12" spans="1:14" x14ac:dyDescent="0.25">
      <c r="A12" t="s">
        <v>142</v>
      </c>
      <c r="B12" s="3">
        <v>0.37092983854073303</v>
      </c>
      <c r="C12" s="3">
        <v>0.35440758210092399</v>
      </c>
      <c r="D12" s="3">
        <v>0.24292039992914499</v>
      </c>
      <c r="E12" s="3">
        <v>0.39402654964122402</v>
      </c>
      <c r="F12" s="3">
        <v>8.9259757255458302E-2</v>
      </c>
      <c r="G12" s="3">
        <v>3.1572060103300999E-2</v>
      </c>
      <c r="H12" s="3">
        <v>-0.183096663364363</v>
      </c>
      <c r="I12" s="3">
        <v>-0.21895612520894001</v>
      </c>
      <c r="J12" s="3">
        <v>-0.295078061701331</v>
      </c>
      <c r="K12" s="3">
        <v>-0.37620708422558602</v>
      </c>
      <c r="L12" s="3">
        <v>-0.14172514018465199</v>
      </c>
      <c r="M12" s="3">
        <v>-0.115073188974507</v>
      </c>
      <c r="N12" s="3">
        <v>-0.242516082120981</v>
      </c>
    </row>
    <row r="13" spans="1:14" x14ac:dyDescent="0.25">
      <c r="A13" t="s">
        <v>143</v>
      </c>
      <c r="B13" s="3">
        <v>0.341915122290116</v>
      </c>
      <c r="C13" s="3">
        <v>0.32244710583165898</v>
      </c>
      <c r="D13" s="3">
        <v>0.22694776150836399</v>
      </c>
      <c r="E13" s="3">
        <v>0.38555091240473099</v>
      </c>
      <c r="F13" s="3">
        <v>8.5010083524760499E-2</v>
      </c>
      <c r="G13" s="3">
        <v>2.9114996331858801E-2</v>
      </c>
      <c r="H13" s="3">
        <v>-0.20587554106982101</v>
      </c>
      <c r="I13" s="3">
        <v>-0.234324414320256</v>
      </c>
      <c r="J13" s="3">
        <v>-0.26349256263365201</v>
      </c>
      <c r="K13" s="3">
        <v>-0.36206139183539199</v>
      </c>
      <c r="L13" s="3">
        <v>-0.131038206913726</v>
      </c>
      <c r="M13" s="3">
        <v>-0.12179852883298201</v>
      </c>
      <c r="N13" s="3">
        <v>-0.238879349958312</v>
      </c>
    </row>
    <row r="14" spans="1:14" x14ac:dyDescent="0.25">
      <c r="A14" t="s">
        <v>144</v>
      </c>
      <c r="B14" s="3">
        <v>0.404998517489841</v>
      </c>
      <c r="C14" s="3">
        <v>0.40893735045215102</v>
      </c>
      <c r="D14" s="3">
        <v>0.24952389742222</v>
      </c>
      <c r="E14" s="3">
        <v>0.31433409645299498</v>
      </c>
      <c r="F14" s="3">
        <v>8.32882335494433E-2</v>
      </c>
      <c r="G14" s="3">
        <v>3.4406753553354603E-2</v>
      </c>
      <c r="H14" s="3">
        <v>-7.5119506206561904E-3</v>
      </c>
      <c r="I14" s="3">
        <v>-7.05491336679063E-2</v>
      </c>
      <c r="J14" s="3">
        <v>-0.36628093756107</v>
      </c>
      <c r="K14" s="3">
        <v>-0.33151067404139301</v>
      </c>
      <c r="L14" s="3">
        <v>-0.152672798755253</v>
      </c>
      <c r="M14" s="3">
        <v>-4.4086186777757198E-2</v>
      </c>
      <c r="N14" s="3">
        <v>-0.18527383631132399</v>
      </c>
    </row>
    <row r="15" spans="1:14" x14ac:dyDescent="0.25">
      <c r="A15" t="s">
        <v>145</v>
      </c>
      <c r="B15" s="3">
        <v>0.41755951912013101</v>
      </c>
      <c r="C15" s="3">
        <v>0.42568650699142102</v>
      </c>
      <c r="D15" s="3">
        <v>0.25435693107749802</v>
      </c>
      <c r="E15" s="3">
        <v>0.30264514763283601</v>
      </c>
      <c r="F15" s="3">
        <v>8.3250042990271902E-2</v>
      </c>
      <c r="G15" s="3">
        <v>3.5461834100918903E-2</v>
      </c>
      <c r="H15" s="3">
        <v>2.7848917775039599E-2</v>
      </c>
      <c r="I15" s="3">
        <v>-4.1561872902037403E-2</v>
      </c>
      <c r="J15" s="3">
        <v>-0.385799689177101</v>
      </c>
      <c r="K15" s="3">
        <v>-0.32713142302152798</v>
      </c>
      <c r="L15" s="3">
        <v>-0.15702511447432399</v>
      </c>
      <c r="M15" s="3">
        <v>-3.0365823056486999E-2</v>
      </c>
      <c r="N15" s="3">
        <v>-0.176309709804155</v>
      </c>
    </row>
    <row r="16" spans="1:14" x14ac:dyDescent="0.25">
      <c r="A16" t="s">
        <v>146</v>
      </c>
      <c r="B16" s="3">
        <v>0.363878028259844</v>
      </c>
      <c r="C16" s="3">
        <v>0.36424380661734801</v>
      </c>
      <c r="D16" s="3">
        <v>0.22645694149349799</v>
      </c>
      <c r="E16" s="3">
        <v>0.29914938632965998</v>
      </c>
      <c r="F16" s="3">
        <v>7.6877514904750893E-2</v>
      </c>
      <c r="G16" s="3">
        <v>3.09227499189384E-2</v>
      </c>
      <c r="H16" s="3">
        <v>-3.4526990780503003E-2</v>
      </c>
      <c r="I16" s="3">
        <v>-8.7715608593880806E-2</v>
      </c>
      <c r="J16" s="3">
        <v>-0.322724518358317</v>
      </c>
      <c r="K16" s="3">
        <v>-0.30929318048426002</v>
      </c>
      <c r="L16" s="3">
        <v>-0.137470313036022</v>
      </c>
      <c r="M16" s="3">
        <v>-5.1384574257566797E-2</v>
      </c>
      <c r="N16" s="3">
        <v>-0.17794263931792201</v>
      </c>
    </row>
    <row r="17" spans="1:14" x14ac:dyDescent="0.25">
      <c r="A17" t="s">
        <v>147</v>
      </c>
      <c r="B17" s="3">
        <v>0.446182761111594</v>
      </c>
      <c r="C17" s="3">
        <v>0.46091963482895698</v>
      </c>
      <c r="D17" s="3">
        <v>0.26746693467400501</v>
      </c>
      <c r="E17" s="3">
        <v>0.29147772011742601</v>
      </c>
      <c r="F17" s="3">
        <v>8.5054471375592605E-2</v>
      </c>
      <c r="G17" s="3">
        <v>3.7874776453485602E-2</v>
      </c>
      <c r="H17" s="3">
        <v>8.2744282748889897E-2</v>
      </c>
      <c r="I17" s="3">
        <v>1.99789283239942E-3</v>
      </c>
      <c r="J17" s="3">
        <v>-0.42439099047072198</v>
      </c>
      <c r="K17" s="3">
        <v>-0.32773095246772499</v>
      </c>
      <c r="L17" s="3">
        <v>-0.16721913040972</v>
      </c>
      <c r="M17" s="3">
        <v>-9.9872550264582197E-3</v>
      </c>
      <c r="N17" s="3">
        <v>-0.166497113999867</v>
      </c>
    </row>
    <row r="18" spans="1:14" x14ac:dyDescent="0.25">
      <c r="A18" t="s">
        <v>148</v>
      </c>
      <c r="B18" s="3">
        <v>0.41278601993592101</v>
      </c>
      <c r="C18" s="3">
        <v>0.42660698337359698</v>
      </c>
      <c r="D18" s="3">
        <v>0.247313307718623</v>
      </c>
      <c r="E18" s="3">
        <v>0.26867392154483599</v>
      </c>
      <c r="F18" s="3">
        <v>7.8567499033776106E-2</v>
      </c>
      <c r="G18" s="3">
        <v>3.5039298425224602E-2</v>
      </c>
      <c r="H18" s="3">
        <v>7.8189141175912497E-2</v>
      </c>
      <c r="I18" s="3">
        <v>3.28324280140076E-3</v>
      </c>
      <c r="J18" s="3">
        <v>-0.39300087211981699</v>
      </c>
      <c r="K18" s="3">
        <v>-0.30252552276080003</v>
      </c>
      <c r="L18" s="3">
        <v>-0.15468517301804699</v>
      </c>
      <c r="M18" s="3">
        <v>-8.5452759114788106E-3</v>
      </c>
      <c r="N18" s="3">
        <v>-0.15335775179038399</v>
      </c>
    </row>
    <row r="19" spans="1:14" x14ac:dyDescent="0.25">
      <c r="A19" t="s">
        <v>149</v>
      </c>
      <c r="B19" s="3">
        <v>0.41048730530255201</v>
      </c>
      <c r="C19" s="3">
        <v>0.42885485948838198</v>
      </c>
      <c r="D19" s="3">
        <v>0.242631654165196</v>
      </c>
      <c r="E19" s="3">
        <v>0.242799970147936</v>
      </c>
      <c r="F19" s="3">
        <v>7.5149139319525202E-2</v>
      </c>
      <c r="G19" s="3">
        <v>3.4830478300599502E-2</v>
      </c>
      <c r="H19" s="3">
        <v>0.118228513909293</v>
      </c>
      <c r="I19" s="3">
        <v>3.871533116288E-2</v>
      </c>
      <c r="J19" s="3">
        <v>-0.400089684562704</v>
      </c>
      <c r="K19" s="3">
        <v>-0.28416934362599899</v>
      </c>
      <c r="L19" s="3">
        <v>-0.153388448738976</v>
      </c>
      <c r="M19" s="3">
        <v>8.6589610749103294E-3</v>
      </c>
      <c r="N19" s="3">
        <v>-0.13577613805355301</v>
      </c>
    </row>
    <row r="20" spans="1:14" x14ac:dyDescent="0.25">
      <c r="A20" t="s">
        <v>150</v>
      </c>
      <c r="B20" s="3">
        <v>0.285227027134491</v>
      </c>
      <c r="C20" s="3">
        <v>0.28331746323263102</v>
      </c>
      <c r="D20" s="3">
        <v>0.179078706635379</v>
      </c>
      <c r="E20" s="3">
        <v>0.24606918038504</v>
      </c>
      <c r="F20" s="3">
        <v>6.1676656068017199E-2</v>
      </c>
      <c r="G20" s="3">
        <v>2.4245407355050302E-2</v>
      </c>
      <c r="H20" s="3">
        <v>-4.6290422009349498E-2</v>
      </c>
      <c r="I20" s="3">
        <v>-8.5595802605008597E-2</v>
      </c>
      <c r="J20" s="3">
        <v>-0.248561785700427</v>
      </c>
      <c r="K20" s="3">
        <v>-0.250359790931936</v>
      </c>
      <c r="L20" s="3">
        <v>-0.107963355262016</v>
      </c>
      <c r="M20" s="3">
        <v>-4.8427719774922398E-2</v>
      </c>
      <c r="N20" s="3">
        <v>-0.14742688029645201</v>
      </c>
    </row>
    <row r="21" spans="1:14" x14ac:dyDescent="0.25">
      <c r="A21" t="s">
        <v>151</v>
      </c>
      <c r="B21" s="3">
        <v>0.29087004559319601</v>
      </c>
      <c r="C21" s="3">
        <v>0.30602085279848401</v>
      </c>
      <c r="D21" s="3">
        <v>0.17040173877753001</v>
      </c>
      <c r="E21" s="3">
        <v>0.16078725694030499</v>
      </c>
      <c r="F21" s="3">
        <v>5.1873606134664497E-2</v>
      </c>
      <c r="G21" s="3">
        <v>2.4674444873205598E-2</v>
      </c>
      <c r="H21" s="3">
        <v>0.102471614179605</v>
      </c>
      <c r="I21" s="3">
        <v>4.3808044391094099E-2</v>
      </c>
      <c r="J21" s="3">
        <v>-0.287787518041207</v>
      </c>
      <c r="K21" s="3">
        <v>-0.193660990571801</v>
      </c>
      <c r="L21" s="3">
        <v>-0.10848951221198599</v>
      </c>
      <c r="M21" s="3">
        <v>1.4060347074337299E-2</v>
      </c>
      <c r="N21" s="3">
        <v>-8.8484099786587306E-2</v>
      </c>
    </row>
    <row r="22" spans="1:14" x14ac:dyDescent="0.25">
      <c r="A22" t="s">
        <v>152</v>
      </c>
      <c r="B22" s="3">
        <v>0.17024642242353899</v>
      </c>
      <c r="C22" s="3">
        <v>0.14010373001038601</v>
      </c>
      <c r="D22" s="3">
        <v>0.12761672598995899</v>
      </c>
      <c r="E22" s="3">
        <v>0.299792114714239</v>
      </c>
      <c r="F22" s="3">
        <v>5.5511937180724898E-2</v>
      </c>
      <c r="G22" s="3">
        <v>1.45575088029519E-2</v>
      </c>
      <c r="H22" s="3">
        <v>-0.28152243328063697</v>
      </c>
      <c r="I22" s="3">
        <v>-0.27346558208314498</v>
      </c>
      <c r="J22" s="3">
        <v>-9.0166178634041499E-2</v>
      </c>
      <c r="K22" s="3">
        <v>-0.25401267373043102</v>
      </c>
      <c r="L22" s="3">
        <v>-6.7171889375333693E-2</v>
      </c>
      <c r="M22" s="3">
        <v>-0.13652677548716599</v>
      </c>
      <c r="N22" s="3">
        <v>-0.192926051521815</v>
      </c>
    </row>
    <row r="23" spans="1:14" x14ac:dyDescent="0.25">
      <c r="A23" t="s">
        <v>153</v>
      </c>
      <c r="B23" s="3">
        <v>-4.8450474851572702E-2</v>
      </c>
      <c r="C23" s="3">
        <v>2.2201109235776201E-2</v>
      </c>
      <c r="D23" s="3">
        <v>-8.0681760899663099E-2</v>
      </c>
      <c r="E23" s="3">
        <v>-0.41260006379942499</v>
      </c>
      <c r="F23" s="3">
        <v>-5.5817162959930597E-2</v>
      </c>
      <c r="G23" s="3">
        <v>-4.3267728711257197E-3</v>
      </c>
      <c r="H23" s="3">
        <v>0.62351028722562496</v>
      </c>
      <c r="I23" s="3">
        <v>0.55376236846552196</v>
      </c>
      <c r="J23" s="3">
        <v>-9.8892030546412699E-2</v>
      </c>
      <c r="K23" s="3">
        <v>0.29611144721604399</v>
      </c>
      <c r="L23" s="3">
        <v>2.4960780642301901E-2</v>
      </c>
      <c r="M23" s="3">
        <v>0.269189712995271</v>
      </c>
      <c r="N23" s="3">
        <v>0.279480186164976</v>
      </c>
    </row>
    <row r="24" spans="1:14" x14ac:dyDescent="0.25">
      <c r="A24" t="s">
        <v>154</v>
      </c>
      <c r="B24" s="3">
        <v>0.107038907196081</v>
      </c>
      <c r="C24" s="3">
        <v>0.20582841464041499</v>
      </c>
      <c r="D24" s="3">
        <v>-3.9122815994924601E-3</v>
      </c>
      <c r="E24" s="3">
        <v>-0.43230347781349099</v>
      </c>
      <c r="F24" s="3">
        <v>-4.1006410955934103E-2</v>
      </c>
      <c r="G24" s="3">
        <v>8.8040081429006205E-3</v>
      </c>
      <c r="H24" s="3">
        <v>0.853708679073099</v>
      </c>
      <c r="I24" s="3">
        <v>0.73082500770049796</v>
      </c>
      <c r="J24" s="3">
        <v>-0.29294225432049298</v>
      </c>
      <c r="K24" s="3">
        <v>0.26484210321966201</v>
      </c>
      <c r="L24" s="3">
        <v>-3.1147386579107199E-2</v>
      </c>
      <c r="M24" s="3">
        <v>0.35106399384659998</v>
      </c>
      <c r="N24" s="3">
        <v>0.30467809998990197</v>
      </c>
    </row>
    <row r="25" spans="1:14" x14ac:dyDescent="0.25">
      <c r="A25" t="s">
        <v>155</v>
      </c>
      <c r="B25" s="3">
        <v>-0.13876371946049801</v>
      </c>
      <c r="C25" s="3">
        <v>-0.14506305178486301</v>
      </c>
      <c r="D25" s="3">
        <v>-8.1956235916786399E-2</v>
      </c>
      <c r="E25" s="3">
        <v>-8.1601798514432097E-2</v>
      </c>
      <c r="F25" s="3">
        <v>-2.5345705686559201E-2</v>
      </c>
      <c r="G25" s="3">
        <v>-1.1774047419933299E-2</v>
      </c>
      <c r="H25" s="3">
        <v>-4.0756750799782901E-2</v>
      </c>
      <c r="I25" s="3">
        <v>-1.37795397467987E-2</v>
      </c>
      <c r="J25" s="3">
        <v>0.135429929041152</v>
      </c>
      <c r="K25" s="3">
        <v>9.5736983556134803E-2</v>
      </c>
      <c r="L25" s="3">
        <v>5.1843902262860703E-2</v>
      </c>
      <c r="M25" s="3">
        <v>-3.2620148825384101E-3</v>
      </c>
      <c r="N25" s="3">
        <v>4.5572112401258101E-2</v>
      </c>
    </row>
    <row r="26" spans="1:14" x14ac:dyDescent="0.25">
      <c r="A26" t="s">
        <v>156</v>
      </c>
      <c r="B26" s="3">
        <v>-0.19850435687582799</v>
      </c>
      <c r="C26" s="3">
        <v>-0.19799756703858301</v>
      </c>
      <c r="D26" s="3">
        <v>-0.124042604940918</v>
      </c>
      <c r="E26" s="3">
        <v>-0.166917439984788</v>
      </c>
      <c r="F26" s="3">
        <v>-4.23939388437145E-2</v>
      </c>
      <c r="G26" s="3">
        <v>-1.6871207770494001E-2</v>
      </c>
      <c r="H26" s="3">
        <v>2.5018564552823301E-2</v>
      </c>
      <c r="I26" s="3">
        <v>5.3266685662496302E-2</v>
      </c>
      <c r="J26" s="3">
        <v>0.17463683089495</v>
      </c>
      <c r="K26" s="3">
        <v>0.171273854991914</v>
      </c>
      <c r="L26" s="3">
        <v>7.5059917642077006E-2</v>
      </c>
      <c r="M26" s="3">
        <v>3.0652525786919401E-2</v>
      </c>
      <c r="N26" s="3">
        <v>9.9627497733256506E-2</v>
      </c>
    </row>
    <row r="27" spans="1:14" x14ac:dyDescent="0.25">
      <c r="A27" t="s">
        <v>157</v>
      </c>
      <c r="B27" s="3">
        <v>-0.315550029420959</v>
      </c>
      <c r="C27" s="3">
        <v>-0.31137461442460102</v>
      </c>
      <c r="D27" s="3">
        <v>-0.19959118566095199</v>
      </c>
      <c r="E27" s="3">
        <v>-0.28310560295470699</v>
      </c>
      <c r="F27" s="3">
        <v>-6.9563539660115997E-2</v>
      </c>
      <c r="G27" s="3">
        <v>-2.68290902508431E-2</v>
      </c>
      <c r="H27" s="3">
        <v>6.9269837112727398E-2</v>
      </c>
      <c r="I27" s="3">
        <v>0.11051215375271201</v>
      </c>
      <c r="J27" s="3">
        <v>0.270847666465175</v>
      </c>
      <c r="K27" s="3">
        <v>0.28441412714849401</v>
      </c>
      <c r="L27" s="3">
        <v>0.119635355704268</v>
      </c>
      <c r="M27" s="3">
        <v>6.12307541385608E-2</v>
      </c>
      <c r="N27" s="3">
        <v>0.170563269368704</v>
      </c>
    </row>
    <row r="28" spans="1:14" x14ac:dyDescent="0.25">
      <c r="A28" t="s">
        <v>158</v>
      </c>
      <c r="B28" s="3">
        <v>-0.31812214337443201</v>
      </c>
      <c r="C28" s="3">
        <v>-0.34555148925880902</v>
      </c>
      <c r="D28" s="3">
        <v>-0.17860609309268599</v>
      </c>
      <c r="E28" s="3">
        <v>-0.118597275640955</v>
      </c>
      <c r="F28" s="3">
        <v>-4.9732846176775099E-2</v>
      </c>
      <c r="G28" s="3">
        <v>-2.6954072499951E-2</v>
      </c>
      <c r="H28" s="3">
        <v>-0.207132750074419</v>
      </c>
      <c r="I28" s="3">
        <v>-0.13117238068793799</v>
      </c>
      <c r="J28" s="3">
        <v>0.33653988747263303</v>
      </c>
      <c r="K28" s="3">
        <v>0.17265023221784001</v>
      </c>
      <c r="L28" s="3">
        <v>0.117631676357026</v>
      </c>
      <c r="M28" s="3">
        <v>-5.5672346772476303E-2</v>
      </c>
      <c r="N28" s="3">
        <v>5.74873452872098E-2</v>
      </c>
    </row>
    <row r="29" spans="1:14" x14ac:dyDescent="0.25">
      <c r="A29" t="s">
        <v>159</v>
      </c>
      <c r="B29" s="3">
        <v>-0.50194987461557405</v>
      </c>
      <c r="C29" s="3">
        <v>-0.54004198534331305</v>
      </c>
      <c r="D29" s="3">
        <v>-0.28552146472584899</v>
      </c>
      <c r="E29" s="3">
        <v>-0.21447943372273701</v>
      </c>
      <c r="F29" s="3">
        <v>-8.1815423727266301E-2</v>
      </c>
      <c r="G29" s="3">
        <v>-4.2544919195244599E-2</v>
      </c>
      <c r="H29" s="3">
        <v>-0.281414651598693</v>
      </c>
      <c r="I29" s="3">
        <v>-0.16719747924960099</v>
      </c>
      <c r="J29" s="3">
        <v>0.52060172789008397</v>
      </c>
      <c r="K29" s="3">
        <v>0.29112104230873098</v>
      </c>
      <c r="L29" s="3">
        <v>0.18609385441228701</v>
      </c>
      <c r="M29" s="3">
        <v>-6.8594018428467601E-2</v>
      </c>
      <c r="N29" s="3">
        <v>0.10947393330442901</v>
      </c>
    </row>
    <row r="30" spans="1:14" x14ac:dyDescent="0.25">
      <c r="A30" t="s">
        <v>160</v>
      </c>
      <c r="B30" s="3">
        <v>-0.43425548767773398</v>
      </c>
      <c r="C30" s="3">
        <v>-0.447877942523005</v>
      </c>
      <c r="D30" s="3">
        <v>-0.260831977296069</v>
      </c>
      <c r="E30" s="3">
        <v>-0.28748470976773799</v>
      </c>
      <c r="F30" s="3">
        <v>-8.3245306168888394E-2</v>
      </c>
      <c r="G30" s="3">
        <v>-3.6864448963586503E-2</v>
      </c>
      <c r="H30" s="3">
        <v>-7.4225307872459997E-2</v>
      </c>
      <c r="I30" s="3">
        <v>3.5796440275202299E-3</v>
      </c>
      <c r="J30" s="3">
        <v>0.41160058808035699</v>
      </c>
      <c r="K30" s="3">
        <v>0.321567979403176</v>
      </c>
      <c r="L30" s="3">
        <v>0.16281689427350499</v>
      </c>
      <c r="M30" s="3">
        <v>1.2393749093764599E-2</v>
      </c>
      <c r="N30" s="3">
        <v>0.16465295807389699</v>
      </c>
    </row>
    <row r="31" spans="1:14" x14ac:dyDescent="0.25">
      <c r="A31" t="s">
        <v>161</v>
      </c>
      <c r="B31" s="3">
        <v>-0.54876500240663495</v>
      </c>
      <c r="C31" s="3">
        <v>-0.56757365055527398</v>
      </c>
      <c r="D31" s="3">
        <v>-0.32847190583511998</v>
      </c>
      <c r="E31" s="3">
        <v>-0.35488726817403998</v>
      </c>
      <c r="F31" s="3">
        <v>-0.10416868798786399</v>
      </c>
      <c r="G31" s="3">
        <v>-4.6580572397073097E-2</v>
      </c>
      <c r="H31" s="3">
        <v>-0.107752416883898</v>
      </c>
      <c r="I31" s="3">
        <v>-7.6986822356780397E-3</v>
      </c>
      <c r="J31" s="3">
        <v>0.52333475398234397</v>
      </c>
      <c r="K31" s="3">
        <v>0.40061490973158798</v>
      </c>
      <c r="L31" s="3">
        <v>0.20560025364953599</v>
      </c>
      <c r="M31" s="3">
        <v>9.7467666849904606E-3</v>
      </c>
      <c r="N31" s="3">
        <v>0.202303371299175</v>
      </c>
    </row>
    <row r="32" spans="1:14" x14ac:dyDescent="0.25">
      <c r="A32" t="s">
        <v>162</v>
      </c>
      <c r="B32" s="3">
        <v>-0.54659419735513703</v>
      </c>
      <c r="C32" s="3">
        <v>-0.56403619169756802</v>
      </c>
      <c r="D32" s="3">
        <v>-0.32809609783864102</v>
      </c>
      <c r="E32" s="3">
        <v>-0.36029681337794001</v>
      </c>
      <c r="F32" s="3">
        <v>-0.104589739043251</v>
      </c>
      <c r="G32" s="3">
        <v>-4.64001362959141E-2</v>
      </c>
      <c r="H32" s="3">
        <v>-9.6013759389130302E-2</v>
      </c>
      <c r="I32" s="3">
        <v>2.2398939950547098E-3</v>
      </c>
      <c r="J32" s="3">
        <v>0.51867159449025801</v>
      </c>
      <c r="K32" s="3">
        <v>0.40368971491724398</v>
      </c>
      <c r="L32" s="3">
        <v>0.20490860781120501</v>
      </c>
      <c r="M32" s="3">
        <v>1.4503369678292801E-2</v>
      </c>
      <c r="N32" s="3">
        <v>0.20617834176597799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058A-9AF2-4BE4-8869-BA27E7786E72}">
  <dimension ref="A1:L108"/>
  <sheetViews>
    <sheetView workbookViewId="0">
      <selection sqref="A1:I1"/>
    </sheetView>
  </sheetViews>
  <sheetFormatPr defaultRowHeight="15" x14ac:dyDescent="0.25"/>
  <cols>
    <col min="1" max="1" width="26.85546875" bestFit="1" customWidth="1"/>
    <col min="3" max="3" width="10.140625" bestFit="1" customWidth="1"/>
    <col min="4" max="4" width="10.7109375" bestFit="1" customWidth="1"/>
    <col min="5" max="5" width="11.7109375" bestFit="1" customWidth="1"/>
    <col min="7" max="8" width="11.7109375" bestFit="1" customWidth="1"/>
  </cols>
  <sheetData>
    <row r="1" spans="1:9" x14ac:dyDescent="0.25">
      <c r="A1" s="66" t="s">
        <v>322</v>
      </c>
      <c r="B1" s="66"/>
      <c r="C1" s="66"/>
      <c r="D1" s="66"/>
      <c r="E1" s="66"/>
      <c r="F1" s="66"/>
      <c r="G1" s="66"/>
      <c r="H1" s="66"/>
      <c r="I1" s="66"/>
    </row>
    <row r="2" spans="1:9" x14ac:dyDescent="0.25">
      <c r="A2" t="s">
        <v>313</v>
      </c>
    </row>
    <row r="3" spans="1:9" x14ac:dyDescent="0.25">
      <c r="A3" s="48" t="s">
        <v>192</v>
      </c>
      <c r="B3" s="48" t="s">
        <v>193</v>
      </c>
      <c r="C3" s="48" t="s">
        <v>299</v>
      </c>
      <c r="D3" s="48" t="s">
        <v>298</v>
      </c>
      <c r="E3" s="48" t="s">
        <v>295</v>
      </c>
      <c r="F3" s="48" t="s">
        <v>296</v>
      </c>
      <c r="G3" s="48" t="s">
        <v>297</v>
      </c>
      <c r="H3" s="48" t="s">
        <v>314</v>
      </c>
      <c r="I3" s="48" t="s">
        <v>194</v>
      </c>
    </row>
    <row r="4" spans="1:9" x14ac:dyDescent="0.25">
      <c r="A4" t="s">
        <v>191</v>
      </c>
      <c r="B4">
        <v>186038</v>
      </c>
      <c r="C4">
        <v>589</v>
      </c>
      <c r="D4">
        <v>589</v>
      </c>
      <c r="E4" s="51">
        <v>1</v>
      </c>
      <c r="F4" s="52">
        <v>9.9999999999999992E-164</v>
      </c>
      <c r="G4">
        <v>100</v>
      </c>
      <c r="H4">
        <v>10223</v>
      </c>
      <c r="I4" t="s">
        <v>252</v>
      </c>
    </row>
    <row r="5" spans="1:9" x14ac:dyDescent="0.25">
      <c r="A5" t="s">
        <v>191</v>
      </c>
      <c r="B5">
        <v>186038</v>
      </c>
      <c r="C5">
        <v>589</v>
      </c>
      <c r="D5">
        <v>589</v>
      </c>
      <c r="E5" s="51">
        <v>1</v>
      </c>
      <c r="F5" s="52">
        <v>9.9999999999999992E-164</v>
      </c>
      <c r="G5">
        <v>100</v>
      </c>
      <c r="H5">
        <v>1495</v>
      </c>
      <c r="I5" t="s">
        <v>195</v>
      </c>
    </row>
    <row r="6" spans="1:9" x14ac:dyDescent="0.25">
      <c r="A6" t="s">
        <v>191</v>
      </c>
      <c r="B6">
        <v>186038</v>
      </c>
      <c r="C6">
        <v>589</v>
      </c>
      <c r="D6">
        <v>589</v>
      </c>
      <c r="E6" s="51">
        <v>1</v>
      </c>
      <c r="F6" s="52">
        <v>9.9999999999999992E-164</v>
      </c>
      <c r="G6">
        <v>100</v>
      </c>
      <c r="H6">
        <v>10223</v>
      </c>
      <c r="I6" t="s">
        <v>253</v>
      </c>
    </row>
    <row r="7" spans="1:9" x14ac:dyDescent="0.25">
      <c r="A7" t="s">
        <v>300</v>
      </c>
      <c r="B7">
        <v>186040</v>
      </c>
      <c r="C7">
        <v>589</v>
      </c>
      <c r="D7">
        <v>589</v>
      </c>
      <c r="E7" s="51">
        <v>1</v>
      </c>
      <c r="F7" s="52">
        <v>9.9999999999999992E-164</v>
      </c>
      <c r="G7">
        <v>100</v>
      </c>
      <c r="H7">
        <v>1779</v>
      </c>
      <c r="I7" t="s">
        <v>254</v>
      </c>
    </row>
    <row r="8" spans="1:9" x14ac:dyDescent="0.25">
      <c r="A8" t="s">
        <v>301</v>
      </c>
      <c r="B8">
        <v>151596</v>
      </c>
      <c r="C8">
        <v>589</v>
      </c>
      <c r="D8">
        <v>589</v>
      </c>
      <c r="E8" s="51">
        <v>1</v>
      </c>
      <c r="F8" s="52">
        <v>9.9999999999999992E-164</v>
      </c>
      <c r="G8">
        <v>100</v>
      </c>
      <c r="H8">
        <v>1672</v>
      </c>
      <c r="I8" t="s">
        <v>255</v>
      </c>
    </row>
    <row r="9" spans="1:9" x14ac:dyDescent="0.25">
      <c r="A9" t="s">
        <v>302</v>
      </c>
      <c r="B9">
        <v>210449</v>
      </c>
      <c r="C9">
        <v>589</v>
      </c>
      <c r="D9">
        <v>589</v>
      </c>
      <c r="E9" s="51">
        <v>1</v>
      </c>
      <c r="F9" s="52">
        <v>9.9999999999999992E-164</v>
      </c>
      <c r="G9">
        <v>100</v>
      </c>
      <c r="H9">
        <v>1745</v>
      </c>
      <c r="I9" t="s">
        <v>256</v>
      </c>
    </row>
    <row r="10" spans="1:9" x14ac:dyDescent="0.25">
      <c r="A10" t="s">
        <v>303</v>
      </c>
      <c r="B10">
        <v>100272</v>
      </c>
      <c r="C10">
        <v>584</v>
      </c>
      <c r="D10">
        <v>584</v>
      </c>
      <c r="E10" s="51">
        <v>1</v>
      </c>
      <c r="F10" s="52">
        <v>3.9999999999999998E-162</v>
      </c>
      <c r="G10">
        <v>99.69</v>
      </c>
      <c r="H10">
        <v>1792</v>
      </c>
      <c r="I10" t="s">
        <v>257</v>
      </c>
    </row>
    <row r="11" spans="1:9" x14ac:dyDescent="0.25">
      <c r="A11" t="s">
        <v>303</v>
      </c>
      <c r="B11">
        <v>100272</v>
      </c>
      <c r="C11">
        <v>584</v>
      </c>
      <c r="D11">
        <v>584</v>
      </c>
      <c r="E11" s="51">
        <v>1</v>
      </c>
      <c r="F11" s="52">
        <v>3.9999999999999998E-162</v>
      </c>
      <c r="G11">
        <v>99.69</v>
      </c>
      <c r="H11">
        <v>1795</v>
      </c>
      <c r="I11" t="s">
        <v>258</v>
      </c>
    </row>
    <row r="12" spans="1:9" x14ac:dyDescent="0.25">
      <c r="A12" t="s">
        <v>303</v>
      </c>
      <c r="B12">
        <v>100272</v>
      </c>
      <c r="C12">
        <v>584</v>
      </c>
      <c r="D12">
        <v>584</v>
      </c>
      <c r="E12" s="51">
        <v>1</v>
      </c>
      <c r="F12" s="52">
        <v>3.9999999999999998E-162</v>
      </c>
      <c r="G12">
        <v>99.69</v>
      </c>
      <c r="H12">
        <v>1800</v>
      </c>
      <c r="I12" t="s">
        <v>259</v>
      </c>
    </row>
    <row r="13" spans="1:9" x14ac:dyDescent="0.25">
      <c r="A13" t="s">
        <v>301</v>
      </c>
      <c r="B13">
        <v>203449</v>
      </c>
      <c r="C13">
        <v>584</v>
      </c>
      <c r="D13">
        <v>584</v>
      </c>
      <c r="E13" s="51">
        <v>1</v>
      </c>
      <c r="F13" s="52">
        <v>3.9999999999999998E-162</v>
      </c>
      <c r="G13">
        <v>99.69</v>
      </c>
      <c r="H13">
        <v>1790</v>
      </c>
      <c r="I13" t="s">
        <v>196</v>
      </c>
    </row>
    <row r="14" spans="1:9" x14ac:dyDescent="0.25">
      <c r="A14" t="s">
        <v>301</v>
      </c>
      <c r="B14">
        <v>203449</v>
      </c>
      <c r="C14">
        <v>584</v>
      </c>
      <c r="D14">
        <v>584</v>
      </c>
      <c r="E14" s="51">
        <v>1</v>
      </c>
      <c r="F14" s="52">
        <v>3.9999999999999998E-162</v>
      </c>
      <c r="G14">
        <v>99.69</v>
      </c>
      <c r="H14">
        <v>1789</v>
      </c>
      <c r="I14" t="s">
        <v>197</v>
      </c>
    </row>
    <row r="15" spans="1:9" x14ac:dyDescent="0.25">
      <c r="A15" t="s">
        <v>301</v>
      </c>
      <c r="B15">
        <v>203449</v>
      </c>
      <c r="C15">
        <v>584</v>
      </c>
      <c r="D15">
        <v>584</v>
      </c>
      <c r="E15" s="51">
        <v>1</v>
      </c>
      <c r="F15" s="52">
        <v>3.9999999999999998E-162</v>
      </c>
      <c r="G15">
        <v>99.69</v>
      </c>
      <c r="H15">
        <v>1798</v>
      </c>
      <c r="I15" t="s">
        <v>198</v>
      </c>
    </row>
    <row r="16" spans="1:9" x14ac:dyDescent="0.25">
      <c r="A16" t="s">
        <v>304</v>
      </c>
      <c r="B16">
        <v>152704</v>
      </c>
      <c r="C16">
        <v>584</v>
      </c>
      <c r="D16">
        <v>584</v>
      </c>
      <c r="E16" s="51">
        <v>1</v>
      </c>
      <c r="F16" s="52">
        <v>3.9999999999999998E-162</v>
      </c>
      <c r="G16">
        <v>99.69</v>
      </c>
      <c r="H16">
        <v>986</v>
      </c>
      <c r="I16" t="s">
        <v>199</v>
      </c>
    </row>
    <row r="17" spans="1:9" x14ac:dyDescent="0.25">
      <c r="A17" t="s">
        <v>303</v>
      </c>
      <c r="B17">
        <v>100272</v>
      </c>
      <c r="C17">
        <v>584</v>
      </c>
      <c r="D17">
        <v>584</v>
      </c>
      <c r="E17" s="51">
        <v>1</v>
      </c>
      <c r="F17" s="52">
        <v>3.9999999999999998E-162</v>
      </c>
      <c r="G17">
        <v>99.69</v>
      </c>
      <c r="H17">
        <v>1232</v>
      </c>
      <c r="I17" t="s">
        <v>260</v>
      </c>
    </row>
    <row r="18" spans="1:9" x14ac:dyDescent="0.25">
      <c r="A18" t="s">
        <v>305</v>
      </c>
      <c r="B18">
        <v>2315413</v>
      </c>
      <c r="C18">
        <v>576</v>
      </c>
      <c r="D18">
        <v>576</v>
      </c>
      <c r="E18" s="51">
        <v>1</v>
      </c>
      <c r="F18" s="52">
        <v>7.0000000000000006E-160</v>
      </c>
      <c r="G18">
        <v>99.39</v>
      </c>
      <c r="H18">
        <v>1659</v>
      </c>
      <c r="I18" t="s">
        <v>200</v>
      </c>
    </row>
    <row r="19" spans="1:9" x14ac:dyDescent="0.25">
      <c r="A19" t="s">
        <v>305</v>
      </c>
      <c r="B19">
        <v>2315413</v>
      </c>
      <c r="C19">
        <v>576</v>
      </c>
      <c r="D19">
        <v>576</v>
      </c>
      <c r="E19" s="51">
        <v>1</v>
      </c>
      <c r="F19" s="52">
        <v>7.0000000000000006E-160</v>
      </c>
      <c r="G19">
        <v>99.39</v>
      </c>
      <c r="H19">
        <v>1677</v>
      </c>
      <c r="I19" t="s">
        <v>201</v>
      </c>
    </row>
    <row r="20" spans="1:9" x14ac:dyDescent="0.25">
      <c r="A20" t="s">
        <v>305</v>
      </c>
      <c r="B20">
        <v>2315413</v>
      </c>
      <c r="C20">
        <v>576</v>
      </c>
      <c r="D20">
        <v>576</v>
      </c>
      <c r="E20" s="51">
        <v>1</v>
      </c>
      <c r="F20" s="52">
        <v>7.0000000000000006E-160</v>
      </c>
      <c r="G20">
        <v>99.39</v>
      </c>
      <c r="H20">
        <v>1670</v>
      </c>
      <c r="I20" t="s">
        <v>202</v>
      </c>
    </row>
    <row r="21" spans="1:9" x14ac:dyDescent="0.25">
      <c r="A21" t="s">
        <v>305</v>
      </c>
      <c r="B21">
        <v>2315413</v>
      </c>
      <c r="C21">
        <v>576</v>
      </c>
      <c r="D21">
        <v>576</v>
      </c>
      <c r="E21" s="51">
        <v>1</v>
      </c>
      <c r="F21" s="52">
        <v>7.0000000000000006E-160</v>
      </c>
      <c r="G21">
        <v>99.39</v>
      </c>
      <c r="H21">
        <v>1681</v>
      </c>
      <c r="I21" t="s">
        <v>203</v>
      </c>
    </row>
    <row r="22" spans="1:9" x14ac:dyDescent="0.25">
      <c r="A22" t="s">
        <v>305</v>
      </c>
      <c r="B22">
        <v>2315413</v>
      </c>
      <c r="C22">
        <v>576</v>
      </c>
      <c r="D22">
        <v>576</v>
      </c>
      <c r="E22" s="51">
        <v>1</v>
      </c>
      <c r="F22" s="52">
        <v>7.0000000000000006E-160</v>
      </c>
      <c r="G22">
        <v>99.39</v>
      </c>
      <c r="H22">
        <v>1680</v>
      </c>
      <c r="I22" t="s">
        <v>204</v>
      </c>
    </row>
    <row r="23" spans="1:9" x14ac:dyDescent="0.25">
      <c r="A23" t="s">
        <v>305</v>
      </c>
      <c r="B23">
        <v>2315413</v>
      </c>
      <c r="C23">
        <v>576</v>
      </c>
      <c r="D23">
        <v>576</v>
      </c>
      <c r="E23" s="51">
        <v>1</v>
      </c>
      <c r="F23" s="52">
        <v>7.0000000000000006E-160</v>
      </c>
      <c r="G23">
        <v>99.39</v>
      </c>
      <c r="H23">
        <v>1608</v>
      </c>
      <c r="I23" t="s">
        <v>205</v>
      </c>
    </row>
    <row r="24" spans="1:9" x14ac:dyDescent="0.25">
      <c r="A24" t="s">
        <v>305</v>
      </c>
      <c r="B24">
        <v>2315413</v>
      </c>
      <c r="C24">
        <v>576</v>
      </c>
      <c r="D24">
        <v>576</v>
      </c>
      <c r="E24" s="51">
        <v>1</v>
      </c>
      <c r="F24" s="52">
        <v>7.0000000000000006E-160</v>
      </c>
      <c r="G24">
        <v>99.39</v>
      </c>
      <c r="H24">
        <v>1543</v>
      </c>
      <c r="I24" t="s">
        <v>206</v>
      </c>
    </row>
    <row r="25" spans="1:9" x14ac:dyDescent="0.25">
      <c r="A25" t="s">
        <v>305</v>
      </c>
      <c r="B25">
        <v>2315413</v>
      </c>
      <c r="C25">
        <v>576</v>
      </c>
      <c r="D25">
        <v>576</v>
      </c>
      <c r="E25" s="51">
        <v>1</v>
      </c>
      <c r="F25" s="52">
        <v>7.0000000000000006E-160</v>
      </c>
      <c r="G25">
        <v>99.39</v>
      </c>
      <c r="H25">
        <v>1676</v>
      </c>
      <c r="I25" t="s">
        <v>207</v>
      </c>
    </row>
    <row r="26" spans="1:9" x14ac:dyDescent="0.25">
      <c r="A26" t="s">
        <v>305</v>
      </c>
      <c r="B26">
        <v>2315413</v>
      </c>
      <c r="C26">
        <v>576</v>
      </c>
      <c r="D26">
        <v>576</v>
      </c>
      <c r="E26" s="51">
        <v>1</v>
      </c>
      <c r="F26" s="52">
        <v>7.0000000000000006E-160</v>
      </c>
      <c r="G26">
        <v>99.39</v>
      </c>
      <c r="H26">
        <v>1633</v>
      </c>
      <c r="I26" t="s">
        <v>208</v>
      </c>
    </row>
    <row r="27" spans="1:9" x14ac:dyDescent="0.25">
      <c r="A27" t="s">
        <v>305</v>
      </c>
      <c r="B27">
        <v>2315413</v>
      </c>
      <c r="C27">
        <v>576</v>
      </c>
      <c r="D27">
        <v>576</v>
      </c>
      <c r="E27" s="51">
        <v>1</v>
      </c>
      <c r="F27" s="52">
        <v>7.0000000000000006E-160</v>
      </c>
      <c r="G27">
        <v>99.39</v>
      </c>
      <c r="H27">
        <v>1674</v>
      </c>
      <c r="I27" t="s">
        <v>209</v>
      </c>
    </row>
    <row r="28" spans="1:9" x14ac:dyDescent="0.25">
      <c r="A28" t="s">
        <v>305</v>
      </c>
      <c r="B28">
        <v>2315413</v>
      </c>
      <c r="C28">
        <v>576</v>
      </c>
      <c r="D28">
        <v>576</v>
      </c>
      <c r="E28" s="51">
        <v>1</v>
      </c>
      <c r="F28" s="52">
        <v>7.0000000000000006E-160</v>
      </c>
      <c r="G28">
        <v>99.39</v>
      </c>
      <c r="H28">
        <v>1658</v>
      </c>
      <c r="I28" t="s">
        <v>210</v>
      </c>
    </row>
    <row r="29" spans="1:9" x14ac:dyDescent="0.25">
      <c r="A29" t="s">
        <v>305</v>
      </c>
      <c r="B29">
        <v>2315413</v>
      </c>
      <c r="C29">
        <v>576</v>
      </c>
      <c r="D29">
        <v>576</v>
      </c>
      <c r="E29" s="51">
        <v>1</v>
      </c>
      <c r="F29" s="52">
        <v>7.0000000000000006E-160</v>
      </c>
      <c r="G29">
        <v>99.39</v>
      </c>
      <c r="H29">
        <v>1674</v>
      </c>
      <c r="I29" t="s">
        <v>211</v>
      </c>
    </row>
    <row r="30" spans="1:9" x14ac:dyDescent="0.25">
      <c r="A30" t="s">
        <v>303</v>
      </c>
      <c r="B30">
        <v>100272</v>
      </c>
      <c r="C30">
        <v>576</v>
      </c>
      <c r="D30">
        <v>576</v>
      </c>
      <c r="E30" s="51">
        <v>1</v>
      </c>
      <c r="F30" s="52">
        <v>7.0000000000000006E-160</v>
      </c>
      <c r="G30">
        <v>99.39</v>
      </c>
      <c r="H30">
        <v>384</v>
      </c>
      <c r="I30" t="s">
        <v>212</v>
      </c>
    </row>
    <row r="31" spans="1:9" x14ac:dyDescent="0.25">
      <c r="A31" t="s">
        <v>306</v>
      </c>
      <c r="B31">
        <v>186039</v>
      </c>
      <c r="C31">
        <v>576</v>
      </c>
      <c r="D31">
        <v>576</v>
      </c>
      <c r="E31" s="51">
        <v>1</v>
      </c>
      <c r="F31" s="52">
        <v>7.0000000000000006E-160</v>
      </c>
      <c r="G31">
        <v>99.39</v>
      </c>
      <c r="H31">
        <v>929</v>
      </c>
      <c r="I31" t="s">
        <v>213</v>
      </c>
    </row>
    <row r="32" spans="1:9" x14ac:dyDescent="0.25">
      <c r="A32" t="s">
        <v>306</v>
      </c>
      <c r="B32">
        <v>186039</v>
      </c>
      <c r="C32">
        <v>576</v>
      </c>
      <c r="D32">
        <v>576</v>
      </c>
      <c r="E32" s="51">
        <v>1</v>
      </c>
      <c r="F32" s="52">
        <v>7.0000000000000006E-160</v>
      </c>
      <c r="G32">
        <v>99.39</v>
      </c>
      <c r="H32">
        <v>1747</v>
      </c>
      <c r="I32" t="s">
        <v>261</v>
      </c>
    </row>
    <row r="33" spans="1:9" x14ac:dyDescent="0.25">
      <c r="A33" t="s">
        <v>306</v>
      </c>
      <c r="B33">
        <v>186039</v>
      </c>
      <c r="C33">
        <v>576</v>
      </c>
      <c r="D33">
        <v>576</v>
      </c>
      <c r="E33" s="51">
        <v>1</v>
      </c>
      <c r="F33" s="52">
        <v>7.0000000000000006E-160</v>
      </c>
      <c r="G33">
        <v>99.39</v>
      </c>
      <c r="H33">
        <v>1778</v>
      </c>
      <c r="I33" t="s">
        <v>214</v>
      </c>
    </row>
    <row r="34" spans="1:9" x14ac:dyDescent="0.25">
      <c r="A34" t="s">
        <v>306</v>
      </c>
      <c r="B34">
        <v>186039</v>
      </c>
      <c r="C34">
        <v>576</v>
      </c>
      <c r="D34">
        <v>576</v>
      </c>
      <c r="E34" s="51">
        <v>1</v>
      </c>
      <c r="F34" s="52">
        <v>7.0000000000000006E-160</v>
      </c>
      <c r="G34">
        <v>99.39</v>
      </c>
      <c r="H34">
        <v>1582</v>
      </c>
      <c r="I34" t="s">
        <v>215</v>
      </c>
    </row>
    <row r="35" spans="1:9" x14ac:dyDescent="0.25">
      <c r="A35" t="s">
        <v>306</v>
      </c>
      <c r="B35">
        <v>186039</v>
      </c>
      <c r="C35">
        <v>576</v>
      </c>
      <c r="D35">
        <v>576</v>
      </c>
      <c r="E35" s="51">
        <v>1</v>
      </c>
      <c r="F35" s="52">
        <v>7.0000000000000006E-160</v>
      </c>
      <c r="G35">
        <v>99.39</v>
      </c>
      <c r="H35">
        <v>1777</v>
      </c>
      <c r="I35" t="s">
        <v>216</v>
      </c>
    </row>
    <row r="36" spans="1:9" x14ac:dyDescent="0.25">
      <c r="A36" t="s">
        <v>303</v>
      </c>
      <c r="B36">
        <v>100272</v>
      </c>
      <c r="C36">
        <v>576</v>
      </c>
      <c r="D36">
        <v>576</v>
      </c>
      <c r="E36" s="51">
        <v>1</v>
      </c>
      <c r="F36" s="52">
        <v>7.0000000000000006E-160</v>
      </c>
      <c r="G36">
        <v>99.39</v>
      </c>
      <c r="H36">
        <v>1794</v>
      </c>
      <c r="I36" t="s">
        <v>262</v>
      </c>
    </row>
    <row r="37" spans="1:9" x14ac:dyDescent="0.25">
      <c r="A37" t="s">
        <v>303</v>
      </c>
      <c r="B37">
        <v>100272</v>
      </c>
      <c r="C37">
        <v>576</v>
      </c>
      <c r="D37">
        <v>576</v>
      </c>
      <c r="E37" s="51">
        <v>1</v>
      </c>
      <c r="F37" s="52">
        <v>7.0000000000000006E-160</v>
      </c>
      <c r="G37">
        <v>99.39</v>
      </c>
      <c r="H37">
        <v>1793</v>
      </c>
      <c r="I37" t="s">
        <v>263</v>
      </c>
    </row>
    <row r="38" spans="1:9" x14ac:dyDescent="0.25">
      <c r="A38" t="s">
        <v>303</v>
      </c>
      <c r="B38">
        <v>100272</v>
      </c>
      <c r="C38">
        <v>576</v>
      </c>
      <c r="D38">
        <v>576</v>
      </c>
      <c r="E38" s="51">
        <v>1</v>
      </c>
      <c r="F38" s="52">
        <v>7.0000000000000006E-160</v>
      </c>
      <c r="G38">
        <v>99.39</v>
      </c>
      <c r="H38">
        <v>1792</v>
      </c>
      <c r="I38" t="s">
        <v>264</v>
      </c>
    </row>
    <row r="39" spans="1:9" x14ac:dyDescent="0.25">
      <c r="A39" t="s">
        <v>303</v>
      </c>
      <c r="B39">
        <v>100272</v>
      </c>
      <c r="C39">
        <v>576</v>
      </c>
      <c r="D39">
        <v>576</v>
      </c>
      <c r="E39" s="51">
        <v>1</v>
      </c>
      <c r="F39" s="52">
        <v>7.0000000000000006E-160</v>
      </c>
      <c r="G39">
        <v>99.39</v>
      </c>
      <c r="H39">
        <v>1791</v>
      </c>
      <c r="I39" t="s">
        <v>265</v>
      </c>
    </row>
    <row r="40" spans="1:9" x14ac:dyDescent="0.25">
      <c r="A40" t="s">
        <v>303</v>
      </c>
      <c r="B40">
        <v>100272</v>
      </c>
      <c r="C40">
        <v>576</v>
      </c>
      <c r="D40">
        <v>576</v>
      </c>
      <c r="E40" s="51">
        <v>1</v>
      </c>
      <c r="F40" s="52">
        <v>7.0000000000000006E-160</v>
      </c>
      <c r="G40">
        <v>99.39</v>
      </c>
      <c r="H40">
        <v>1787</v>
      </c>
      <c r="I40" t="s">
        <v>266</v>
      </c>
    </row>
    <row r="41" spans="1:9" x14ac:dyDescent="0.25">
      <c r="A41" t="s">
        <v>303</v>
      </c>
      <c r="B41">
        <v>100272</v>
      </c>
      <c r="C41">
        <v>576</v>
      </c>
      <c r="D41">
        <v>576</v>
      </c>
      <c r="E41" s="51">
        <v>1</v>
      </c>
      <c r="F41" s="52">
        <v>7.0000000000000006E-160</v>
      </c>
      <c r="G41">
        <v>99.39</v>
      </c>
      <c r="H41">
        <v>1790</v>
      </c>
      <c r="I41" t="s">
        <v>267</v>
      </c>
    </row>
    <row r="42" spans="1:9" x14ac:dyDescent="0.25">
      <c r="A42" t="s">
        <v>303</v>
      </c>
      <c r="B42">
        <v>100272</v>
      </c>
      <c r="C42">
        <v>576</v>
      </c>
      <c r="D42">
        <v>576</v>
      </c>
      <c r="E42" s="51">
        <v>1</v>
      </c>
      <c r="F42" s="52">
        <v>7.0000000000000006E-160</v>
      </c>
      <c r="G42">
        <v>99.39</v>
      </c>
      <c r="H42">
        <v>1789</v>
      </c>
      <c r="I42" t="s">
        <v>268</v>
      </c>
    </row>
    <row r="43" spans="1:9" x14ac:dyDescent="0.25">
      <c r="A43" t="s">
        <v>303</v>
      </c>
      <c r="B43">
        <v>100272</v>
      </c>
      <c r="C43">
        <v>576</v>
      </c>
      <c r="D43">
        <v>576</v>
      </c>
      <c r="E43" s="51">
        <v>1</v>
      </c>
      <c r="F43" s="52">
        <v>7.0000000000000006E-160</v>
      </c>
      <c r="G43">
        <v>99.39</v>
      </c>
      <c r="H43">
        <v>1799</v>
      </c>
      <c r="I43" t="s">
        <v>269</v>
      </c>
    </row>
    <row r="44" spans="1:9" x14ac:dyDescent="0.25">
      <c r="A44" t="s">
        <v>303</v>
      </c>
      <c r="B44">
        <v>100272</v>
      </c>
      <c r="C44">
        <v>576</v>
      </c>
      <c r="D44">
        <v>576</v>
      </c>
      <c r="E44" s="51">
        <v>1</v>
      </c>
      <c r="F44" s="52">
        <v>7.0000000000000006E-160</v>
      </c>
      <c r="G44">
        <v>99.39</v>
      </c>
      <c r="H44">
        <v>1804</v>
      </c>
      <c r="I44" t="s">
        <v>270</v>
      </c>
    </row>
    <row r="45" spans="1:9" x14ac:dyDescent="0.25">
      <c r="A45" t="s">
        <v>303</v>
      </c>
      <c r="B45">
        <v>100272</v>
      </c>
      <c r="C45">
        <v>576</v>
      </c>
      <c r="D45">
        <v>576</v>
      </c>
      <c r="E45" s="51">
        <v>1</v>
      </c>
      <c r="F45" s="52">
        <v>7.0000000000000006E-160</v>
      </c>
      <c r="G45">
        <v>99.39</v>
      </c>
      <c r="H45">
        <v>1791</v>
      </c>
      <c r="I45" t="s">
        <v>271</v>
      </c>
    </row>
    <row r="46" spans="1:9" x14ac:dyDescent="0.25">
      <c r="A46" t="s">
        <v>303</v>
      </c>
      <c r="B46">
        <v>100272</v>
      </c>
      <c r="C46">
        <v>576</v>
      </c>
      <c r="D46">
        <v>576</v>
      </c>
      <c r="E46" s="51">
        <v>1</v>
      </c>
      <c r="F46" s="52">
        <v>7.0000000000000006E-160</v>
      </c>
      <c r="G46">
        <v>99.39</v>
      </c>
      <c r="H46">
        <v>1790</v>
      </c>
      <c r="I46" t="s">
        <v>272</v>
      </c>
    </row>
    <row r="47" spans="1:9" x14ac:dyDescent="0.25">
      <c r="A47" t="s">
        <v>303</v>
      </c>
      <c r="B47">
        <v>100272</v>
      </c>
      <c r="C47">
        <v>576</v>
      </c>
      <c r="D47">
        <v>576</v>
      </c>
      <c r="E47" s="51">
        <v>1</v>
      </c>
      <c r="F47" s="52">
        <v>7.0000000000000006E-160</v>
      </c>
      <c r="G47">
        <v>99.39</v>
      </c>
      <c r="H47">
        <v>1791</v>
      </c>
      <c r="I47" t="s">
        <v>273</v>
      </c>
    </row>
    <row r="48" spans="1:9" x14ac:dyDescent="0.25">
      <c r="A48" t="s">
        <v>303</v>
      </c>
      <c r="B48">
        <v>100272</v>
      </c>
      <c r="C48">
        <v>576</v>
      </c>
      <c r="D48">
        <v>576</v>
      </c>
      <c r="E48" s="51">
        <v>1</v>
      </c>
      <c r="F48" s="52">
        <v>7.0000000000000006E-160</v>
      </c>
      <c r="G48">
        <v>99.39</v>
      </c>
      <c r="H48">
        <v>1790</v>
      </c>
      <c r="I48" t="s">
        <v>274</v>
      </c>
    </row>
    <row r="49" spans="1:9" x14ac:dyDescent="0.25">
      <c r="A49" t="s">
        <v>307</v>
      </c>
      <c r="B49">
        <v>1267452</v>
      </c>
      <c r="C49">
        <v>576</v>
      </c>
      <c r="D49">
        <v>576</v>
      </c>
      <c r="E49" s="51">
        <v>1</v>
      </c>
      <c r="F49" s="52">
        <v>7.0000000000000006E-160</v>
      </c>
      <c r="G49">
        <v>99.39</v>
      </c>
      <c r="H49">
        <v>1790</v>
      </c>
      <c r="I49" t="s">
        <v>275</v>
      </c>
    </row>
    <row r="50" spans="1:9" x14ac:dyDescent="0.25">
      <c r="A50" t="s">
        <v>301</v>
      </c>
      <c r="B50">
        <v>203449</v>
      </c>
      <c r="C50">
        <v>576</v>
      </c>
      <c r="D50">
        <v>576</v>
      </c>
      <c r="E50" s="51">
        <v>1</v>
      </c>
      <c r="F50" s="52">
        <v>7.0000000000000006E-160</v>
      </c>
      <c r="G50">
        <v>99.39</v>
      </c>
      <c r="H50">
        <v>1787</v>
      </c>
      <c r="I50" t="s">
        <v>217</v>
      </c>
    </row>
    <row r="51" spans="1:9" x14ac:dyDescent="0.25">
      <c r="A51" t="s">
        <v>301</v>
      </c>
      <c r="B51">
        <v>203449</v>
      </c>
      <c r="C51">
        <v>576</v>
      </c>
      <c r="D51">
        <v>576</v>
      </c>
      <c r="E51" s="51">
        <v>1</v>
      </c>
      <c r="F51" s="52">
        <v>7.0000000000000006E-160</v>
      </c>
      <c r="G51">
        <v>99.39</v>
      </c>
      <c r="H51">
        <v>1788</v>
      </c>
      <c r="I51" t="s">
        <v>218</v>
      </c>
    </row>
    <row r="52" spans="1:9" x14ac:dyDescent="0.25">
      <c r="A52" t="s">
        <v>306</v>
      </c>
      <c r="B52">
        <v>186039</v>
      </c>
      <c r="C52">
        <v>576</v>
      </c>
      <c r="D52">
        <v>576</v>
      </c>
      <c r="E52" s="51">
        <v>1</v>
      </c>
      <c r="F52" s="52">
        <v>7.0000000000000006E-160</v>
      </c>
      <c r="G52">
        <v>99.39</v>
      </c>
      <c r="H52">
        <v>417</v>
      </c>
      <c r="I52" t="s">
        <v>219</v>
      </c>
    </row>
    <row r="53" spans="1:9" x14ac:dyDescent="0.25">
      <c r="A53" t="s">
        <v>306</v>
      </c>
      <c r="B53">
        <v>186039</v>
      </c>
      <c r="C53">
        <v>576</v>
      </c>
      <c r="D53">
        <v>576</v>
      </c>
      <c r="E53" s="51">
        <v>1</v>
      </c>
      <c r="F53" s="52">
        <v>7.0000000000000006E-160</v>
      </c>
      <c r="G53">
        <v>99.39</v>
      </c>
      <c r="H53">
        <v>420</v>
      </c>
      <c r="I53" t="s">
        <v>220</v>
      </c>
    </row>
    <row r="54" spans="1:9" x14ac:dyDescent="0.25">
      <c r="A54" t="s">
        <v>306</v>
      </c>
      <c r="B54">
        <v>186039</v>
      </c>
      <c r="C54">
        <v>576</v>
      </c>
      <c r="D54">
        <v>576</v>
      </c>
      <c r="E54" s="51">
        <v>1</v>
      </c>
      <c r="F54" s="52">
        <v>7.0000000000000006E-160</v>
      </c>
      <c r="G54">
        <v>99.39</v>
      </c>
      <c r="H54">
        <v>416</v>
      </c>
      <c r="I54" t="s">
        <v>221</v>
      </c>
    </row>
    <row r="55" spans="1:9" x14ac:dyDescent="0.25">
      <c r="A55" t="s">
        <v>306</v>
      </c>
      <c r="B55">
        <v>186039</v>
      </c>
      <c r="C55">
        <v>576</v>
      </c>
      <c r="D55">
        <v>576</v>
      </c>
      <c r="E55" s="51">
        <v>1</v>
      </c>
      <c r="F55" s="52">
        <v>7.0000000000000006E-160</v>
      </c>
      <c r="G55">
        <v>99.39</v>
      </c>
      <c r="H55">
        <v>346</v>
      </c>
      <c r="I55" t="s">
        <v>222</v>
      </c>
    </row>
    <row r="56" spans="1:9" x14ac:dyDescent="0.25">
      <c r="A56" t="s">
        <v>306</v>
      </c>
      <c r="B56">
        <v>186039</v>
      </c>
      <c r="C56">
        <v>576</v>
      </c>
      <c r="D56">
        <v>576</v>
      </c>
      <c r="E56" s="51">
        <v>1</v>
      </c>
      <c r="F56" s="52">
        <v>7.0000000000000006E-160</v>
      </c>
      <c r="G56">
        <v>99.39</v>
      </c>
      <c r="H56">
        <v>413</v>
      </c>
      <c r="I56" t="s">
        <v>223</v>
      </c>
    </row>
    <row r="57" spans="1:9" x14ac:dyDescent="0.25">
      <c r="A57" t="s">
        <v>306</v>
      </c>
      <c r="B57">
        <v>186039</v>
      </c>
      <c r="C57">
        <v>576</v>
      </c>
      <c r="D57">
        <v>576</v>
      </c>
      <c r="E57" s="51">
        <v>1</v>
      </c>
      <c r="F57" s="52">
        <v>7.0000000000000006E-160</v>
      </c>
      <c r="G57">
        <v>99.39</v>
      </c>
      <c r="H57">
        <v>418</v>
      </c>
      <c r="I57" t="s">
        <v>224</v>
      </c>
    </row>
    <row r="58" spans="1:9" x14ac:dyDescent="0.25">
      <c r="A58" t="s">
        <v>306</v>
      </c>
      <c r="B58">
        <v>186039</v>
      </c>
      <c r="C58">
        <v>576</v>
      </c>
      <c r="D58">
        <v>576</v>
      </c>
      <c r="E58" s="51">
        <v>1</v>
      </c>
      <c r="F58" s="52">
        <v>7.0000000000000006E-160</v>
      </c>
      <c r="G58">
        <v>99.39</v>
      </c>
      <c r="H58">
        <v>415</v>
      </c>
      <c r="I58" t="s">
        <v>225</v>
      </c>
    </row>
    <row r="59" spans="1:9" x14ac:dyDescent="0.25">
      <c r="A59" t="s">
        <v>306</v>
      </c>
      <c r="B59">
        <v>186039</v>
      </c>
      <c r="C59">
        <v>576</v>
      </c>
      <c r="D59">
        <v>576</v>
      </c>
      <c r="E59" s="51">
        <v>1</v>
      </c>
      <c r="F59" s="52">
        <v>7.0000000000000006E-160</v>
      </c>
      <c r="G59">
        <v>99.39</v>
      </c>
      <c r="H59">
        <v>415</v>
      </c>
      <c r="I59" t="s">
        <v>226</v>
      </c>
    </row>
    <row r="60" spans="1:9" x14ac:dyDescent="0.25">
      <c r="A60" t="s">
        <v>308</v>
      </c>
      <c r="B60">
        <v>1006555</v>
      </c>
      <c r="C60">
        <v>576</v>
      </c>
      <c r="D60">
        <v>576</v>
      </c>
      <c r="E60" s="51">
        <v>1</v>
      </c>
      <c r="F60" s="52">
        <v>7.0000000000000006E-160</v>
      </c>
      <c r="G60">
        <v>0.99390000000000001</v>
      </c>
      <c r="H60">
        <v>1621</v>
      </c>
      <c r="I60" t="s">
        <v>227</v>
      </c>
    </row>
    <row r="61" spans="1:9" x14ac:dyDescent="0.25">
      <c r="A61" t="s">
        <v>304</v>
      </c>
      <c r="B61">
        <v>152704</v>
      </c>
      <c r="C61">
        <v>576</v>
      </c>
      <c r="D61">
        <v>576</v>
      </c>
      <c r="E61" s="51">
        <v>1</v>
      </c>
      <c r="F61" s="52">
        <v>7.0000000000000006E-160</v>
      </c>
      <c r="G61">
        <v>99.39</v>
      </c>
      <c r="H61">
        <v>1688</v>
      </c>
      <c r="I61" t="s">
        <v>276</v>
      </c>
    </row>
    <row r="62" spans="1:9" x14ac:dyDescent="0.25">
      <c r="A62" t="s">
        <v>306</v>
      </c>
      <c r="B62">
        <v>186039</v>
      </c>
      <c r="C62">
        <v>576</v>
      </c>
      <c r="D62">
        <v>576</v>
      </c>
      <c r="E62" s="51">
        <v>1</v>
      </c>
      <c r="F62" s="52">
        <v>7.0000000000000006E-160</v>
      </c>
      <c r="G62">
        <v>99.39</v>
      </c>
      <c r="H62">
        <v>1779</v>
      </c>
      <c r="I62" t="s">
        <v>277</v>
      </c>
    </row>
    <row r="63" spans="1:9" x14ac:dyDescent="0.25">
      <c r="A63" t="s">
        <v>301</v>
      </c>
      <c r="B63">
        <v>203449</v>
      </c>
      <c r="C63">
        <v>576</v>
      </c>
      <c r="D63">
        <v>576</v>
      </c>
      <c r="E63" s="51">
        <v>1</v>
      </c>
      <c r="F63" s="52">
        <v>7.0000000000000006E-160</v>
      </c>
      <c r="G63">
        <v>99.39</v>
      </c>
      <c r="H63">
        <v>812</v>
      </c>
      <c r="I63" t="s">
        <v>228</v>
      </c>
    </row>
    <row r="64" spans="1:9" x14ac:dyDescent="0.25">
      <c r="A64" t="s">
        <v>306</v>
      </c>
      <c r="B64">
        <v>186039</v>
      </c>
      <c r="C64">
        <v>576</v>
      </c>
      <c r="D64">
        <v>576</v>
      </c>
      <c r="E64" s="51">
        <v>1</v>
      </c>
      <c r="F64" s="52">
        <v>7.0000000000000006E-160</v>
      </c>
      <c r="G64">
        <v>99.39</v>
      </c>
      <c r="H64">
        <v>1744</v>
      </c>
      <c r="I64" t="s">
        <v>278</v>
      </c>
    </row>
    <row r="65" spans="1:12" x14ac:dyDescent="0.25">
      <c r="A65" t="s">
        <v>309</v>
      </c>
      <c r="B65">
        <v>265584</v>
      </c>
      <c r="C65">
        <v>576</v>
      </c>
      <c r="D65">
        <v>576</v>
      </c>
      <c r="E65" s="51">
        <v>1</v>
      </c>
      <c r="F65" s="52">
        <v>7.0000000000000006E-160</v>
      </c>
      <c r="G65">
        <v>99.39</v>
      </c>
      <c r="H65">
        <v>1610</v>
      </c>
      <c r="I65" t="s">
        <v>279</v>
      </c>
    </row>
    <row r="66" spans="1:12" x14ac:dyDescent="0.25">
      <c r="A66" t="s">
        <v>306</v>
      </c>
      <c r="B66">
        <v>186039</v>
      </c>
      <c r="C66">
        <v>576</v>
      </c>
      <c r="D66">
        <v>576</v>
      </c>
      <c r="E66" s="51">
        <v>1</v>
      </c>
      <c r="F66" s="52">
        <v>7.0000000000000006E-160</v>
      </c>
      <c r="G66">
        <v>99.39</v>
      </c>
      <c r="H66">
        <v>1695</v>
      </c>
      <c r="I66" t="s">
        <v>229</v>
      </c>
    </row>
    <row r="67" spans="1:12" x14ac:dyDescent="0.25">
      <c r="A67" t="s">
        <v>303</v>
      </c>
      <c r="B67">
        <v>100272</v>
      </c>
      <c r="C67">
        <v>576</v>
      </c>
      <c r="D67">
        <v>576</v>
      </c>
      <c r="E67" s="51">
        <v>1</v>
      </c>
      <c r="F67" s="52">
        <v>7.0000000000000006E-160</v>
      </c>
      <c r="G67">
        <v>99.39</v>
      </c>
      <c r="H67">
        <v>1202</v>
      </c>
      <c r="I67" t="s">
        <v>280</v>
      </c>
    </row>
    <row r="68" spans="1:12" x14ac:dyDescent="0.25">
      <c r="A68" t="s">
        <v>310</v>
      </c>
      <c r="B68">
        <v>162557</v>
      </c>
      <c r="C68">
        <v>576</v>
      </c>
      <c r="D68">
        <v>576</v>
      </c>
      <c r="E68" s="51">
        <v>1</v>
      </c>
      <c r="F68" s="52">
        <v>7.0000000000000006E-160</v>
      </c>
      <c r="G68">
        <v>99.39</v>
      </c>
      <c r="H68">
        <v>699</v>
      </c>
      <c r="I68" t="s">
        <v>230</v>
      </c>
    </row>
    <row r="69" spans="1:12" x14ac:dyDescent="0.25">
      <c r="A69" t="s">
        <v>304</v>
      </c>
      <c r="B69">
        <v>152704</v>
      </c>
      <c r="C69">
        <v>573</v>
      </c>
      <c r="D69">
        <v>573</v>
      </c>
      <c r="E69" s="51">
        <v>0.98</v>
      </c>
      <c r="F69" s="52">
        <v>7.9999999999999999E-159</v>
      </c>
      <c r="G69">
        <v>99.69</v>
      </c>
      <c r="H69">
        <v>963</v>
      </c>
      <c r="I69" t="s">
        <v>231</v>
      </c>
    </row>
    <row r="70" spans="1:12" x14ac:dyDescent="0.25">
      <c r="A70" t="s">
        <v>304</v>
      </c>
      <c r="B70">
        <v>152704</v>
      </c>
      <c r="C70">
        <v>572</v>
      </c>
      <c r="D70">
        <v>572</v>
      </c>
      <c r="E70" s="51">
        <v>0.98</v>
      </c>
      <c r="F70" s="52">
        <v>7.9999999999999999E-159</v>
      </c>
      <c r="G70">
        <v>99.38</v>
      </c>
      <c r="H70">
        <v>966</v>
      </c>
      <c r="I70" t="s">
        <v>232</v>
      </c>
    </row>
    <row r="71" spans="1:12" x14ac:dyDescent="0.25">
      <c r="A71" t="s">
        <v>303</v>
      </c>
      <c r="B71">
        <v>100272</v>
      </c>
      <c r="C71">
        <v>572</v>
      </c>
      <c r="D71">
        <v>572</v>
      </c>
      <c r="E71" s="51">
        <v>1</v>
      </c>
      <c r="F71" s="52">
        <v>3E-158</v>
      </c>
      <c r="G71">
        <v>99.08</v>
      </c>
      <c r="H71">
        <v>1784</v>
      </c>
      <c r="I71" t="s">
        <v>281</v>
      </c>
    </row>
    <row r="72" spans="1:12" x14ac:dyDescent="0.25">
      <c r="A72" t="s">
        <v>301</v>
      </c>
      <c r="B72">
        <v>203449</v>
      </c>
      <c r="C72">
        <v>572</v>
      </c>
      <c r="D72">
        <v>572</v>
      </c>
      <c r="E72" s="51">
        <v>1</v>
      </c>
      <c r="F72" s="52">
        <v>3E-158</v>
      </c>
      <c r="G72">
        <v>99.08</v>
      </c>
      <c r="H72">
        <v>1785</v>
      </c>
      <c r="I72" t="s">
        <v>233</v>
      </c>
    </row>
    <row r="73" spans="1:12" x14ac:dyDescent="0.25">
      <c r="A73" t="s">
        <v>301</v>
      </c>
      <c r="B73">
        <v>203449</v>
      </c>
      <c r="C73">
        <v>572</v>
      </c>
      <c r="D73">
        <v>572</v>
      </c>
      <c r="E73" s="51">
        <v>1</v>
      </c>
      <c r="F73" s="52">
        <v>3E-158</v>
      </c>
      <c r="G73">
        <v>99.08</v>
      </c>
      <c r="H73">
        <v>1790</v>
      </c>
      <c r="I73" t="s">
        <v>234</v>
      </c>
    </row>
    <row r="74" spans="1:12" x14ac:dyDescent="0.25">
      <c r="A74" t="s">
        <v>307</v>
      </c>
      <c r="B74">
        <v>429453</v>
      </c>
      <c r="C74">
        <v>572</v>
      </c>
      <c r="D74">
        <v>572</v>
      </c>
      <c r="E74" s="51">
        <v>1</v>
      </c>
      <c r="F74" s="52">
        <v>3E-158</v>
      </c>
      <c r="G74">
        <v>99.08</v>
      </c>
      <c r="H74">
        <v>1731</v>
      </c>
      <c r="I74" t="s">
        <v>282</v>
      </c>
    </row>
    <row r="75" spans="1:12" x14ac:dyDescent="0.25">
      <c r="A75" t="s">
        <v>301</v>
      </c>
      <c r="B75">
        <v>203449</v>
      </c>
      <c r="C75">
        <v>572</v>
      </c>
      <c r="D75">
        <v>572</v>
      </c>
      <c r="E75" s="51">
        <v>1</v>
      </c>
      <c r="F75" s="52">
        <v>3E-158</v>
      </c>
      <c r="G75">
        <v>99.08</v>
      </c>
      <c r="H75">
        <v>777</v>
      </c>
      <c r="I75" t="s">
        <v>235</v>
      </c>
    </row>
    <row r="76" spans="1:12" x14ac:dyDescent="0.25">
      <c r="A76" t="s">
        <v>301</v>
      </c>
      <c r="B76">
        <v>203449</v>
      </c>
      <c r="C76">
        <v>572</v>
      </c>
      <c r="D76">
        <v>572</v>
      </c>
      <c r="E76" s="51">
        <v>1</v>
      </c>
      <c r="F76" s="52">
        <v>3E-158</v>
      </c>
      <c r="G76">
        <v>99.08</v>
      </c>
      <c r="H76">
        <v>1767</v>
      </c>
      <c r="I76" t="s">
        <v>236</v>
      </c>
      <c r="L76" s="52"/>
    </row>
    <row r="77" spans="1:12" x14ac:dyDescent="0.25">
      <c r="A77" t="s">
        <v>301</v>
      </c>
      <c r="B77">
        <v>203449</v>
      </c>
      <c r="C77">
        <v>572</v>
      </c>
      <c r="D77">
        <v>572</v>
      </c>
      <c r="E77" s="51">
        <v>1</v>
      </c>
      <c r="F77" s="52">
        <v>3E-158</v>
      </c>
      <c r="G77">
        <v>99.08</v>
      </c>
      <c r="H77">
        <v>835</v>
      </c>
      <c r="I77" t="s">
        <v>237</v>
      </c>
    </row>
    <row r="78" spans="1:12" x14ac:dyDescent="0.25">
      <c r="A78" t="s">
        <v>301</v>
      </c>
      <c r="B78">
        <v>203449</v>
      </c>
      <c r="C78">
        <v>572</v>
      </c>
      <c r="D78">
        <v>572</v>
      </c>
      <c r="E78" s="51">
        <v>1</v>
      </c>
      <c r="F78" s="52">
        <v>3E-158</v>
      </c>
      <c r="G78">
        <v>99.08</v>
      </c>
      <c r="H78">
        <v>852</v>
      </c>
      <c r="I78" t="s">
        <v>238</v>
      </c>
    </row>
    <row r="79" spans="1:12" x14ac:dyDescent="0.25">
      <c r="A79" t="s">
        <v>301</v>
      </c>
      <c r="B79">
        <v>203449</v>
      </c>
      <c r="C79">
        <v>572</v>
      </c>
      <c r="D79">
        <v>572</v>
      </c>
      <c r="E79" s="51">
        <v>1</v>
      </c>
      <c r="F79" s="52">
        <v>3E-158</v>
      </c>
      <c r="G79">
        <v>99.08</v>
      </c>
      <c r="H79">
        <v>809</v>
      </c>
      <c r="I79" t="s">
        <v>239</v>
      </c>
    </row>
    <row r="80" spans="1:12" x14ac:dyDescent="0.25">
      <c r="A80" t="s">
        <v>303</v>
      </c>
      <c r="B80">
        <v>100272</v>
      </c>
      <c r="C80">
        <v>572</v>
      </c>
      <c r="D80">
        <v>572</v>
      </c>
      <c r="E80" s="51">
        <v>1</v>
      </c>
      <c r="F80" s="52">
        <v>3E-158</v>
      </c>
      <c r="G80">
        <v>99.08</v>
      </c>
      <c r="H80">
        <v>1201</v>
      </c>
      <c r="I80" t="s">
        <v>283</v>
      </c>
    </row>
    <row r="81" spans="1:9" x14ac:dyDescent="0.25">
      <c r="A81" t="s">
        <v>303</v>
      </c>
      <c r="B81">
        <v>100272</v>
      </c>
      <c r="C81">
        <v>572</v>
      </c>
      <c r="D81">
        <v>572</v>
      </c>
      <c r="E81" s="51">
        <v>1</v>
      </c>
      <c r="F81" s="52">
        <v>3E-158</v>
      </c>
      <c r="G81">
        <v>99.08</v>
      </c>
      <c r="H81">
        <v>1201</v>
      </c>
      <c r="I81" t="s">
        <v>284</v>
      </c>
    </row>
    <row r="82" spans="1:9" x14ac:dyDescent="0.25">
      <c r="A82" t="s">
        <v>303</v>
      </c>
      <c r="B82">
        <v>100272</v>
      </c>
      <c r="C82">
        <v>572</v>
      </c>
      <c r="D82">
        <v>572</v>
      </c>
      <c r="E82" s="51">
        <v>1</v>
      </c>
      <c r="F82" s="52">
        <v>3E-158</v>
      </c>
      <c r="G82">
        <v>99.08</v>
      </c>
      <c r="H82">
        <v>1201</v>
      </c>
      <c r="I82" t="s">
        <v>285</v>
      </c>
    </row>
    <row r="83" spans="1:9" x14ac:dyDescent="0.25">
      <c r="A83" t="s">
        <v>311</v>
      </c>
      <c r="B83">
        <v>1969918</v>
      </c>
      <c r="C83">
        <v>571</v>
      </c>
      <c r="D83">
        <v>571</v>
      </c>
      <c r="E83" s="51">
        <v>1</v>
      </c>
      <c r="F83" s="52">
        <v>3E-158</v>
      </c>
      <c r="G83">
        <v>98.77</v>
      </c>
      <c r="H83">
        <v>1237</v>
      </c>
      <c r="I83" s="52" t="s">
        <v>240</v>
      </c>
    </row>
    <row r="84" spans="1:9" x14ac:dyDescent="0.25">
      <c r="A84" t="s">
        <v>311</v>
      </c>
      <c r="B84">
        <v>1969918</v>
      </c>
      <c r="C84">
        <v>571</v>
      </c>
      <c r="D84">
        <v>571</v>
      </c>
      <c r="E84" s="51">
        <v>1</v>
      </c>
      <c r="F84" s="52">
        <v>3E-158</v>
      </c>
      <c r="G84">
        <v>98.77</v>
      </c>
      <c r="H84">
        <v>1237</v>
      </c>
      <c r="I84" t="s">
        <v>241</v>
      </c>
    </row>
    <row r="85" spans="1:9" x14ac:dyDescent="0.25">
      <c r="A85" t="s">
        <v>304</v>
      </c>
      <c r="B85">
        <v>152704</v>
      </c>
      <c r="C85">
        <v>571</v>
      </c>
      <c r="D85">
        <v>571</v>
      </c>
      <c r="E85" s="51">
        <v>1</v>
      </c>
      <c r="F85" s="52">
        <v>3E-158</v>
      </c>
      <c r="G85">
        <v>98.77</v>
      </c>
      <c r="H85">
        <v>1789</v>
      </c>
      <c r="I85" t="s">
        <v>242</v>
      </c>
    </row>
    <row r="86" spans="1:9" x14ac:dyDescent="0.25">
      <c r="A86" t="s">
        <v>303</v>
      </c>
      <c r="B86">
        <v>100272</v>
      </c>
      <c r="C86">
        <v>570</v>
      </c>
      <c r="D86">
        <v>570</v>
      </c>
      <c r="E86" s="51">
        <v>1</v>
      </c>
      <c r="F86" s="52">
        <v>9.9999999999999994E-158</v>
      </c>
      <c r="G86">
        <v>99.08</v>
      </c>
      <c r="H86">
        <v>1792</v>
      </c>
      <c r="I86" t="s">
        <v>286</v>
      </c>
    </row>
    <row r="87" spans="1:9" x14ac:dyDescent="0.25">
      <c r="A87" t="s">
        <v>303</v>
      </c>
      <c r="B87">
        <v>100272</v>
      </c>
      <c r="C87">
        <v>570</v>
      </c>
      <c r="D87">
        <v>570</v>
      </c>
      <c r="E87" s="51">
        <v>1</v>
      </c>
      <c r="F87" s="52">
        <v>9.9999999999999994E-158</v>
      </c>
      <c r="G87">
        <v>99.08</v>
      </c>
      <c r="H87">
        <v>1805</v>
      </c>
      <c r="I87" t="s">
        <v>287</v>
      </c>
    </row>
    <row r="88" spans="1:9" x14ac:dyDescent="0.25">
      <c r="A88" t="s">
        <v>303</v>
      </c>
      <c r="B88">
        <v>100272</v>
      </c>
      <c r="C88">
        <v>570</v>
      </c>
      <c r="D88">
        <v>570</v>
      </c>
      <c r="E88" s="51">
        <v>1</v>
      </c>
      <c r="F88" s="52">
        <v>9.9999999999999994E-158</v>
      </c>
      <c r="G88">
        <v>99.08</v>
      </c>
      <c r="H88">
        <v>1786</v>
      </c>
      <c r="I88" t="s">
        <v>288</v>
      </c>
    </row>
    <row r="89" spans="1:9" x14ac:dyDescent="0.25">
      <c r="A89" t="s">
        <v>303</v>
      </c>
      <c r="B89">
        <v>100272</v>
      </c>
      <c r="C89">
        <v>570</v>
      </c>
      <c r="D89">
        <v>570</v>
      </c>
      <c r="E89" s="51">
        <v>1</v>
      </c>
      <c r="F89" s="52">
        <v>9.9999999999999994E-158</v>
      </c>
      <c r="G89">
        <v>99.08</v>
      </c>
      <c r="H89">
        <v>1806</v>
      </c>
      <c r="I89" t="s">
        <v>289</v>
      </c>
    </row>
    <row r="90" spans="1:9" x14ac:dyDescent="0.25">
      <c r="A90" t="s">
        <v>303</v>
      </c>
      <c r="B90">
        <v>100272</v>
      </c>
      <c r="C90">
        <v>570</v>
      </c>
      <c r="D90">
        <v>570</v>
      </c>
      <c r="E90" s="51">
        <v>1</v>
      </c>
      <c r="F90" s="52">
        <v>9.9999999999999994E-158</v>
      </c>
      <c r="G90">
        <v>99.08</v>
      </c>
      <c r="H90">
        <v>1796</v>
      </c>
      <c r="I90" t="s">
        <v>290</v>
      </c>
    </row>
    <row r="91" spans="1:9" x14ac:dyDescent="0.25">
      <c r="A91" t="s">
        <v>303</v>
      </c>
      <c r="B91">
        <v>100272</v>
      </c>
      <c r="C91">
        <v>570</v>
      </c>
      <c r="D91">
        <v>570</v>
      </c>
      <c r="E91" s="51">
        <v>1</v>
      </c>
      <c r="F91" s="52">
        <v>9.9999999999999994E-158</v>
      </c>
      <c r="G91">
        <v>99.08</v>
      </c>
      <c r="H91">
        <v>1794</v>
      </c>
      <c r="I91" t="s">
        <v>291</v>
      </c>
    </row>
    <row r="92" spans="1:9" x14ac:dyDescent="0.25">
      <c r="A92" t="s">
        <v>303</v>
      </c>
      <c r="B92">
        <v>100272</v>
      </c>
      <c r="C92">
        <v>570</v>
      </c>
      <c r="D92">
        <v>570</v>
      </c>
      <c r="E92" s="51">
        <v>1</v>
      </c>
      <c r="F92" s="52">
        <v>9.9999999999999994E-158</v>
      </c>
      <c r="G92">
        <v>99.08</v>
      </c>
      <c r="H92">
        <v>1792</v>
      </c>
      <c r="I92" t="s">
        <v>292</v>
      </c>
    </row>
    <row r="93" spans="1:9" x14ac:dyDescent="0.25">
      <c r="A93" t="s">
        <v>303</v>
      </c>
      <c r="B93">
        <v>100272</v>
      </c>
      <c r="C93">
        <v>570</v>
      </c>
      <c r="D93">
        <v>570</v>
      </c>
      <c r="E93" s="51">
        <v>0.97</v>
      </c>
      <c r="F93" s="52">
        <v>9.9999999999999994E-158</v>
      </c>
      <c r="G93">
        <v>99.69</v>
      </c>
      <c r="H93">
        <v>959</v>
      </c>
      <c r="I93" t="s">
        <v>293</v>
      </c>
    </row>
    <row r="94" spans="1:9" x14ac:dyDescent="0.25">
      <c r="A94" t="s">
        <v>304</v>
      </c>
      <c r="B94">
        <v>152704</v>
      </c>
      <c r="C94">
        <v>570</v>
      </c>
      <c r="D94">
        <v>570</v>
      </c>
      <c r="E94" s="51">
        <v>0.97</v>
      </c>
      <c r="F94" s="52">
        <v>9.9999999999999994E-158</v>
      </c>
      <c r="G94">
        <v>99.69</v>
      </c>
      <c r="H94">
        <v>970</v>
      </c>
      <c r="I94" t="s">
        <v>243</v>
      </c>
    </row>
    <row r="95" spans="1:9" x14ac:dyDescent="0.25">
      <c r="A95" t="s">
        <v>304</v>
      </c>
      <c r="B95">
        <v>152704</v>
      </c>
      <c r="C95">
        <v>570</v>
      </c>
      <c r="D95">
        <v>570</v>
      </c>
      <c r="E95" s="51">
        <v>0.97</v>
      </c>
      <c r="F95" s="52">
        <v>9.9999999999999994E-158</v>
      </c>
      <c r="G95">
        <v>99.69</v>
      </c>
      <c r="H95">
        <v>963</v>
      </c>
      <c r="I95" t="s">
        <v>244</v>
      </c>
    </row>
    <row r="96" spans="1:9" x14ac:dyDescent="0.25">
      <c r="A96" t="s">
        <v>303</v>
      </c>
      <c r="B96">
        <v>100272</v>
      </c>
      <c r="C96">
        <v>568</v>
      </c>
      <c r="D96">
        <v>568</v>
      </c>
      <c r="E96" s="51">
        <v>1</v>
      </c>
      <c r="F96" s="52">
        <v>3E-157</v>
      </c>
      <c r="G96">
        <v>99.08</v>
      </c>
      <c r="H96">
        <v>1786</v>
      </c>
      <c r="I96" t="s">
        <v>294</v>
      </c>
    </row>
    <row r="97" spans="1:9" x14ac:dyDescent="0.25">
      <c r="A97" t="s">
        <v>301</v>
      </c>
      <c r="B97">
        <v>203449</v>
      </c>
      <c r="C97">
        <v>568</v>
      </c>
      <c r="D97">
        <v>568</v>
      </c>
      <c r="E97" s="51">
        <v>1</v>
      </c>
      <c r="F97" s="52">
        <v>3E-157</v>
      </c>
      <c r="G97">
        <v>99.08</v>
      </c>
      <c r="H97">
        <v>1788</v>
      </c>
      <c r="I97" t="s">
        <v>245</v>
      </c>
    </row>
    <row r="98" spans="1:9" x14ac:dyDescent="0.25">
      <c r="A98" t="s">
        <v>304</v>
      </c>
      <c r="B98">
        <v>152704</v>
      </c>
      <c r="C98">
        <v>568</v>
      </c>
      <c r="D98">
        <v>568</v>
      </c>
      <c r="E98" s="51">
        <v>1</v>
      </c>
      <c r="F98" s="52">
        <v>3E-157</v>
      </c>
      <c r="G98">
        <v>99.08</v>
      </c>
      <c r="H98">
        <v>987</v>
      </c>
      <c r="I98" t="s">
        <v>246</v>
      </c>
    </row>
    <row r="99" spans="1:9" x14ac:dyDescent="0.25">
      <c r="A99" t="s">
        <v>304</v>
      </c>
      <c r="B99">
        <v>152704</v>
      </c>
      <c r="C99">
        <v>568</v>
      </c>
      <c r="D99">
        <v>568</v>
      </c>
      <c r="E99" s="51">
        <v>1</v>
      </c>
      <c r="F99" s="52">
        <v>3E-157</v>
      </c>
      <c r="G99">
        <v>99.08</v>
      </c>
      <c r="H99">
        <v>982</v>
      </c>
      <c r="I99" t="s">
        <v>247</v>
      </c>
    </row>
    <row r="100" spans="1:9" x14ac:dyDescent="0.25">
      <c r="A100" t="s">
        <v>304</v>
      </c>
      <c r="B100">
        <v>152704</v>
      </c>
      <c r="C100">
        <v>568</v>
      </c>
      <c r="D100">
        <v>568</v>
      </c>
      <c r="E100" s="51">
        <v>1</v>
      </c>
      <c r="F100" s="52">
        <v>3E-157</v>
      </c>
      <c r="G100">
        <v>99.08</v>
      </c>
      <c r="H100">
        <v>980</v>
      </c>
      <c r="I100" t="s">
        <v>248</v>
      </c>
    </row>
    <row r="101" spans="1:9" x14ac:dyDescent="0.25">
      <c r="A101" t="s">
        <v>312</v>
      </c>
      <c r="B101">
        <v>418135</v>
      </c>
      <c r="C101">
        <v>567</v>
      </c>
      <c r="D101">
        <v>567</v>
      </c>
      <c r="E101" s="51">
        <v>1</v>
      </c>
      <c r="F101" s="52">
        <v>3E-157</v>
      </c>
      <c r="G101">
        <v>98.77</v>
      </c>
      <c r="H101">
        <v>384</v>
      </c>
      <c r="I101" t="s">
        <v>249</v>
      </c>
    </row>
    <row r="102" spans="1:9" x14ac:dyDescent="0.25">
      <c r="A102" t="s">
        <v>308</v>
      </c>
      <c r="B102">
        <v>1006555</v>
      </c>
      <c r="C102">
        <v>567</v>
      </c>
      <c r="D102">
        <v>567</v>
      </c>
      <c r="E102" s="51">
        <v>1</v>
      </c>
      <c r="F102" s="52">
        <v>3E-157</v>
      </c>
      <c r="G102">
        <v>98.77</v>
      </c>
      <c r="H102">
        <v>384</v>
      </c>
      <c r="I102" s="51" t="s">
        <v>250</v>
      </c>
    </row>
    <row r="103" spans="1:9" x14ac:dyDescent="0.25">
      <c r="A103" t="s">
        <v>308</v>
      </c>
      <c r="B103">
        <v>1006555</v>
      </c>
      <c r="C103">
        <v>567</v>
      </c>
      <c r="D103">
        <v>567</v>
      </c>
      <c r="E103" s="51">
        <v>1</v>
      </c>
      <c r="F103" s="52">
        <v>3E-157</v>
      </c>
      <c r="G103">
        <v>98.77</v>
      </c>
      <c r="H103">
        <v>384</v>
      </c>
      <c r="I103" s="51" t="s">
        <v>251</v>
      </c>
    </row>
    <row r="105" spans="1:9" x14ac:dyDescent="0.25">
      <c r="E105" s="52"/>
    </row>
    <row r="106" spans="1:9" x14ac:dyDescent="0.25">
      <c r="E106" s="51"/>
      <c r="F106" s="52"/>
    </row>
    <row r="107" spans="1:9" x14ac:dyDescent="0.25">
      <c r="E107" s="51"/>
      <c r="F107" s="52"/>
    </row>
    <row r="108" spans="1:9" x14ac:dyDescent="0.25">
      <c r="E108" s="51"/>
      <c r="F108" s="52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1F39-F16F-4F5A-83C1-0FB576627A52}">
  <dimension ref="A1:K18"/>
  <sheetViews>
    <sheetView workbookViewId="0">
      <selection activeCell="H10" sqref="H10"/>
    </sheetView>
  </sheetViews>
  <sheetFormatPr defaultRowHeight="15" x14ac:dyDescent="0.25"/>
  <cols>
    <col min="2" max="2" width="24.28515625" bestFit="1" customWidth="1"/>
    <col min="6" max="6" width="5.5703125" bestFit="1" customWidth="1"/>
  </cols>
  <sheetData>
    <row r="1" spans="1:11" x14ac:dyDescent="0.25">
      <c r="A1" s="66" t="s">
        <v>321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C2" t="s">
        <v>46</v>
      </c>
      <c r="D2" t="s">
        <v>47</v>
      </c>
      <c r="E2" t="s">
        <v>48</v>
      </c>
      <c r="F2" t="s">
        <v>49</v>
      </c>
    </row>
    <row r="3" spans="1:11" x14ac:dyDescent="0.25">
      <c r="A3" s="67" t="s">
        <v>28</v>
      </c>
      <c r="B3" s="47" t="s">
        <v>114</v>
      </c>
      <c r="C3" s="57">
        <v>-41.193333000000003</v>
      </c>
      <c r="D3" s="57">
        <v>-77.452340000000007</v>
      </c>
      <c r="E3" s="57">
        <v>-4.9343250000000003</v>
      </c>
      <c r="F3" s="59">
        <v>2.24409E-2</v>
      </c>
    </row>
    <row r="4" spans="1:11" x14ac:dyDescent="0.25">
      <c r="A4" s="68"/>
      <c r="B4" s="48" t="s">
        <v>115</v>
      </c>
      <c r="C4" s="10">
        <v>-47.779524000000002</v>
      </c>
      <c r="D4" s="10">
        <v>-85.311160000000001</v>
      </c>
      <c r="E4" s="10">
        <v>-10.247884000000001</v>
      </c>
      <c r="F4" s="60">
        <v>9.6734999999999998E-3</v>
      </c>
    </row>
    <row r="5" spans="1:11" x14ac:dyDescent="0.25">
      <c r="A5" s="68"/>
      <c r="B5" t="s">
        <v>116</v>
      </c>
      <c r="C5" s="10">
        <v>-35.918666999999999</v>
      </c>
      <c r="D5" s="10">
        <v>-75.638419999999996</v>
      </c>
      <c r="E5" s="10">
        <v>3.8010869999999999</v>
      </c>
      <c r="F5" s="60">
        <v>8.5233900000000001E-2</v>
      </c>
    </row>
    <row r="6" spans="1:11" x14ac:dyDescent="0.25">
      <c r="A6" s="68"/>
      <c r="B6" t="s">
        <v>117</v>
      </c>
      <c r="C6" s="10">
        <v>-6.5861900000000002</v>
      </c>
      <c r="D6" s="10">
        <v>-33.995420000000003</v>
      </c>
      <c r="E6" s="10">
        <v>20.823043999999999</v>
      </c>
      <c r="F6" s="60">
        <v>0.90621810000000003</v>
      </c>
    </row>
    <row r="7" spans="1:11" x14ac:dyDescent="0.25">
      <c r="A7" s="68"/>
      <c r="B7" t="s">
        <v>118</v>
      </c>
      <c r="C7" s="10">
        <v>5.274667</v>
      </c>
      <c r="D7" s="10">
        <v>-25.061800000000002</v>
      </c>
      <c r="E7" s="10">
        <v>35.611130000000003</v>
      </c>
      <c r="F7" s="60">
        <v>0.96117640000000004</v>
      </c>
    </row>
    <row r="8" spans="1:11" x14ac:dyDescent="0.25">
      <c r="A8" s="69"/>
      <c r="B8" s="46" t="s">
        <v>119</v>
      </c>
      <c r="C8" s="58">
        <v>11.860856999999999</v>
      </c>
      <c r="D8" s="58">
        <v>-19.985800000000001</v>
      </c>
      <c r="E8" s="58">
        <v>43.707509999999999</v>
      </c>
      <c r="F8" s="61">
        <v>0.72708530000000005</v>
      </c>
    </row>
    <row r="9" spans="1:11" x14ac:dyDescent="0.25">
      <c r="A9" s="67" t="s">
        <v>15</v>
      </c>
      <c r="B9" s="45" t="s">
        <v>114</v>
      </c>
      <c r="C9" s="57">
        <v>-0.92374999999999996</v>
      </c>
      <c r="D9" s="57">
        <v>-9.4581809999999997</v>
      </c>
      <c r="E9" s="57">
        <v>7.6106809999999996</v>
      </c>
      <c r="F9" s="59">
        <v>0.95802430000000005</v>
      </c>
    </row>
    <row r="10" spans="1:11" x14ac:dyDescent="0.25">
      <c r="A10" s="68"/>
      <c r="B10" s="48" t="s">
        <v>115</v>
      </c>
      <c r="C10" s="10">
        <v>-14.93525</v>
      </c>
      <c r="D10" s="10">
        <v>-21.903583999999999</v>
      </c>
      <c r="E10" s="10">
        <v>-7.9669160000000003</v>
      </c>
      <c r="F10" s="60">
        <v>1.282E-4</v>
      </c>
    </row>
    <row r="11" spans="1:11" x14ac:dyDescent="0.25">
      <c r="A11" s="69"/>
      <c r="B11" s="49" t="s">
        <v>117</v>
      </c>
      <c r="C11" s="58">
        <v>-14.0115</v>
      </c>
      <c r="D11" s="58">
        <v>-21.538160999999999</v>
      </c>
      <c r="E11" s="58">
        <v>-6.484839</v>
      </c>
      <c r="F11" s="61">
        <v>5.4060000000000002E-4</v>
      </c>
    </row>
    <row r="13" spans="1:11" x14ac:dyDescent="0.25">
      <c r="B13" s="56"/>
      <c r="C13" s="10"/>
      <c r="D13" s="10"/>
      <c r="E13" s="10"/>
      <c r="F13" s="2"/>
    </row>
    <row r="14" spans="1:11" x14ac:dyDescent="0.25">
      <c r="B14" s="56"/>
      <c r="C14" s="10"/>
      <c r="E14" s="10"/>
      <c r="F14" s="10"/>
      <c r="G14" s="3"/>
    </row>
    <row r="15" spans="1:11" x14ac:dyDescent="0.25">
      <c r="B15" s="56"/>
      <c r="C15" s="10"/>
      <c r="E15" s="10"/>
      <c r="F15" s="10"/>
      <c r="G15" s="50"/>
    </row>
    <row r="16" spans="1:11" x14ac:dyDescent="0.25">
      <c r="B16" s="2"/>
      <c r="C16" s="10"/>
      <c r="D16" s="10"/>
      <c r="E16" s="10"/>
      <c r="F16" s="2"/>
    </row>
    <row r="17" spans="2:6" x14ac:dyDescent="0.25">
      <c r="B17" s="2"/>
      <c r="C17" s="10"/>
      <c r="D17" s="10"/>
      <c r="E17" s="10"/>
      <c r="F17" s="2"/>
    </row>
    <row r="18" spans="2:6" x14ac:dyDescent="0.25">
      <c r="B18" s="2"/>
      <c r="C18" s="10"/>
      <c r="D18" s="10"/>
      <c r="E18" s="10"/>
      <c r="F18" s="3"/>
    </row>
  </sheetData>
  <mergeCells count="3">
    <mergeCell ref="A3:A8"/>
    <mergeCell ref="A9:A11"/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F83A-E533-4C67-AF27-1E962B4D79FA}">
  <dimension ref="A1:L6"/>
  <sheetViews>
    <sheetView workbookViewId="0">
      <selection sqref="A1:L1"/>
    </sheetView>
  </sheetViews>
  <sheetFormatPr defaultColWidth="9.28515625" defaultRowHeight="15" x14ac:dyDescent="0.25"/>
  <cols>
    <col min="1" max="1" width="15.28515625" style="1" bestFit="1" customWidth="1"/>
    <col min="2" max="2" width="9.28515625" style="1"/>
    <col min="3" max="8" width="10.42578125" style="1" bestFit="1" customWidth="1"/>
    <col min="9" max="9" width="8.7109375" style="1" bestFit="1" customWidth="1"/>
    <col min="10" max="10" width="17.5703125" style="2" bestFit="1" customWidth="1"/>
    <col min="11" max="11" width="17.5703125" style="2" customWidth="1"/>
    <col min="12" max="12" width="20.42578125" style="2" bestFit="1" customWidth="1"/>
    <col min="13" max="16384" width="9.28515625" style="1"/>
  </cols>
  <sheetData>
    <row r="1" spans="1:12" x14ac:dyDescent="0.25">
      <c r="A1" s="66" t="s">
        <v>320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s="2" customFormat="1" ht="45.75" thickBot="1" x14ac:dyDescent="0.3">
      <c r="A2" s="17"/>
      <c r="B2" s="17"/>
      <c r="C2" s="28" t="s">
        <v>35</v>
      </c>
      <c r="D2" s="28" t="s">
        <v>36</v>
      </c>
      <c r="E2" s="28" t="s">
        <v>37</v>
      </c>
      <c r="F2" s="28" t="s">
        <v>38</v>
      </c>
      <c r="G2" s="28" t="s">
        <v>39</v>
      </c>
      <c r="H2" s="28" t="s">
        <v>40</v>
      </c>
      <c r="I2" s="28" t="s">
        <v>120</v>
      </c>
      <c r="J2" s="4" t="s">
        <v>41</v>
      </c>
      <c r="K2" s="4" t="s">
        <v>108</v>
      </c>
      <c r="L2" s="4" t="s">
        <v>42</v>
      </c>
    </row>
    <row r="3" spans="1:12" x14ac:dyDescent="0.25">
      <c r="A3" s="15" t="s">
        <v>15</v>
      </c>
      <c r="B3" s="5" t="s">
        <v>43</v>
      </c>
      <c r="C3" s="12">
        <v>40204.184782608696</v>
      </c>
      <c r="D3" s="12">
        <v>30445.815217391304</v>
      </c>
      <c r="E3" s="12">
        <v>29500.858695652172</v>
      </c>
      <c r="F3" s="12">
        <v>27567.33695652174</v>
      </c>
      <c r="G3" s="12">
        <v>27567.33695652174</v>
      </c>
      <c r="H3" s="12">
        <v>27192.652173913044</v>
      </c>
      <c r="I3" s="12">
        <v>67.629673913043476</v>
      </c>
      <c r="J3" s="70">
        <v>1019</v>
      </c>
      <c r="K3" s="12">
        <v>138.47916666666666</v>
      </c>
      <c r="L3" s="13">
        <v>23028.270833333332</v>
      </c>
    </row>
    <row r="4" spans="1:12" ht="15.75" thickBot="1" x14ac:dyDescent="0.3">
      <c r="A4" s="16"/>
      <c r="B4" s="6" t="s">
        <v>44</v>
      </c>
      <c r="C4" s="11">
        <v>10189.057074350962</v>
      </c>
      <c r="D4" s="11">
        <v>7443.1672227714616</v>
      </c>
      <c r="E4" s="11">
        <v>7555.9963271759962</v>
      </c>
      <c r="F4" s="11">
        <v>7271.1987664069038</v>
      </c>
      <c r="G4" s="11">
        <v>7271.1987664069038</v>
      </c>
      <c r="H4" s="11">
        <v>7042.0964355338028</v>
      </c>
      <c r="I4" s="11">
        <v>5.0246820359927717</v>
      </c>
      <c r="J4" s="71"/>
      <c r="K4" s="11">
        <v>33.651524313951683</v>
      </c>
      <c r="L4" s="14">
        <v>5373.7957532296577</v>
      </c>
    </row>
    <row r="5" spans="1:12" x14ac:dyDescent="0.25">
      <c r="A5" s="15" t="s">
        <v>28</v>
      </c>
      <c r="B5" s="5" t="s">
        <v>43</v>
      </c>
      <c r="C5" s="12">
        <v>55900.646464646466</v>
      </c>
      <c r="D5" s="12">
        <v>49864.181818181816</v>
      </c>
      <c r="E5" s="12">
        <v>49381.444444444445</v>
      </c>
      <c r="F5" s="12">
        <v>42889.030303030304</v>
      </c>
      <c r="G5" s="12">
        <v>42889.030303030304</v>
      </c>
      <c r="H5" s="12">
        <v>42354.858585858587</v>
      </c>
      <c r="I5" s="12">
        <v>75.845050505050466</v>
      </c>
      <c r="J5" s="70">
        <v>780</v>
      </c>
      <c r="K5" s="12">
        <v>95.747474747474755</v>
      </c>
      <c r="L5" s="13">
        <v>34318</v>
      </c>
    </row>
    <row r="6" spans="1:12" ht="15.75" thickBot="1" x14ac:dyDescent="0.3">
      <c r="A6" s="16"/>
      <c r="B6" s="6" t="s">
        <v>44</v>
      </c>
      <c r="C6" s="11">
        <v>6196.2077067482287</v>
      </c>
      <c r="D6" s="11">
        <v>5131.3706554233086</v>
      </c>
      <c r="E6" s="11">
        <v>5102.5520029991658</v>
      </c>
      <c r="F6" s="11">
        <v>4823.5978579262492</v>
      </c>
      <c r="G6" s="11">
        <v>4823.5978579262492</v>
      </c>
      <c r="H6" s="11">
        <v>4750.7393667531787</v>
      </c>
      <c r="I6" s="11">
        <v>3.7010198191180828</v>
      </c>
      <c r="J6" s="71"/>
      <c r="K6" s="11">
        <v>35.123787925733552</v>
      </c>
      <c r="L6" s="14">
        <v>5937.5434587783375</v>
      </c>
    </row>
  </sheetData>
  <mergeCells count="3">
    <mergeCell ref="J3:J4"/>
    <mergeCell ref="J5:J6"/>
    <mergeCell ref="A1:L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E0B4-C02B-4927-AC46-D4D92B148E28}">
  <dimension ref="A1:T43"/>
  <sheetViews>
    <sheetView zoomScale="80" zoomScaleNormal="80" workbookViewId="0">
      <selection sqref="A1:J1"/>
    </sheetView>
  </sheetViews>
  <sheetFormatPr defaultColWidth="9.28515625" defaultRowHeight="15" x14ac:dyDescent="0.25"/>
  <cols>
    <col min="1" max="1" width="9.28515625" style="17"/>
    <col min="2" max="2" width="13.5703125" style="17" bestFit="1" customWidth="1"/>
    <col min="3" max="3" width="12.42578125" style="17" bestFit="1" customWidth="1"/>
    <col min="4" max="4" width="11.5703125" style="17" bestFit="1" customWidth="1"/>
    <col min="5" max="5" width="10.5703125" style="17" bestFit="1" customWidth="1"/>
    <col min="6" max="7" width="9.28515625" style="17"/>
    <col min="8" max="8" width="10" style="17" bestFit="1" customWidth="1"/>
    <col min="9" max="9" width="8.7109375" style="17" customWidth="1"/>
    <col min="10" max="10" width="11" style="17" bestFit="1" customWidth="1"/>
    <col min="11" max="11" width="12" style="17" bestFit="1" customWidth="1"/>
    <col min="12" max="12" width="9.28515625" style="2"/>
    <col min="13" max="13" width="12" style="2" bestFit="1" customWidth="1"/>
    <col min="14" max="20" width="9.28515625" style="2"/>
    <col min="21" max="16384" width="9.28515625" style="17"/>
  </cols>
  <sheetData>
    <row r="1" spans="1:20" x14ac:dyDescent="0.25">
      <c r="A1" s="152" t="s">
        <v>319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20" ht="30.75" thickBot="1" x14ac:dyDescent="0.3">
      <c r="A2" s="28" t="s">
        <v>0</v>
      </c>
      <c r="B2" s="26" t="s">
        <v>54</v>
      </c>
      <c r="C2" s="26" t="s">
        <v>3</v>
      </c>
      <c r="D2" s="26" t="s">
        <v>68</v>
      </c>
      <c r="E2" s="26" t="s">
        <v>67</v>
      </c>
      <c r="F2" s="26" t="s">
        <v>6</v>
      </c>
      <c r="G2" s="26" t="s">
        <v>51</v>
      </c>
      <c r="H2" s="26" t="s">
        <v>52</v>
      </c>
      <c r="I2" s="42" t="s">
        <v>113</v>
      </c>
      <c r="J2" s="26" t="s">
        <v>106</v>
      </c>
      <c r="K2" s="29"/>
      <c r="N2" s="30"/>
      <c r="O2" s="30"/>
      <c r="P2" s="30"/>
      <c r="Q2" s="18"/>
      <c r="R2" s="18"/>
      <c r="S2" s="18"/>
      <c r="T2" s="19"/>
    </row>
    <row r="3" spans="1:20" x14ac:dyDescent="0.25">
      <c r="A3" s="80" t="s">
        <v>15</v>
      </c>
      <c r="B3" s="15" t="s">
        <v>57</v>
      </c>
      <c r="C3" s="5" t="s">
        <v>16</v>
      </c>
      <c r="D3" s="20">
        <v>90.179697991464181</v>
      </c>
      <c r="E3" s="20">
        <v>7.5149748326220154</v>
      </c>
      <c r="F3" s="12">
        <v>-58.027000000000001</v>
      </c>
      <c r="G3" s="12">
        <v>174.21350000000001</v>
      </c>
      <c r="H3" s="5" t="s">
        <v>1</v>
      </c>
      <c r="I3" s="20">
        <v>0.1</v>
      </c>
      <c r="J3" s="21">
        <f>D3/I3</f>
        <v>901.79697991464172</v>
      </c>
      <c r="K3" s="31"/>
      <c r="N3" s="10"/>
      <c r="O3" s="10"/>
      <c r="P3" s="23"/>
      <c r="T3" s="32"/>
    </row>
    <row r="4" spans="1:20" x14ac:dyDescent="0.25">
      <c r="A4" s="81"/>
      <c r="B4" s="22" t="s">
        <v>59</v>
      </c>
      <c r="C4" s="2" t="s">
        <v>16</v>
      </c>
      <c r="D4" s="10">
        <v>61.889662562526219</v>
      </c>
      <c r="E4" s="10">
        <v>5.1574718802105179</v>
      </c>
      <c r="F4" s="23">
        <v>-58.144159999999999</v>
      </c>
      <c r="G4" s="23">
        <v>176.02665999999999</v>
      </c>
      <c r="H4" s="2" t="s">
        <v>53</v>
      </c>
      <c r="I4" s="10">
        <v>0.2</v>
      </c>
      <c r="J4" s="24">
        <f>D4/I4</f>
        <v>309.44831281263106</v>
      </c>
      <c r="K4" s="31"/>
      <c r="N4" s="10"/>
      <c r="O4" s="10"/>
      <c r="P4" s="23"/>
      <c r="T4" s="32"/>
    </row>
    <row r="5" spans="1:20" x14ac:dyDescent="0.25">
      <c r="A5" s="81"/>
      <c r="B5" s="79" t="s">
        <v>65</v>
      </c>
      <c r="C5" s="65"/>
      <c r="D5" s="8">
        <f t="shared" ref="D5:J5" si="0">AVERAGE(D3:D4)</f>
        <v>76.034680276995203</v>
      </c>
      <c r="E5" s="8">
        <f t="shared" ref="E5" si="1">AVERAGE(E3:E4)</f>
        <v>6.3362233564162667</v>
      </c>
      <c r="F5" s="8"/>
      <c r="G5" s="8"/>
      <c r="H5" s="8"/>
      <c r="I5" s="8">
        <f t="shared" si="0"/>
        <v>0.15000000000000002</v>
      </c>
      <c r="J5" s="27">
        <f t="shared" si="0"/>
        <v>605.62264636363636</v>
      </c>
      <c r="K5" s="31"/>
      <c r="N5" s="10"/>
      <c r="O5" s="10"/>
      <c r="P5" s="23"/>
      <c r="T5" s="32"/>
    </row>
    <row r="6" spans="1:20" ht="15.75" thickBot="1" x14ac:dyDescent="0.3">
      <c r="A6" s="81"/>
      <c r="B6" s="72" t="s">
        <v>316</v>
      </c>
      <c r="C6" s="73"/>
      <c r="D6" s="7">
        <f>STDEVA(D3:D4)</f>
        <v>20.004075891809677</v>
      </c>
      <c r="E6" s="7">
        <f>STDEVA(E3:E4)</f>
        <v>1.6670063243174811</v>
      </c>
      <c r="F6" s="7"/>
      <c r="G6" s="7"/>
      <c r="H6" s="7"/>
      <c r="I6" s="7">
        <f>STDEVA(I3:I4)</f>
        <v>7.0710678118654738E-2</v>
      </c>
      <c r="J6" s="25">
        <f>STDEVA(J3:J4)</f>
        <v>418.85375933464451</v>
      </c>
      <c r="K6" s="31"/>
      <c r="N6" s="10"/>
      <c r="O6" s="10"/>
      <c r="P6" s="23"/>
      <c r="T6" s="32"/>
    </row>
    <row r="7" spans="1:20" ht="16.149999999999999" customHeight="1" x14ac:dyDescent="0.25">
      <c r="A7" s="81"/>
      <c r="B7" s="15" t="s">
        <v>55</v>
      </c>
      <c r="C7" s="5" t="s">
        <v>18</v>
      </c>
      <c r="D7" s="20">
        <v>79.629218984605387</v>
      </c>
      <c r="E7" s="20">
        <v>6.6357682487171159</v>
      </c>
      <c r="F7" s="12">
        <v>-64.6815</v>
      </c>
      <c r="G7" s="12">
        <v>170.93783333333334</v>
      </c>
      <c r="H7" s="5" t="s">
        <v>1</v>
      </c>
      <c r="I7" s="20">
        <v>0.16500000000000001</v>
      </c>
      <c r="J7" s="21">
        <f>D7/I7</f>
        <v>482.60132717942656</v>
      </c>
      <c r="K7" s="33"/>
      <c r="N7" s="10"/>
      <c r="O7" s="10"/>
      <c r="P7" s="23"/>
      <c r="T7" s="32"/>
    </row>
    <row r="8" spans="1:20" ht="16.149999999999999" customHeight="1" x14ac:dyDescent="0.25">
      <c r="A8" s="81"/>
      <c r="B8" s="22" t="s">
        <v>60</v>
      </c>
      <c r="C8" s="2" t="s">
        <v>18</v>
      </c>
      <c r="D8" s="10">
        <v>60.252391385322674</v>
      </c>
      <c r="E8" s="10">
        <v>5.0210326154435565</v>
      </c>
      <c r="F8" s="23">
        <v>-62.438879999999997</v>
      </c>
      <c r="G8" s="23">
        <v>172.15129999999999</v>
      </c>
      <c r="H8" s="2" t="s">
        <v>53</v>
      </c>
      <c r="I8" s="10">
        <v>0.19</v>
      </c>
      <c r="J8" s="24">
        <f>D8/I8</f>
        <v>317.11784939643513</v>
      </c>
      <c r="K8" s="33"/>
      <c r="N8" s="10"/>
      <c r="O8" s="10"/>
      <c r="P8" s="23"/>
      <c r="T8" s="32"/>
    </row>
    <row r="9" spans="1:20" ht="16.149999999999999" customHeight="1" x14ac:dyDescent="0.25">
      <c r="A9" s="81"/>
      <c r="B9" s="22" t="s">
        <v>58</v>
      </c>
      <c r="C9" s="2" t="s">
        <v>18</v>
      </c>
      <c r="D9" s="10">
        <v>45.57687674860567</v>
      </c>
      <c r="E9" s="10">
        <v>3.7980730623838057</v>
      </c>
      <c r="F9" s="23">
        <v>-64.032740000000004</v>
      </c>
      <c r="G9" s="23">
        <v>171.33189999999999</v>
      </c>
      <c r="H9" s="2" t="s">
        <v>53</v>
      </c>
      <c r="I9" s="10">
        <v>0.13</v>
      </c>
      <c r="J9" s="24">
        <f>D9/I9</f>
        <v>350.59135960465898</v>
      </c>
      <c r="K9" s="33"/>
      <c r="N9" s="10"/>
      <c r="O9" s="10"/>
      <c r="P9" s="23"/>
      <c r="T9" s="32"/>
    </row>
    <row r="10" spans="1:20" x14ac:dyDescent="0.25">
      <c r="A10" s="81"/>
      <c r="B10" s="22" t="s">
        <v>61</v>
      </c>
      <c r="C10" s="2" t="s">
        <v>18</v>
      </c>
      <c r="D10" s="10">
        <v>71.370654147584361</v>
      </c>
      <c r="E10" s="10">
        <v>5.947554512298697</v>
      </c>
      <c r="F10" s="23">
        <v>-64.683300000000003</v>
      </c>
      <c r="G10" s="23">
        <v>170.9513</v>
      </c>
      <c r="H10" s="2" t="s">
        <v>53</v>
      </c>
      <c r="I10" s="10">
        <v>0.19</v>
      </c>
      <c r="J10" s="24">
        <f>D10/I10</f>
        <v>375.63502182939135</v>
      </c>
      <c r="N10" s="10"/>
      <c r="O10" s="10"/>
      <c r="P10" s="23"/>
      <c r="T10" s="32"/>
    </row>
    <row r="11" spans="1:20" x14ac:dyDescent="0.25">
      <c r="A11" s="81"/>
      <c r="B11" s="79" t="s">
        <v>31</v>
      </c>
      <c r="C11" s="65"/>
      <c r="D11" s="8">
        <f t="shared" ref="D11:J11" si="2">AVERAGE(D7:D10)</f>
        <v>64.207285316529521</v>
      </c>
      <c r="E11" s="8">
        <f t="shared" ref="E11" si="3">AVERAGE(E7:E10)</f>
        <v>5.3506071097107935</v>
      </c>
      <c r="F11" s="8"/>
      <c r="G11" s="8"/>
      <c r="H11" s="8"/>
      <c r="I11" s="8">
        <f t="shared" si="2"/>
        <v>0.16875000000000001</v>
      </c>
      <c r="J11" s="27">
        <f t="shared" si="2"/>
        <v>381.486389502478</v>
      </c>
      <c r="N11" s="10"/>
      <c r="O11" s="10"/>
      <c r="P11" s="23"/>
      <c r="T11" s="32"/>
    </row>
    <row r="12" spans="1:20" ht="15.75" thickBot="1" x14ac:dyDescent="0.3">
      <c r="A12" s="81"/>
      <c r="B12" s="72" t="s">
        <v>317</v>
      </c>
      <c r="C12" s="73"/>
      <c r="D12" s="7">
        <f>STDEVA(D7:D10)</f>
        <v>14.740909068384365</v>
      </c>
      <c r="E12" s="7">
        <f>STDEVA(E7:E10)</f>
        <v>1.2284090890320318</v>
      </c>
      <c r="F12" s="7"/>
      <c r="G12" s="7"/>
      <c r="H12" s="7"/>
      <c r="I12" s="7">
        <f>STDEVA(I7:I10)</f>
        <v>2.8394541729001351E-2</v>
      </c>
      <c r="J12" s="25">
        <f>STDEVA(J7:J10)</f>
        <v>71.545512211527026</v>
      </c>
      <c r="N12" s="10"/>
      <c r="O12" s="10"/>
      <c r="P12" s="23"/>
      <c r="T12" s="32"/>
    </row>
    <row r="13" spans="1:20" x14ac:dyDescent="0.25">
      <c r="A13" s="81"/>
      <c r="B13" s="15" t="s">
        <v>56</v>
      </c>
      <c r="C13" s="5" t="s">
        <v>21</v>
      </c>
      <c r="D13" s="20">
        <v>54.812661136184772</v>
      </c>
      <c r="E13" s="20">
        <v>4.5677217613487313</v>
      </c>
      <c r="F13" s="12">
        <v>-67.854833333333332</v>
      </c>
      <c r="G13" s="12">
        <v>172.86033333333333</v>
      </c>
      <c r="H13" s="5" t="s">
        <v>1</v>
      </c>
      <c r="I13" s="20">
        <v>0.13</v>
      </c>
      <c r="J13" s="21">
        <f>D13/I13</f>
        <v>421.635854893729</v>
      </c>
      <c r="N13" s="10"/>
      <c r="O13" s="10"/>
      <c r="P13" s="23"/>
      <c r="T13" s="32"/>
    </row>
    <row r="14" spans="1:20" x14ac:dyDescent="0.25">
      <c r="A14" s="81"/>
      <c r="B14" s="22" t="s">
        <v>62</v>
      </c>
      <c r="C14" s="2" t="s">
        <v>21</v>
      </c>
      <c r="D14" s="10">
        <v>59.981549555018795</v>
      </c>
      <c r="E14" s="10">
        <v>4.9984624629182326</v>
      </c>
      <c r="F14" s="23">
        <v>-68.07611</v>
      </c>
      <c r="G14" s="23">
        <v>173.03527</v>
      </c>
      <c r="H14" s="2" t="s">
        <v>53</v>
      </c>
      <c r="I14" s="10">
        <v>0.17</v>
      </c>
      <c r="J14" s="24">
        <f>D14/I14</f>
        <v>352.83264444128702</v>
      </c>
      <c r="N14" s="10"/>
      <c r="O14" s="10"/>
      <c r="P14" s="23"/>
      <c r="T14" s="3"/>
    </row>
    <row r="15" spans="1:20" x14ac:dyDescent="0.25">
      <c r="A15" s="81"/>
      <c r="B15" s="22" t="s">
        <v>63</v>
      </c>
      <c r="C15" s="2" t="s">
        <v>21</v>
      </c>
      <c r="D15" s="10">
        <v>65.595671815361015</v>
      </c>
      <c r="E15" s="10">
        <v>5.4663059846134177</v>
      </c>
      <c r="F15" s="23">
        <v>-72.611599999999996</v>
      </c>
      <c r="G15" s="23">
        <v>177.0325</v>
      </c>
      <c r="H15" s="2" t="s">
        <v>53</v>
      </c>
      <c r="I15" s="10">
        <v>0.3</v>
      </c>
      <c r="J15" s="24">
        <f>D15/I15</f>
        <v>218.65223938453673</v>
      </c>
      <c r="N15" s="10"/>
      <c r="O15" s="10"/>
      <c r="P15" s="23"/>
      <c r="T15" s="3"/>
    </row>
    <row r="16" spans="1:20" x14ac:dyDescent="0.25">
      <c r="A16" s="81"/>
      <c r="B16" s="22" t="s">
        <v>64</v>
      </c>
      <c r="C16" s="2" t="s">
        <v>21</v>
      </c>
      <c r="D16" s="10">
        <v>76.508761668935634</v>
      </c>
      <c r="E16" s="10">
        <v>6.3757301390779695</v>
      </c>
      <c r="F16" s="23">
        <v>-72.995500000000007</v>
      </c>
      <c r="G16" s="23">
        <v>177.92830000000001</v>
      </c>
      <c r="H16" s="2" t="s">
        <v>53</v>
      </c>
      <c r="I16" s="10">
        <v>0.34</v>
      </c>
      <c r="J16" s="24">
        <f>D16/I16</f>
        <v>225.02576961451655</v>
      </c>
      <c r="N16" s="10"/>
      <c r="O16" s="10"/>
      <c r="P16" s="23"/>
      <c r="T16" s="3"/>
    </row>
    <row r="17" spans="1:20" x14ac:dyDescent="0.25">
      <c r="A17" s="81"/>
      <c r="B17" s="79" t="s">
        <v>66</v>
      </c>
      <c r="C17" s="65"/>
      <c r="D17" s="8">
        <f>AVERAGE(D15:D16,D13:D14)</f>
        <v>64.224661043875045</v>
      </c>
      <c r="E17" s="8">
        <f>AVERAGE(E15:E16,E13:E14)</f>
        <v>5.352055086989588</v>
      </c>
      <c r="F17" s="8"/>
      <c r="G17" s="8"/>
      <c r="H17" s="8"/>
      <c r="I17" s="8">
        <f>AVERAGE(I15:I16,I13:I14)</f>
        <v>0.23500000000000001</v>
      </c>
      <c r="J17" s="27">
        <f>AVERAGE(J15:J16,J13:J14)</f>
        <v>304.53662708351737</v>
      </c>
      <c r="N17" s="10"/>
      <c r="O17" s="10"/>
      <c r="P17" s="23"/>
      <c r="T17" s="3"/>
    </row>
    <row r="18" spans="1:20" ht="15.75" thickBot="1" x14ac:dyDescent="0.3">
      <c r="A18" s="82"/>
      <c r="B18" s="72" t="s">
        <v>318</v>
      </c>
      <c r="C18" s="73"/>
      <c r="D18" s="7">
        <f>STDEVA(D13:D16)</f>
        <v>9.2981814722264904</v>
      </c>
      <c r="E18" s="7">
        <f>STDEVA(E13:E16)</f>
        <v>0.7748484560188732</v>
      </c>
      <c r="F18" s="7"/>
      <c r="G18" s="7"/>
      <c r="H18" s="7"/>
      <c r="I18" s="7">
        <f>STDEVA(I13:I16)</f>
        <v>0.10082988974836107</v>
      </c>
      <c r="J18" s="25">
        <f>STDEVA(J13:J16)</f>
        <v>99.570475798559002</v>
      </c>
      <c r="N18" s="10"/>
      <c r="O18" s="10"/>
      <c r="P18" s="23"/>
      <c r="T18" s="3"/>
    </row>
    <row r="19" spans="1:20" ht="15.75" thickBot="1" x14ac:dyDescent="0.3">
      <c r="A19" s="74" t="s">
        <v>28</v>
      </c>
      <c r="B19" s="37" t="s">
        <v>55</v>
      </c>
      <c r="C19" s="17" t="s">
        <v>29</v>
      </c>
      <c r="D19" s="17">
        <f t="shared" ref="D19:D33" si="4">E19*12</f>
        <v>78.960000000000008</v>
      </c>
      <c r="E19" s="17">
        <v>6.58</v>
      </c>
      <c r="F19" s="17" t="s">
        <v>69</v>
      </c>
      <c r="G19" s="17">
        <v>175.48</v>
      </c>
      <c r="H19" s="2" t="s">
        <v>1</v>
      </c>
      <c r="I19" s="9">
        <v>0.30245969260304706</v>
      </c>
      <c r="J19" s="24">
        <f>D19/I19</f>
        <v>261.05957894901513</v>
      </c>
      <c r="N19" s="10"/>
      <c r="O19" s="10"/>
      <c r="P19" s="23"/>
      <c r="T19" s="3"/>
    </row>
    <row r="20" spans="1:20" x14ac:dyDescent="0.25">
      <c r="A20" s="75"/>
      <c r="B20" s="35" t="s">
        <v>56</v>
      </c>
      <c r="C20" s="54" t="s">
        <v>16</v>
      </c>
      <c r="D20" s="54">
        <f t="shared" si="4"/>
        <v>91.679999999999993</v>
      </c>
      <c r="E20" s="54">
        <v>7.64</v>
      </c>
      <c r="F20" s="54" t="s">
        <v>70</v>
      </c>
      <c r="G20" s="54">
        <v>175.87</v>
      </c>
      <c r="H20" s="5" t="s">
        <v>1</v>
      </c>
      <c r="I20" s="36">
        <v>0.4496022457612861</v>
      </c>
      <c r="J20" s="21">
        <f>D20/I20</f>
        <v>203.91357219482617</v>
      </c>
      <c r="N20" s="10"/>
      <c r="O20" s="10"/>
      <c r="P20" s="23"/>
      <c r="T20" s="3"/>
    </row>
    <row r="21" spans="1:20" x14ac:dyDescent="0.25">
      <c r="A21" s="75"/>
      <c r="B21" s="37" t="s">
        <v>93</v>
      </c>
      <c r="C21" s="17" t="s">
        <v>18</v>
      </c>
      <c r="D21" s="17">
        <f t="shared" si="4"/>
        <v>184.68</v>
      </c>
      <c r="E21" s="17">
        <v>15.39</v>
      </c>
      <c r="F21" s="17" t="s">
        <v>71</v>
      </c>
      <c r="G21" s="17">
        <v>177.94</v>
      </c>
      <c r="H21" s="2" t="s">
        <v>1</v>
      </c>
      <c r="I21" s="9">
        <v>2.0681703305019159</v>
      </c>
      <c r="J21" s="24">
        <f>D21/I21</f>
        <v>89.296320170679934</v>
      </c>
      <c r="N21" s="10"/>
      <c r="O21" s="10"/>
      <c r="P21" s="23"/>
      <c r="T21" s="3"/>
    </row>
    <row r="22" spans="1:20" x14ac:dyDescent="0.25">
      <c r="A22" s="75"/>
      <c r="B22" s="37" t="s">
        <v>94</v>
      </c>
      <c r="C22" s="17" t="s">
        <v>18</v>
      </c>
      <c r="D22" s="17">
        <f t="shared" si="4"/>
        <v>160.80000000000001</v>
      </c>
      <c r="E22" s="17">
        <v>13.4</v>
      </c>
      <c r="F22" s="17" t="s">
        <v>72</v>
      </c>
      <c r="G22" s="17">
        <v>179.24</v>
      </c>
      <c r="H22" s="2" t="s">
        <v>1</v>
      </c>
      <c r="I22" s="17" t="s">
        <v>45</v>
      </c>
      <c r="J22" s="38"/>
      <c r="N22" s="10"/>
      <c r="O22" s="10"/>
      <c r="P22" s="23"/>
      <c r="T22" s="3"/>
    </row>
    <row r="23" spans="1:20" x14ac:dyDescent="0.25">
      <c r="A23" s="75"/>
      <c r="B23" s="37" t="s">
        <v>95</v>
      </c>
      <c r="C23" s="17" t="s">
        <v>21</v>
      </c>
      <c r="D23" s="17">
        <f t="shared" si="4"/>
        <v>80.16</v>
      </c>
      <c r="E23" s="17">
        <v>6.68</v>
      </c>
      <c r="F23" s="17" t="s">
        <v>73</v>
      </c>
      <c r="G23" s="17">
        <v>173.89</v>
      </c>
      <c r="H23" s="2" t="s">
        <v>1</v>
      </c>
      <c r="I23" s="9">
        <v>0.41417903851948784</v>
      </c>
      <c r="J23" s="24">
        <f t="shared" ref="J23:J33" si="5">D23/I23</f>
        <v>193.5394902806708</v>
      </c>
    </row>
    <row r="24" spans="1:20" x14ac:dyDescent="0.25">
      <c r="A24" s="75"/>
      <c r="B24" s="37" t="s">
        <v>96</v>
      </c>
      <c r="C24" s="17" t="s">
        <v>21</v>
      </c>
      <c r="D24" s="17">
        <f t="shared" si="4"/>
        <v>144.96</v>
      </c>
      <c r="E24" s="17">
        <v>12.08</v>
      </c>
      <c r="F24" s="17" t="s">
        <v>74</v>
      </c>
      <c r="G24" s="17">
        <v>171.95</v>
      </c>
      <c r="H24" s="2" t="s">
        <v>1</v>
      </c>
      <c r="I24" s="9">
        <v>1.1771404252659128</v>
      </c>
      <c r="J24" s="24">
        <f t="shared" si="5"/>
        <v>123.14588547687838</v>
      </c>
    </row>
    <row r="25" spans="1:20" x14ac:dyDescent="0.25">
      <c r="A25" s="75"/>
      <c r="B25" s="37" t="s">
        <v>97</v>
      </c>
      <c r="C25" s="17" t="s">
        <v>21</v>
      </c>
      <c r="D25" s="17">
        <f t="shared" si="4"/>
        <v>65.16</v>
      </c>
      <c r="E25" s="17">
        <v>5.43</v>
      </c>
      <c r="F25" s="17" t="s">
        <v>75</v>
      </c>
      <c r="G25" s="17">
        <v>177.93</v>
      </c>
      <c r="H25" s="2" t="s">
        <v>1</v>
      </c>
      <c r="I25" s="9">
        <v>0.27248620955229463</v>
      </c>
      <c r="J25" s="24">
        <f t="shared" si="5"/>
        <v>239.13136781145877</v>
      </c>
    </row>
    <row r="26" spans="1:20" x14ac:dyDescent="0.25">
      <c r="A26" s="75"/>
      <c r="B26" s="37" t="s">
        <v>98</v>
      </c>
      <c r="C26" s="17" t="s">
        <v>21</v>
      </c>
      <c r="D26" s="17">
        <f t="shared" si="4"/>
        <v>47.400000000000006</v>
      </c>
      <c r="E26" s="17">
        <v>3.95</v>
      </c>
      <c r="F26" s="17" t="s">
        <v>76</v>
      </c>
      <c r="G26" s="17" t="s">
        <v>77</v>
      </c>
      <c r="H26" s="2" t="s">
        <v>1</v>
      </c>
      <c r="I26" s="9">
        <v>0.12915846332778763</v>
      </c>
      <c r="J26" s="24">
        <f t="shared" si="5"/>
        <v>366.99104943440585</v>
      </c>
    </row>
    <row r="27" spans="1:20" x14ac:dyDescent="0.25">
      <c r="A27" s="75"/>
      <c r="B27" s="37" t="s">
        <v>99</v>
      </c>
      <c r="C27" s="17" t="s">
        <v>21</v>
      </c>
      <c r="D27" s="17">
        <f t="shared" si="4"/>
        <v>73.320000000000007</v>
      </c>
      <c r="E27" s="17">
        <v>6.11</v>
      </c>
      <c r="F27" s="17" t="s">
        <v>78</v>
      </c>
      <c r="G27" s="17" t="s">
        <v>79</v>
      </c>
      <c r="H27" s="2" t="s">
        <v>1</v>
      </c>
      <c r="I27" s="9">
        <v>0.61581883358818568</v>
      </c>
      <c r="J27" s="24">
        <f t="shared" si="5"/>
        <v>119.06099002004707</v>
      </c>
    </row>
    <row r="28" spans="1:20" x14ac:dyDescent="0.25">
      <c r="A28" s="75"/>
      <c r="B28" s="37" t="s">
        <v>100</v>
      </c>
      <c r="C28" s="17" t="s">
        <v>21</v>
      </c>
      <c r="D28" s="17">
        <f t="shared" si="4"/>
        <v>83.4</v>
      </c>
      <c r="E28" s="17">
        <v>6.95</v>
      </c>
      <c r="F28" s="17" t="s">
        <v>80</v>
      </c>
      <c r="G28" s="17" t="s">
        <v>81</v>
      </c>
      <c r="H28" s="2" t="s">
        <v>1</v>
      </c>
      <c r="I28" s="9">
        <v>0.38420555546873547</v>
      </c>
      <c r="J28" s="24">
        <f t="shared" si="5"/>
        <v>217.07130158035062</v>
      </c>
    </row>
    <row r="29" spans="1:20" x14ac:dyDescent="0.25">
      <c r="A29" s="75"/>
      <c r="B29" s="37" t="s">
        <v>101</v>
      </c>
      <c r="C29" s="17" t="s">
        <v>21</v>
      </c>
      <c r="D29" s="17">
        <f t="shared" si="4"/>
        <v>63.36</v>
      </c>
      <c r="E29" s="17">
        <v>5.28</v>
      </c>
      <c r="F29" s="17" t="s">
        <v>82</v>
      </c>
      <c r="G29" s="17" t="s">
        <v>83</v>
      </c>
      <c r="H29" s="2" t="s">
        <v>1</v>
      </c>
      <c r="I29" s="9">
        <v>0.27793593374334047</v>
      </c>
      <c r="J29" s="24">
        <f t="shared" si="5"/>
        <v>227.96620482513677</v>
      </c>
    </row>
    <row r="30" spans="1:20" x14ac:dyDescent="0.25">
      <c r="A30" s="75"/>
      <c r="B30" s="37" t="s">
        <v>102</v>
      </c>
      <c r="C30" s="17" t="s">
        <v>21</v>
      </c>
      <c r="D30" s="17">
        <f t="shared" si="4"/>
        <v>108</v>
      </c>
      <c r="E30" s="17">
        <v>9</v>
      </c>
      <c r="F30" s="17" t="s">
        <v>84</v>
      </c>
      <c r="G30" s="17" t="s">
        <v>85</v>
      </c>
      <c r="H30" s="2" t="s">
        <v>1</v>
      </c>
      <c r="I30" s="9">
        <v>0.46322655623890069</v>
      </c>
      <c r="J30" s="24">
        <f t="shared" si="5"/>
        <v>233.14725493479904</v>
      </c>
    </row>
    <row r="31" spans="1:20" x14ac:dyDescent="0.25">
      <c r="A31" s="75"/>
      <c r="B31" s="37" t="s">
        <v>103</v>
      </c>
      <c r="C31" s="17" t="s">
        <v>21</v>
      </c>
      <c r="D31" s="17">
        <f t="shared" si="4"/>
        <v>67.800000000000011</v>
      </c>
      <c r="E31" s="17">
        <v>5.65</v>
      </c>
      <c r="F31" s="17" t="s">
        <v>86</v>
      </c>
      <c r="G31" s="17" t="s">
        <v>87</v>
      </c>
      <c r="H31" s="2" t="s">
        <v>1</v>
      </c>
      <c r="I31" s="9">
        <v>0.20708951925974386</v>
      </c>
      <c r="J31" s="24">
        <f t="shared" si="5"/>
        <v>327.39464673227263</v>
      </c>
    </row>
    <row r="32" spans="1:20" x14ac:dyDescent="0.25">
      <c r="A32" s="75"/>
      <c r="B32" s="37" t="s">
        <v>104</v>
      </c>
      <c r="C32" s="17" t="s">
        <v>21</v>
      </c>
      <c r="D32" s="17">
        <f t="shared" si="4"/>
        <v>105.84</v>
      </c>
      <c r="E32" s="17">
        <v>8.82</v>
      </c>
      <c r="F32" s="17" t="s">
        <v>88</v>
      </c>
      <c r="G32" s="17" t="s">
        <v>89</v>
      </c>
      <c r="H32" s="2" t="s">
        <v>1</v>
      </c>
      <c r="I32" s="9">
        <v>0.60491938520609401</v>
      </c>
      <c r="J32" s="24">
        <f t="shared" si="5"/>
        <v>174.9654624871059</v>
      </c>
    </row>
    <row r="33" spans="1:10" x14ac:dyDescent="0.25">
      <c r="A33" s="75"/>
      <c r="B33" s="37" t="s">
        <v>105</v>
      </c>
      <c r="C33" s="17" t="s">
        <v>21</v>
      </c>
      <c r="D33" s="17">
        <f t="shared" si="4"/>
        <v>74.88</v>
      </c>
      <c r="E33" s="17">
        <v>6.24</v>
      </c>
      <c r="F33" s="17" t="s">
        <v>90</v>
      </c>
      <c r="G33" s="17" t="s">
        <v>91</v>
      </c>
      <c r="H33" s="2" t="s">
        <v>1</v>
      </c>
      <c r="I33" s="9">
        <v>0.4904751771941302</v>
      </c>
      <c r="J33" s="24">
        <f t="shared" si="5"/>
        <v>152.66827656471281</v>
      </c>
    </row>
    <row r="34" spans="1:10" x14ac:dyDescent="0.25">
      <c r="A34" s="75"/>
      <c r="B34" s="77" t="s">
        <v>92</v>
      </c>
      <c r="C34" s="78"/>
      <c r="D34" s="44">
        <f t="shared" ref="D34:E34" si="6">AVERAGE(D23:D33)</f>
        <v>83.11636363636363</v>
      </c>
      <c r="E34" s="44">
        <f t="shared" si="6"/>
        <v>6.9263636363636358</v>
      </c>
      <c r="F34" s="28"/>
      <c r="G34" s="28"/>
      <c r="H34" s="28"/>
      <c r="I34" s="28"/>
      <c r="J34" s="62">
        <f t="shared" ref="J34" si="7">AVERAGE(J23:J33)</f>
        <v>215.91653910434897</v>
      </c>
    </row>
    <row r="35" spans="1:10" ht="15.75" thickBot="1" x14ac:dyDescent="0.3">
      <c r="A35" s="76"/>
      <c r="B35" s="72" t="s">
        <v>318</v>
      </c>
      <c r="C35" s="73"/>
      <c r="D35" s="63">
        <f>STDEVA(D23:D33)</f>
        <v>27.121607353815609</v>
      </c>
      <c r="E35" s="63">
        <f>STDEVA(E23:E33)</f>
        <v>2.260133946151301</v>
      </c>
      <c r="F35" s="55"/>
      <c r="G35" s="55"/>
      <c r="H35" s="55"/>
      <c r="I35" s="55"/>
      <c r="J35" s="64">
        <f>STDEVA(J23:J33)</f>
        <v>77.716592294952932</v>
      </c>
    </row>
    <row r="38" spans="1:10" x14ac:dyDescent="0.25">
      <c r="J38" s="34"/>
    </row>
    <row r="39" spans="1:10" x14ac:dyDescent="0.25">
      <c r="J39" s="34"/>
    </row>
    <row r="40" spans="1:10" x14ac:dyDescent="0.25">
      <c r="J40" s="34"/>
    </row>
    <row r="42" spans="1:10" x14ac:dyDescent="0.25">
      <c r="J42" s="34"/>
    </row>
    <row r="43" spans="1:10" x14ac:dyDescent="0.25">
      <c r="J43" s="34"/>
    </row>
  </sheetData>
  <mergeCells count="11">
    <mergeCell ref="B35:C35"/>
    <mergeCell ref="A19:A35"/>
    <mergeCell ref="B34:C34"/>
    <mergeCell ref="B17:C17"/>
    <mergeCell ref="B5:C5"/>
    <mergeCell ref="B11:C11"/>
    <mergeCell ref="B6:C6"/>
    <mergeCell ref="B12:C12"/>
    <mergeCell ref="B18:C18"/>
    <mergeCell ref="A3:A18"/>
    <mergeCell ref="A1:J1"/>
  </mergeCells>
  <pageMargins left="0.7" right="0.7" top="0.75" bottom="0.75" header="0.3" footer="0.3"/>
  <pageSetup paperSize="9" orientation="portrait" horizontalDpi="300" verticalDpi="300" r:id="rId1"/>
  <ignoredErrors>
    <ignoredError sqref="J5 J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BD2CCECB97E7448FB0211D708F3D89" ma:contentTypeVersion="9" ma:contentTypeDescription="Create a new document." ma:contentTypeScope="" ma:versionID="ed7c3488d6f8126616c37cad94a32430">
  <xsd:schema xmlns:xsd="http://www.w3.org/2001/XMLSchema" xmlns:xs="http://www.w3.org/2001/XMLSchema" xmlns:p="http://schemas.microsoft.com/office/2006/metadata/properties" xmlns:ns3="8ad9dd22-0265-48d3-925d-b98549c9758c" targetNamespace="http://schemas.microsoft.com/office/2006/metadata/properties" ma:root="true" ma:fieldsID="6a31d7f401b007accccdbdd8587a4930" ns3:_="">
    <xsd:import namespace="8ad9dd22-0265-48d3-925d-b98549c97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9dd22-0265-48d3-925d-b98549c975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E61BA-B577-4744-8DBB-873C03E51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d9dd22-0265-48d3-925d-b98549c97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1A12A8-1064-497D-B1FA-DAAC9E92F2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C00E2A-C444-4FB9-B947-2A19EE6B52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Table 2.1</vt:lpstr>
      <vt:lpstr>Supplemenatry Table 2.2</vt:lpstr>
      <vt:lpstr>Supplementary Table 2.3</vt:lpstr>
      <vt:lpstr>Supplementary table 2.4</vt:lpstr>
      <vt:lpstr>Supplementary Table 2.5</vt:lpstr>
      <vt:lpstr>Supplementary Table 2.6</vt:lpstr>
      <vt:lpstr>Supplementary Table 2.7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Antonia Cristi</dc:creator>
  <cp:keywords/>
  <dc:description/>
  <cp:lastModifiedBy>Antonia Cristi</cp:lastModifiedBy>
  <cp:revision/>
  <dcterms:created xsi:type="dcterms:W3CDTF">2020-04-15T04:17:45Z</dcterms:created>
  <dcterms:modified xsi:type="dcterms:W3CDTF">2023-03-23T03:19:23Z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0x010100A6BD2CCECB97E7448FB0211D708F3D89</vt:lpwstr>
  </property>
</Properties>
</file>