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anm\Documents\apecseminar.github.io\"/>
    </mc:Choice>
  </mc:AlternateContent>
  <xr:revisionPtr revIDLastSave="0" documentId="13_ncr:1_{36D80FDE-740C-4F91-9F20-222D227C0245}" xr6:coauthVersionLast="47" xr6:coauthVersionMax="47" xr10:uidLastSave="{00000000-0000-0000-0000-000000000000}"/>
  <bookViews>
    <workbookView xWindow="-108" yWindow="-108" windowWidth="23256" windowHeight="12576" activeTab="2" xr2:uid="{43CE904D-F190-401C-8366-D099F1A9B15F}"/>
  </bookViews>
  <sheets>
    <sheet name="MS Symposium" sheetId="3" r:id="rId1"/>
    <sheet name="Attendance Descriptives" sheetId="4" r:id="rId2"/>
    <sheet name="2024 - Fall" sheetId="5" r:id="rId3"/>
    <sheet name="2024 - Spring" sheetId="2" r:id="rId4"/>
    <sheet name="2023 - Fall" sheetId="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4" i="4" l="1"/>
  <c r="P24" i="4"/>
  <c r="N24" i="4"/>
  <c r="H17" i="5"/>
  <c r="G17" i="5"/>
  <c r="G18" i="5"/>
  <c r="H18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3" i="5"/>
  <c r="I2" i="5"/>
  <c r="D18" i="3"/>
  <c r="D17" i="3"/>
  <c r="O29" i="4"/>
  <c r="P29" i="4"/>
  <c r="Q29" i="4"/>
  <c r="R29" i="4"/>
  <c r="S29" i="4"/>
  <c r="T29" i="4"/>
  <c r="U29" i="4"/>
  <c r="V29" i="4"/>
  <c r="W29" i="4"/>
  <c r="X29" i="4"/>
  <c r="Y29" i="4"/>
  <c r="Z29" i="4"/>
  <c r="N29" i="4"/>
  <c r="S28" i="4"/>
  <c r="P23" i="4"/>
  <c r="N28" i="4"/>
  <c r="O28" i="4"/>
  <c r="Q28" i="4"/>
  <c r="N23" i="4"/>
  <c r="O23" i="4"/>
  <c r="Z28" i="4"/>
  <c r="P28" i="4"/>
  <c r="R28" i="4"/>
  <c r="T28" i="4"/>
  <c r="X28" i="4"/>
  <c r="W28" i="4"/>
  <c r="V28" i="4"/>
  <c r="U28" i="4"/>
  <c r="Y28" i="4"/>
  <c r="B5" i="4"/>
  <c r="B6" i="4"/>
  <c r="I18" i="5" l="1"/>
  <c r="I19" i="5" s="1"/>
  <c r="K2" i="5"/>
  <c r="Q3" i="4" s="1"/>
  <c r="K3" i="5"/>
  <c r="I17" i="5"/>
  <c r="F18" i="3"/>
  <c r="E18" i="3"/>
  <c r="F17" i="3"/>
  <c r="E17" i="3"/>
  <c r="G2" i="3"/>
  <c r="I14" i="2"/>
  <c r="I13" i="2"/>
  <c r="H18" i="2"/>
  <c r="G18" i="2"/>
  <c r="H17" i="2"/>
  <c r="G17" i="2"/>
  <c r="I16" i="2"/>
  <c r="I15" i="2"/>
  <c r="I12" i="2"/>
  <c r="I11" i="2"/>
  <c r="I10" i="2"/>
  <c r="I9" i="2"/>
  <c r="I8" i="2"/>
  <c r="I7" i="2"/>
  <c r="I6" i="2"/>
  <c r="I5" i="2"/>
  <c r="I4" i="2"/>
  <c r="I3" i="2"/>
  <c r="I2" i="2"/>
  <c r="K2" i="2" s="1"/>
  <c r="P3" i="4" s="1"/>
  <c r="G16" i="1"/>
  <c r="H16" i="1"/>
  <c r="H17" i="1"/>
  <c r="G17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K2" i="1" s="1"/>
  <c r="K4" i="5" l="1"/>
  <c r="Q4" i="4"/>
  <c r="K3" i="1"/>
  <c r="O3" i="4"/>
  <c r="G18" i="3"/>
  <c r="G19" i="3" s="1"/>
  <c r="G17" i="3"/>
  <c r="I18" i="2"/>
  <c r="I19" i="2" s="1"/>
  <c r="B3" i="4"/>
  <c r="B9" i="4" s="1"/>
  <c r="B4" i="4"/>
  <c r="B10" i="4" s="1"/>
  <c r="K3" i="2"/>
  <c r="I17" i="2"/>
  <c r="I16" i="1"/>
  <c r="I17" i="1"/>
  <c r="I18" i="1" s="1"/>
  <c r="K5" i="5" l="1"/>
  <c r="Q5" i="4"/>
  <c r="K4" i="1"/>
  <c r="O4" i="4"/>
  <c r="K4" i="2"/>
  <c r="P4" i="4"/>
  <c r="B2" i="4"/>
  <c r="B8" i="4" s="1"/>
  <c r="K6" i="5" l="1"/>
  <c r="Q6" i="4"/>
  <c r="K5" i="1"/>
  <c r="O5" i="4"/>
  <c r="K5" i="2"/>
  <c r="P5" i="4"/>
  <c r="K7" i="5" l="1"/>
  <c r="Q7" i="4"/>
  <c r="K6" i="1"/>
  <c r="O6" i="4"/>
  <c r="K6" i="2"/>
  <c r="P6" i="4"/>
  <c r="K8" i="5" l="1"/>
  <c r="Q8" i="4"/>
  <c r="O7" i="4"/>
  <c r="K7" i="1"/>
  <c r="K7" i="2"/>
  <c r="P7" i="4"/>
  <c r="K9" i="5" l="1"/>
  <c r="Q9" i="4"/>
  <c r="K8" i="1"/>
  <c r="O8" i="4"/>
  <c r="K8" i="2"/>
  <c r="P8" i="4"/>
  <c r="K10" i="5" l="1"/>
  <c r="Q10" i="4"/>
  <c r="K9" i="1"/>
  <c r="O9" i="4"/>
  <c r="K9" i="2"/>
  <c r="P9" i="4"/>
  <c r="K11" i="5" l="1"/>
  <c r="Q11" i="4"/>
  <c r="K10" i="1"/>
  <c r="O10" i="4"/>
  <c r="K10" i="2"/>
  <c r="P10" i="4"/>
  <c r="K12" i="5" l="1"/>
  <c r="Q12" i="4"/>
  <c r="K11" i="1"/>
  <c r="O11" i="4"/>
  <c r="K11" i="2"/>
  <c r="P11" i="4"/>
  <c r="K13" i="5" l="1"/>
  <c r="Q13" i="4"/>
  <c r="K12" i="1"/>
  <c r="O12" i="4"/>
  <c r="K12" i="2"/>
  <c r="P12" i="4"/>
  <c r="K14" i="5" l="1"/>
  <c r="Q14" i="4"/>
  <c r="K13" i="1"/>
  <c r="O13" i="4"/>
  <c r="K13" i="2"/>
  <c r="P13" i="4"/>
  <c r="Q15" i="4" l="1"/>
  <c r="K15" i="5"/>
  <c r="K14" i="1"/>
  <c r="O14" i="4"/>
  <c r="K14" i="2"/>
  <c r="P14" i="4"/>
  <c r="K16" i="5" l="1"/>
  <c r="Q17" i="4" s="1"/>
  <c r="Q16" i="4"/>
  <c r="K15" i="1"/>
  <c r="O16" i="4" s="1"/>
  <c r="O15" i="4"/>
  <c r="K15" i="2"/>
  <c r="P15" i="4"/>
  <c r="K16" i="2" l="1"/>
  <c r="P17" i="4" s="1"/>
  <c r="P16" i="4"/>
</calcChain>
</file>

<file path=xl/sharedStrings.xml><?xml version="1.0" encoding="utf-8"?>
<sst xmlns="http://schemas.openxmlformats.org/spreadsheetml/2006/main" count="415" uniqueCount="237">
  <si>
    <t>Date</t>
  </si>
  <si>
    <t>Speaker</t>
  </si>
  <si>
    <t>Attendance: In Person</t>
  </si>
  <si>
    <t>Attendance: Via Zoom</t>
  </si>
  <si>
    <t>Total Attendance</t>
  </si>
  <si>
    <t>Notes</t>
  </si>
  <si>
    <t>Sept 6th</t>
  </si>
  <si>
    <t>Rodrigo Franco</t>
  </si>
  <si>
    <t>Sept 20th</t>
  </si>
  <si>
    <t>Matt Bombyk</t>
  </si>
  <si>
    <t>Oct 4th</t>
  </si>
  <si>
    <t>Hosam Ibrahim</t>
  </si>
  <si>
    <t>Oct 18th</t>
  </si>
  <si>
    <t>Aiden Opatz</t>
  </si>
  <si>
    <t>Nov 1st</t>
  </si>
  <si>
    <t>Nov 15th</t>
  </si>
  <si>
    <t>Nov 29th</t>
  </si>
  <si>
    <t xml:space="preserve">Stephen Pitts </t>
  </si>
  <si>
    <t>Dec 13th</t>
  </si>
  <si>
    <t>Caitlyn Keo</t>
  </si>
  <si>
    <t>Jeff Bloem</t>
  </si>
  <si>
    <t>Wahed Rahman</t>
  </si>
  <si>
    <t>Alumni</t>
  </si>
  <si>
    <t>Sept. 13th</t>
  </si>
  <si>
    <t>Lifeng Ren</t>
  </si>
  <si>
    <t>Sept. 27th</t>
  </si>
  <si>
    <t>Oct. 11th</t>
  </si>
  <si>
    <t>Terry Hurley</t>
  </si>
  <si>
    <t>Oct. 25th</t>
  </si>
  <si>
    <t>Charlotte Ambrozek</t>
  </si>
  <si>
    <t>Nov. 8th</t>
  </si>
  <si>
    <t>Dec. 6th</t>
  </si>
  <si>
    <t>Faculty</t>
  </si>
  <si>
    <t>Seminar</t>
  </si>
  <si>
    <t>First day doing recording with Tom</t>
  </si>
  <si>
    <t>Libby Kula</t>
  </si>
  <si>
    <t>Total</t>
  </si>
  <si>
    <t>Haseeb Ali</t>
  </si>
  <si>
    <t>Average</t>
  </si>
  <si>
    <t>Average Percentage of Grad Population</t>
  </si>
  <si>
    <t>Target: 25 = 1/3 of grad pop</t>
  </si>
  <si>
    <t>APEC -- PhD: 64, MS: 12; Note after 3rd year most PhD not on campus.</t>
  </si>
  <si>
    <t>Note: Change of start time to 12:30 PM</t>
  </si>
  <si>
    <t>Masters student, Midterm week</t>
  </si>
  <si>
    <t>Title</t>
  </si>
  <si>
    <t>Discussant</t>
  </si>
  <si>
    <t>Estimating Treatment Effects, with Less Conservative Standard Errors An Empirical Approach to Borusyak, Jararvel, and Spiess (2021)</t>
  </si>
  <si>
    <t>Minimum Wage Inflation Indexing and Employment</t>
  </si>
  <si>
    <t>Thomas Durfee</t>
  </si>
  <si>
    <t>Matching prior DiD and sampling: Designing the evaluation for the Morocco Pioneer School Program</t>
  </si>
  <si>
    <t>Giang Thai</t>
  </si>
  <si>
    <t xml:space="preserve">Hurricanes and Human Migration </t>
  </si>
  <si>
    <t>Myths and Facts about Agri-Food Value Chains: A Respondent-Driven Sampling Approach</t>
  </si>
  <si>
    <t>Ling Yao</t>
  </si>
  <si>
    <t>The mode of testing and learning outcomes: Evidence from in-person and phone tests</t>
  </si>
  <si>
    <t>Stephen Pitts</t>
  </si>
  <si>
    <t>Sweet and Timely Insurance: The Role of Honey in Reducing Coffee Producer Food Insecurity Exposure in Mexico</t>
  </si>
  <si>
    <t>Casey McNicholas</t>
  </si>
  <si>
    <t>Reforming Child Protection Services: The Effect of Differential Response on Subsequent Maltreatment for Reported Children</t>
  </si>
  <si>
    <t>Jhih-Yun Liu</t>
  </si>
  <si>
    <t>Working with Quarto Notebooks</t>
  </si>
  <si>
    <t>N/A</t>
  </si>
  <si>
    <t>Intro to Zotero and Efficient Literature Review Practices</t>
  </si>
  <si>
    <t>Insights from the Theory of the Firm into Structural and Reduce Form Equation Modeling</t>
  </si>
  <si>
    <t>Networking for the Job Market and Beyond</t>
  </si>
  <si>
    <t>Using Git and GitHub for Version Control</t>
  </si>
  <si>
    <t>Advancements in the Difference in Differences Literature</t>
  </si>
  <si>
    <t>Series</t>
  </si>
  <si>
    <t>Jan. 17th</t>
  </si>
  <si>
    <t>Jan. 24th</t>
  </si>
  <si>
    <t>Jan. 31st</t>
  </si>
  <si>
    <t>Feb. 7th</t>
  </si>
  <si>
    <t>Feb. 14th</t>
  </si>
  <si>
    <t>Feb. 21st</t>
  </si>
  <si>
    <t>Feb. 28th</t>
  </si>
  <si>
    <t>Mar. 13th</t>
  </si>
  <si>
    <t>Mar. 19th</t>
  </si>
  <si>
    <t>Mar. 26th</t>
  </si>
  <si>
    <t>Apr. 2nd</t>
  </si>
  <si>
    <t>Apr. 9th</t>
  </si>
  <si>
    <t>Apr. 16th</t>
  </si>
  <si>
    <t>Apr. 23rd</t>
  </si>
  <si>
    <t>Apr. 30th</t>
  </si>
  <si>
    <t>Workshop</t>
  </si>
  <si>
    <t>Subin Poudel</t>
  </si>
  <si>
    <t>Shunkei Kakimoto</t>
  </si>
  <si>
    <t>Khoa Vu</t>
  </si>
  <si>
    <t>SongYi Paik</t>
  </si>
  <si>
    <t>Jay Coggins</t>
  </si>
  <si>
    <t>Monique Davis</t>
  </si>
  <si>
    <t>Haishan Yang</t>
  </si>
  <si>
    <t>Joseph Aguilar</t>
  </si>
  <si>
    <t>Metin Cakir</t>
  </si>
  <si>
    <t>Natalia Pia Guerrero Trinidad</t>
  </si>
  <si>
    <t>Jovin Lasway</t>
  </si>
  <si>
    <t>Kadidiatou (Kadidja) Doucouré</t>
  </si>
  <si>
    <t xml:space="preserve">Yu Na Lee </t>
  </si>
  <si>
    <t>Francis Fang</t>
  </si>
  <si>
    <t>Gustavo Hernandez</t>
  </si>
  <si>
    <t>Yanxu Long</t>
  </si>
  <si>
    <t>Slow Violence of Waste: Evidence from Chinese Environmental Policy in Waste Trade</t>
  </si>
  <si>
    <t>Disaster and Disparity: The Heterogenous Effect of Hurricane Katrina on Rental Market</t>
  </si>
  <si>
    <t>The Role of Bonding and Bridging Social Capital by Non-State Social Structures: Evidence on Crime and Conflict in Peru</t>
  </si>
  <si>
    <t>Food Price and Child Marriage</t>
  </si>
  <si>
    <t>Preparing for the Industry Job Market</t>
  </si>
  <si>
    <t>Creating Theory in Practice: An Application from Environmental/Welfare Economics</t>
  </si>
  <si>
    <t>Reflections and Advice about the Job Market</t>
  </si>
  <si>
    <t>Haku Bo</t>
  </si>
  <si>
    <t>Net Incomes of Pastoralism and Its Influencers</t>
  </si>
  <si>
    <t>Software to improve research efficiency: Onenote, Anki, estout</t>
  </si>
  <si>
    <t>Tips for Writing Competitive Grants</t>
  </si>
  <si>
    <t>Introduction to Making Presentation Slides with Xaringan</t>
  </si>
  <si>
    <t>School Resource Officer Selection and Training on Racial Disparities in Exclusion</t>
  </si>
  <si>
    <t>Exchange Rate Regimes and Firms Performance: Evidence from West African Countries</t>
  </si>
  <si>
    <t>Corissa Marson</t>
  </si>
  <si>
    <t>How Does Information Avoidance Determine the Effect of Information on Consumer Willingness to Pay: A Case Study on Genetically Modified and Gene Edited Crops</t>
  </si>
  <si>
    <t>Speakers</t>
  </si>
  <si>
    <t>Graduating Year</t>
  </si>
  <si>
    <t>Spring 2024</t>
  </si>
  <si>
    <t>Outside speaker</t>
  </si>
  <si>
    <t>Avg. In Person Attendance</t>
  </si>
  <si>
    <t>Avg. Zoom Attendance</t>
  </si>
  <si>
    <t>Avg. Attendance</t>
  </si>
  <si>
    <t>Total In Person Attendance</t>
  </si>
  <si>
    <t>Total Zoom Attendance</t>
  </si>
  <si>
    <t>Seminar and Workshop Attendance</t>
  </si>
  <si>
    <t>Total Seminars</t>
  </si>
  <si>
    <t>Total Workshops</t>
  </si>
  <si>
    <t>Total (CDF)</t>
  </si>
  <si>
    <t>Fall 2023</t>
  </si>
  <si>
    <t>Week</t>
  </si>
  <si>
    <t>Apr. 5th</t>
  </si>
  <si>
    <t>Joseph Whitney, Aiden Opatz, Kristi Getschel, Derek Kelly, Jacob Harris</t>
  </si>
  <si>
    <t>Jhih-Yun Liu, Rebecca Weir, Thomas Durfee</t>
  </si>
  <si>
    <t>The UMN Supercomputer and Large Dataset Best Practices</t>
  </si>
  <si>
    <t>Field</t>
  </si>
  <si>
    <t>Behavior, Agriculture</t>
  </si>
  <si>
    <t>Environment, Agriculture</t>
  </si>
  <si>
    <t>Development, Environment</t>
  </si>
  <si>
    <t>Development, Finance</t>
  </si>
  <si>
    <t>Urban, Environment</t>
  </si>
  <si>
    <t>Crime, Development</t>
  </si>
  <si>
    <t>Agriculture, Development</t>
  </si>
  <si>
    <t>Soft Skills</t>
  </si>
  <si>
    <t>Technical Skills</t>
  </si>
  <si>
    <t>Theory/Metrics</t>
  </si>
  <si>
    <t>Econometrics</t>
  </si>
  <si>
    <t>Labor</t>
  </si>
  <si>
    <t>Education, Development, Econometrics</t>
  </si>
  <si>
    <t>Environment, Migration</t>
  </si>
  <si>
    <t>Agriculture</t>
  </si>
  <si>
    <t>Development, Education</t>
  </si>
  <si>
    <t>Development, Agriculture</t>
  </si>
  <si>
    <t>Policy</t>
  </si>
  <si>
    <t>Welfare, Policy</t>
  </si>
  <si>
    <t>Development</t>
  </si>
  <si>
    <t>Environment</t>
  </si>
  <si>
    <t>Welfare</t>
  </si>
  <si>
    <t>Education</t>
  </si>
  <si>
    <t>Behavior</t>
  </si>
  <si>
    <t>Finance</t>
  </si>
  <si>
    <t>Urban</t>
  </si>
  <si>
    <t>Crime</t>
  </si>
  <si>
    <t>Migration</t>
  </si>
  <si>
    <t>Food &amp; Agriculture</t>
  </si>
  <si>
    <t>Seminars:</t>
  </si>
  <si>
    <t>Workshops:</t>
  </si>
  <si>
    <t># of Presenters</t>
  </si>
  <si>
    <t>Inagural year</t>
  </si>
  <si>
    <t>Sept. 4th</t>
  </si>
  <si>
    <t>Sept. 11th</t>
  </si>
  <si>
    <t>Sept. 18th</t>
  </si>
  <si>
    <t>Sept. 25th</t>
  </si>
  <si>
    <t>Oct. 2nd</t>
  </si>
  <si>
    <t>Oct. 9th</t>
  </si>
  <si>
    <t>Oct. 16th</t>
  </si>
  <si>
    <t>Oct. 23rd</t>
  </si>
  <si>
    <t>Oct. 30th</t>
  </si>
  <si>
    <t>Nov. 6th</t>
  </si>
  <si>
    <t>Nov. 13th</t>
  </si>
  <si>
    <t>Nov. 20th</t>
  </si>
  <si>
    <t>Nov. 27th</t>
  </si>
  <si>
    <t>Dec. 4th</t>
  </si>
  <si>
    <t>Dec. 11th</t>
  </si>
  <si>
    <t>Lindsey Novak</t>
  </si>
  <si>
    <t>Jiuchen Deng</t>
  </si>
  <si>
    <t>Evan Cunningham</t>
  </si>
  <si>
    <t>Divya Pandey</t>
  </si>
  <si>
    <t>Qingyin Cai</t>
  </si>
  <si>
    <t>Ana Melissa Perez</t>
  </si>
  <si>
    <t>Agriculture, Labor, Gender</t>
  </si>
  <si>
    <t>Development, Health, Gender</t>
  </si>
  <si>
    <t>Behavior, Education</t>
  </si>
  <si>
    <t>Labor, Urban</t>
  </si>
  <si>
    <t>Gender, Environment</t>
  </si>
  <si>
    <t>Environment, Development</t>
  </si>
  <si>
    <t>Crime, Health</t>
  </si>
  <si>
    <t>Agricultural mechanization and structural transformation</t>
  </si>
  <si>
    <t>Overall Research Agenda and Tips for the Job Market</t>
  </si>
  <si>
    <t>The Development of Personality Traits and Cognitive Skills in Adolescence: Evidence from a Skill Formation Model and a Control Function Approach</t>
  </si>
  <si>
    <t>Local Labor Market Effects of Amazon</t>
  </si>
  <si>
    <t xml:space="preserve"> The Impact of Weather Shocks on Fertility in Rural India</t>
  </si>
  <si>
    <t>Drought and the Specialty Crop Production in California</t>
  </si>
  <si>
    <t>Payments for Ecosystem Services, Reforestation and Rural Livelihoods</t>
  </si>
  <si>
    <t>Mass shootings and their effects on food shopping behavior</t>
  </si>
  <si>
    <t>Manlin Cui</t>
  </si>
  <si>
    <t>Rebecca Weir</t>
  </si>
  <si>
    <t>Ivan Strahof</t>
  </si>
  <si>
    <t>Yufeng Lai</t>
  </si>
  <si>
    <t>Non-traditional skills for Economists to Deliver in the Tech Sector</t>
  </si>
  <si>
    <t>Abel Broduer</t>
  </si>
  <si>
    <t>Reproducibility, Replication Packets, and Pre-analysis Plans</t>
  </si>
  <si>
    <t>Willy Lee</t>
  </si>
  <si>
    <t>Diversity, Equity, and Inclusion (DEI) in Academia and DEI Statements for the Job Market</t>
  </si>
  <si>
    <t>Soft Skill</t>
  </si>
  <si>
    <t>Caroline Krafft</t>
  </si>
  <si>
    <t>Surveys Design</t>
  </si>
  <si>
    <t>David Redish</t>
  </si>
  <si>
    <t>Applications of Neuroscience in Economics</t>
  </si>
  <si>
    <t>Natalia Ordaz Reynoso</t>
  </si>
  <si>
    <t>Working in Tech Sector as an Economist</t>
  </si>
  <si>
    <t>ISRDI</t>
  </si>
  <si>
    <t>U of Ottawa</t>
  </si>
  <si>
    <t>Econ JMC</t>
  </si>
  <si>
    <t>Faculty, Alumni</t>
  </si>
  <si>
    <t>Faculty, Behavior Group</t>
  </si>
  <si>
    <t>Fall 2024</t>
  </si>
  <si>
    <r>
      <t xml:space="preserve">Note: </t>
    </r>
    <r>
      <rPr>
        <sz val="11"/>
        <color theme="1"/>
        <rFont val="Calibri"/>
        <family val="2"/>
        <scheme val="minor"/>
      </rPr>
      <t xml:space="preserve">Change the below characteristics at the end of the semester as things will change. Then it will be a final edit. </t>
    </r>
  </si>
  <si>
    <t>Host</t>
  </si>
  <si>
    <t>Ryan</t>
  </si>
  <si>
    <t>Carmen</t>
  </si>
  <si>
    <t>Safety for Whom? How Law Enforcement and School Resource Officer Training Impacts Racial Gaps in School Exclusionary</t>
  </si>
  <si>
    <t>Education, Policy, Discrimination</t>
  </si>
  <si>
    <t>Noah Wexler</t>
  </si>
  <si>
    <t>JMC</t>
  </si>
  <si>
    <t>Thanksgiving Nov. 28th, JMC</t>
  </si>
  <si>
    <t>JMC, Day after 2024 Election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</si>
</sst>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2" xfId="0" applyFont="1" applyBorder="1"/>
    <xf numFmtId="2" fontId="1" fillId="0" borderId="2" xfId="0" applyNumberFormat="1" applyFont="1" applyBorder="1" applyAlignment="1">
      <alignment horizontal="center"/>
    </xf>
    <xf numFmtId="0" fontId="0" fillId="0" borderId="2" xfId="0" applyBorder="1"/>
    <xf numFmtId="10" fontId="1" fillId="0" borderId="2" xfId="1" applyNumberFormat="1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0" fillId="0" borderId="0" xfId="0" applyAlignment="1">
      <alignment wrapText="1"/>
    </xf>
    <xf numFmtId="0" fontId="3" fillId="0" borderId="0" xfId="0" applyFont="1"/>
    <xf numFmtId="0" fontId="3" fillId="0" borderId="0" xfId="0" applyFont="1" applyAlignment="1">
      <alignment wrapText="1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/>
    <xf numFmtId="0" fontId="1" fillId="0" borderId="4" xfId="0" applyFont="1" applyBorder="1"/>
    <xf numFmtId="0" fontId="0" fillId="0" borderId="4" xfId="0" applyBorder="1"/>
    <xf numFmtId="0" fontId="1" fillId="0" borderId="1" xfId="0" applyFont="1" applyBorder="1" applyAlignment="1">
      <alignment wrapText="1"/>
    </xf>
    <xf numFmtId="2" fontId="0" fillId="0" borderId="0" xfId="0" applyNumberFormat="1"/>
    <xf numFmtId="0" fontId="0" fillId="0" borderId="0" xfId="0" applyAlignment="1">
      <alignment horizontal="center" wrapText="1"/>
    </xf>
    <xf numFmtId="0" fontId="0" fillId="0" borderId="0" xfId="0" applyAlignment="1">
      <alignment horizontal="left" wrapText="1"/>
    </xf>
    <xf numFmtId="0" fontId="3" fillId="0" borderId="0" xfId="0" applyFont="1" applyAlignment="1">
      <alignment horizontal="center" wrapText="1"/>
    </xf>
    <xf numFmtId="0" fontId="1" fillId="0" borderId="0" xfId="0" applyFont="1"/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LM Roman 12" panose="00000500000000000000" pitchFamily="50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Cumulative Attendance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LM Roman 12" panose="00000500000000000000" pitchFamily="50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'Attendance Descriptives'!$Q$2</c:f>
              <c:strCache>
                <c:ptCount val="1"/>
                <c:pt idx="0">
                  <c:v>Fall 2024</c:v>
                </c:pt>
              </c:strCache>
            </c:strRef>
          </c:tx>
          <c:spPr>
            <a:ln w="38100" cap="flat" cmpd="dbl" algn="ctr">
              <a:solidFill>
                <a:schemeClr val="accent4"/>
              </a:solidFill>
              <a:miter lim="800000"/>
            </a:ln>
            <a:effectLst/>
          </c:spPr>
          <c:marker>
            <c:symbol val="none"/>
          </c:marker>
          <c:dLbls>
            <c:dLbl>
              <c:idx val="14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331-4CCA-A5AA-F0590D7D381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LM Roman 12" panose="00000500000000000000" pitchFamily="50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'Attendance Descriptives'!$Q$3:$Q$17</c:f>
              <c:numCache>
                <c:formatCode>General</c:formatCode>
                <c:ptCount val="15"/>
                <c:pt idx="0">
                  <c:v>16</c:v>
                </c:pt>
                <c:pt idx="1">
                  <c:v>38</c:v>
                </c:pt>
                <c:pt idx="2">
                  <c:v>53</c:v>
                </c:pt>
                <c:pt idx="3">
                  <c:v>63</c:v>
                </c:pt>
                <c:pt idx="4">
                  <c:v>76</c:v>
                </c:pt>
                <c:pt idx="5">
                  <c:v>93</c:v>
                </c:pt>
                <c:pt idx="6">
                  <c:v>103</c:v>
                </c:pt>
                <c:pt idx="7">
                  <c:v>117</c:v>
                </c:pt>
                <c:pt idx="8">
                  <c:v>126</c:v>
                </c:pt>
                <c:pt idx="9">
                  <c:v>133</c:v>
                </c:pt>
                <c:pt idx="10">
                  <c:v>147</c:v>
                </c:pt>
                <c:pt idx="11">
                  <c:v>165</c:v>
                </c:pt>
                <c:pt idx="12">
                  <c:v>165</c:v>
                </c:pt>
                <c:pt idx="13">
                  <c:v>165</c:v>
                </c:pt>
                <c:pt idx="14">
                  <c:v>165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31-4CCA-A5AA-F0590D7D3814}"/>
            </c:ext>
          </c:extLst>
        </c:ser>
        <c:ser>
          <c:idx val="0"/>
          <c:order val="1"/>
          <c:tx>
            <c:strRef>
              <c:f>'Attendance Descriptives'!$P$2</c:f>
              <c:strCache>
                <c:ptCount val="1"/>
                <c:pt idx="0">
                  <c:v>Spring 2024</c:v>
                </c:pt>
              </c:strCache>
            </c:strRef>
          </c:tx>
          <c:spPr>
            <a:ln w="38100" cap="flat" cmpd="dbl" algn="ctr">
              <a:solidFill>
                <a:schemeClr val="accent6"/>
              </a:solidFill>
              <a:miter lim="800000"/>
            </a:ln>
            <a:effectLst/>
          </c:spPr>
          <c:marker>
            <c:symbol val="none"/>
          </c:marker>
          <c:dLbls>
            <c:dLbl>
              <c:idx val="14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506-426E-BAA4-D9F21528DCD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LM Roman 12" panose="00000500000000000000" pitchFamily="50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'Attendance Descriptives'!$P$3:$P$17</c:f>
              <c:numCache>
                <c:formatCode>General</c:formatCode>
                <c:ptCount val="15"/>
                <c:pt idx="0">
                  <c:v>10</c:v>
                </c:pt>
                <c:pt idx="1">
                  <c:v>21</c:v>
                </c:pt>
                <c:pt idx="2">
                  <c:v>30</c:v>
                </c:pt>
                <c:pt idx="3">
                  <c:v>53</c:v>
                </c:pt>
                <c:pt idx="4">
                  <c:v>72</c:v>
                </c:pt>
                <c:pt idx="5">
                  <c:v>95</c:v>
                </c:pt>
                <c:pt idx="6">
                  <c:v>111</c:v>
                </c:pt>
                <c:pt idx="7">
                  <c:v>122</c:v>
                </c:pt>
                <c:pt idx="8">
                  <c:v>132</c:v>
                </c:pt>
                <c:pt idx="9">
                  <c:v>139</c:v>
                </c:pt>
                <c:pt idx="10">
                  <c:v>149</c:v>
                </c:pt>
                <c:pt idx="11">
                  <c:v>163</c:v>
                </c:pt>
                <c:pt idx="12">
                  <c:v>187</c:v>
                </c:pt>
                <c:pt idx="13">
                  <c:v>196</c:v>
                </c:pt>
                <c:pt idx="14">
                  <c:v>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09-4D2B-9DDE-08777B56A022}"/>
            </c:ext>
          </c:extLst>
        </c:ser>
        <c:ser>
          <c:idx val="1"/>
          <c:order val="2"/>
          <c:tx>
            <c:strRef>
              <c:f>'Attendance Descriptives'!$O$2</c:f>
              <c:strCache>
                <c:ptCount val="1"/>
                <c:pt idx="0">
                  <c:v>Fall 2023</c:v>
                </c:pt>
              </c:strCache>
            </c:strRef>
          </c:tx>
          <c:spPr>
            <a:ln w="38100" cap="flat" cmpd="dbl" algn="ctr">
              <a:solidFill>
                <a:schemeClr val="accent5"/>
              </a:solidFill>
              <a:miter lim="800000"/>
            </a:ln>
            <a:effectLst/>
          </c:spPr>
          <c:marker>
            <c:symbol val="none"/>
          </c:marker>
          <c:dLbls>
            <c:dLbl>
              <c:idx val="13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506-426E-BAA4-D9F21528DCD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LM Roman 12" panose="00000500000000000000" pitchFamily="50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'Attendance Descriptives'!$O$3:$O$17</c:f>
              <c:numCache>
                <c:formatCode>General</c:formatCode>
                <c:ptCount val="15"/>
                <c:pt idx="0">
                  <c:v>10</c:v>
                </c:pt>
                <c:pt idx="1">
                  <c:v>24</c:v>
                </c:pt>
                <c:pt idx="2">
                  <c:v>35</c:v>
                </c:pt>
                <c:pt idx="3">
                  <c:v>49</c:v>
                </c:pt>
                <c:pt idx="4">
                  <c:v>66</c:v>
                </c:pt>
                <c:pt idx="5">
                  <c:v>99</c:v>
                </c:pt>
                <c:pt idx="6">
                  <c:v>105</c:v>
                </c:pt>
                <c:pt idx="7">
                  <c:v>130</c:v>
                </c:pt>
                <c:pt idx="8">
                  <c:v>147</c:v>
                </c:pt>
                <c:pt idx="9">
                  <c:v>158</c:v>
                </c:pt>
                <c:pt idx="10">
                  <c:v>170</c:v>
                </c:pt>
                <c:pt idx="11">
                  <c:v>183</c:v>
                </c:pt>
                <c:pt idx="12">
                  <c:v>204</c:v>
                </c:pt>
                <c:pt idx="13">
                  <c:v>223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09-4D2B-9DDE-08777B56A0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1355567"/>
        <c:axId val="1461625199"/>
      </c:lineChart>
      <c:catAx>
        <c:axId val="1571355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M Roman 12" panose="00000500000000000000" pitchFamily="50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Week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M Roman 12" panose="00000500000000000000" pitchFamily="50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2" panose="00000500000000000000" pitchFamily="50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61625199"/>
        <c:crosses val="autoZero"/>
        <c:auto val="1"/>
        <c:lblAlgn val="ctr"/>
        <c:lblOffset val="100"/>
        <c:noMultiLvlLbl val="0"/>
      </c:catAx>
      <c:valAx>
        <c:axId val="1461625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M Roman 12" panose="00000500000000000000" pitchFamily="50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Attendance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M Roman 12" panose="00000500000000000000" pitchFamily="50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2" panose="00000500000000000000" pitchFamily="50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71355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LM Roman 12" panose="00000500000000000000" pitchFamily="50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LM Roman 12" panose="00000500000000000000" pitchFamily="50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2" panose="00000500000000000000" pitchFamily="50" charset="0"/>
                <a:ea typeface="+mj-ea"/>
                <a:cs typeface="+mj-cs"/>
              </a:defRPr>
            </a:pPr>
            <a:r>
              <a:rPr lang="en-US"/>
              <a:t>Seminar Presentations Sub-field Representation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LM Roman 12" panose="00000500000000000000" pitchFamily="50" charset="0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3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LM Roman 12" panose="00000500000000000000" pitchFamily="50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'Attendance Descriptives'!$N$27:$Z$27</c:f>
              <c:strCache>
                <c:ptCount val="13"/>
                <c:pt idx="0">
                  <c:v>Development</c:v>
                </c:pt>
                <c:pt idx="1">
                  <c:v>Food &amp; Agriculture</c:v>
                </c:pt>
                <c:pt idx="2">
                  <c:v>Environment</c:v>
                </c:pt>
                <c:pt idx="3">
                  <c:v>Education</c:v>
                </c:pt>
                <c:pt idx="4">
                  <c:v>Econometrics</c:v>
                </c:pt>
                <c:pt idx="5">
                  <c:v>Policy</c:v>
                </c:pt>
                <c:pt idx="6">
                  <c:v>Labor</c:v>
                </c:pt>
                <c:pt idx="7">
                  <c:v>Welfare</c:v>
                </c:pt>
                <c:pt idx="8">
                  <c:v>Finance</c:v>
                </c:pt>
                <c:pt idx="9">
                  <c:v>Urban</c:v>
                </c:pt>
                <c:pt idx="10">
                  <c:v>Crime</c:v>
                </c:pt>
                <c:pt idx="11">
                  <c:v>Behavior</c:v>
                </c:pt>
                <c:pt idx="12">
                  <c:v>Migration</c:v>
                </c:pt>
              </c:strCache>
            </c:strRef>
          </c:cat>
          <c:val>
            <c:numRef>
              <c:f>'Attendance Descriptives'!$N$29:$Z$29</c:f>
              <c:numCache>
                <c:formatCode>0.00</c:formatCode>
                <c:ptCount val="13"/>
                <c:pt idx="0">
                  <c:v>0.2413793103448276</c:v>
                </c:pt>
                <c:pt idx="1">
                  <c:v>0.17241379310344829</c:v>
                </c:pt>
                <c:pt idx="2">
                  <c:v>0.13793103448275862</c:v>
                </c:pt>
                <c:pt idx="3">
                  <c:v>6.8965517241379309E-2</c:v>
                </c:pt>
                <c:pt idx="4">
                  <c:v>6.8965517241379309E-2</c:v>
                </c:pt>
                <c:pt idx="5">
                  <c:v>6.8965517241379309E-2</c:v>
                </c:pt>
                <c:pt idx="6">
                  <c:v>3.4482758620689655E-2</c:v>
                </c:pt>
                <c:pt idx="7">
                  <c:v>3.4482758620689655E-2</c:v>
                </c:pt>
                <c:pt idx="8">
                  <c:v>3.4482758620689655E-2</c:v>
                </c:pt>
                <c:pt idx="9">
                  <c:v>3.4482758620689655E-2</c:v>
                </c:pt>
                <c:pt idx="10">
                  <c:v>3.4482758620689655E-2</c:v>
                </c:pt>
                <c:pt idx="11">
                  <c:v>3.4482758620689655E-2</c:v>
                </c:pt>
                <c:pt idx="12">
                  <c:v>3.4482758620689655E-2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DE-4380-97FA-7E7C358DF3E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115628863"/>
        <c:axId val="115628383"/>
      </c:barChart>
      <c:catAx>
        <c:axId val="115628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M Roman 12" panose="00000500000000000000" pitchFamily="50" charset="0"/>
                    <a:ea typeface="+mn-ea"/>
                    <a:cs typeface="+mn-cs"/>
                  </a:defRPr>
                </a:pPr>
                <a:r>
                  <a:rPr lang="en-US"/>
                  <a:t>Sub-field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M Roman 12" panose="00000500000000000000" pitchFamily="50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2" panose="00000500000000000000" pitchFamily="50" charset="0"/>
                <a:ea typeface="+mn-ea"/>
                <a:cs typeface="+mn-cs"/>
              </a:defRPr>
            </a:pPr>
            <a:endParaRPr lang="en-US"/>
          </a:p>
        </c:txPr>
        <c:crossAx val="115628383"/>
        <c:crosses val="autoZero"/>
        <c:auto val="1"/>
        <c:lblAlgn val="ctr"/>
        <c:lblOffset val="100"/>
        <c:noMultiLvlLbl val="0"/>
      </c:catAx>
      <c:valAx>
        <c:axId val="11562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M Roman 12" panose="00000500000000000000" pitchFamily="50" charset="0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M Roman 12" panose="00000500000000000000" pitchFamily="50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2" panose="00000500000000000000" pitchFamily="50" charset="0"/>
                <a:ea typeface="+mn-ea"/>
                <a:cs typeface="+mn-cs"/>
              </a:defRPr>
            </a:pPr>
            <a:endParaRPr lang="en-US"/>
          </a:p>
        </c:txPr>
        <c:crossAx val="115628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LM Roman 12" panose="00000500000000000000" pitchFamily="50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2" panose="00000500000000000000" pitchFamily="50" charset="0"/>
                <a:ea typeface="+mj-ea"/>
                <a:cs typeface="+mj-cs"/>
              </a:defRPr>
            </a:pPr>
            <a:r>
              <a:rPr lang="en-US"/>
              <a:t>Skills Workshop Category Representation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LM Roman 12" panose="00000500000000000000" pitchFamily="50" charset="0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3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LM Roman 12" panose="00000500000000000000" pitchFamily="50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'Attendance Descriptives'!$N$22:$P$22</c:f>
              <c:strCache>
                <c:ptCount val="3"/>
                <c:pt idx="0">
                  <c:v>Technical Skills</c:v>
                </c:pt>
                <c:pt idx="1">
                  <c:v>Soft Skills</c:v>
                </c:pt>
                <c:pt idx="2">
                  <c:v>Theory/Metrics</c:v>
                </c:pt>
              </c:strCache>
            </c:strRef>
          </c:cat>
          <c:val>
            <c:numRef>
              <c:f>'Attendance Descriptives'!$N$24:$P$24</c:f>
              <c:numCache>
                <c:formatCode>0.00</c:formatCode>
                <c:ptCount val="3"/>
                <c:pt idx="0">
                  <c:v>0.38461538461538464</c:v>
                </c:pt>
                <c:pt idx="1">
                  <c:v>0.38461538461538464</c:v>
                </c:pt>
                <c:pt idx="2">
                  <c:v>0.23076923076923078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12-4344-B654-0378EE6905C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107731519"/>
        <c:axId val="107731039"/>
      </c:barChart>
      <c:catAx>
        <c:axId val="107731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2" panose="00000500000000000000" pitchFamily="50" charset="0"/>
                <a:ea typeface="+mn-ea"/>
                <a:cs typeface="+mn-cs"/>
              </a:defRPr>
            </a:pPr>
            <a:endParaRPr lang="en-US"/>
          </a:p>
        </c:txPr>
        <c:crossAx val="107731039"/>
        <c:crosses val="autoZero"/>
        <c:auto val="1"/>
        <c:lblAlgn val="ctr"/>
        <c:lblOffset val="100"/>
        <c:noMultiLvlLbl val="0"/>
      </c:catAx>
      <c:valAx>
        <c:axId val="107731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M Roman 12" panose="00000500000000000000" pitchFamily="50" charset="0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M Roman 12" panose="00000500000000000000" pitchFamily="50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2" panose="00000500000000000000" pitchFamily="50" charset="0"/>
                <a:ea typeface="+mn-ea"/>
                <a:cs typeface="+mn-cs"/>
              </a:defRPr>
            </a:pPr>
            <a:endParaRPr lang="en-US"/>
          </a:p>
        </c:txPr>
        <c:crossAx val="1077315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LM Roman 12" panose="00000500000000000000" pitchFamily="50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</xdr:colOff>
      <xdr:row>0</xdr:row>
      <xdr:rowOff>179070</xdr:rowOff>
    </xdr:from>
    <xdr:to>
      <xdr:col>12</xdr:col>
      <xdr:colOff>502920</xdr:colOff>
      <xdr:row>23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C5434C-1E2F-379A-FD29-0310618ECD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586740</xdr:colOff>
      <xdr:row>25</xdr:row>
      <xdr:rowOff>49530</xdr:rowOff>
    </xdr:from>
    <xdr:to>
      <xdr:col>12</xdr:col>
      <xdr:colOff>480060</xdr:colOff>
      <xdr:row>43</xdr:row>
      <xdr:rowOff>15240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6B32308-828A-9682-5694-999FE776FF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594360</xdr:colOff>
      <xdr:row>43</xdr:row>
      <xdr:rowOff>179070</xdr:rowOff>
    </xdr:from>
    <xdr:to>
      <xdr:col>12</xdr:col>
      <xdr:colOff>472440</xdr:colOff>
      <xdr:row>63</xdr:row>
      <xdr:rowOff>106680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D99A5D4-F735-0E05-DFF1-C6637FB996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A700E-0BF3-43A5-A828-CFE649334312}">
  <dimension ref="A1:H20"/>
  <sheetViews>
    <sheetView workbookViewId="0">
      <selection activeCell="H9" sqref="H9"/>
    </sheetView>
  </sheetViews>
  <sheetFormatPr defaultRowHeight="14.4" x14ac:dyDescent="0.3"/>
  <cols>
    <col min="1" max="8" width="20.77734375" customWidth="1"/>
  </cols>
  <sheetData>
    <row r="1" spans="1:8" x14ac:dyDescent="0.3">
      <c r="A1" s="7" t="s">
        <v>117</v>
      </c>
      <c r="B1" s="7" t="s">
        <v>0</v>
      </c>
      <c r="C1" s="7" t="s">
        <v>116</v>
      </c>
      <c r="D1" s="7" t="s">
        <v>167</v>
      </c>
      <c r="E1" s="7" t="s">
        <v>2</v>
      </c>
      <c r="F1" s="7" t="s">
        <v>3</v>
      </c>
      <c r="G1" s="7" t="s">
        <v>4</v>
      </c>
      <c r="H1" s="7" t="s">
        <v>5</v>
      </c>
    </row>
    <row r="2" spans="1:8" ht="57.6" x14ac:dyDescent="0.3">
      <c r="A2" s="1" t="s">
        <v>118</v>
      </c>
      <c r="B2" s="1" t="s">
        <v>131</v>
      </c>
      <c r="C2" s="8" t="s">
        <v>132</v>
      </c>
      <c r="D2" s="1">
        <v>5</v>
      </c>
      <c r="E2" s="1">
        <v>15</v>
      </c>
      <c r="F2" s="1">
        <v>4</v>
      </c>
      <c r="G2" s="1">
        <f t="shared" ref="G2:G18" si="0">SUM(E2:F2)</f>
        <v>19</v>
      </c>
      <c r="H2" t="s">
        <v>168</v>
      </c>
    </row>
    <row r="3" spans="1:8" x14ac:dyDescent="0.3">
      <c r="A3" s="1"/>
      <c r="B3" s="1"/>
      <c r="C3" s="10"/>
      <c r="D3" s="10"/>
      <c r="E3" s="1"/>
      <c r="F3" s="1"/>
      <c r="G3" s="1"/>
    </row>
    <row r="4" spans="1:8" x14ac:dyDescent="0.3">
      <c r="A4" s="1"/>
      <c r="B4" s="1"/>
      <c r="C4" s="10"/>
      <c r="D4" s="10"/>
      <c r="E4" s="1"/>
      <c r="F4" s="1"/>
      <c r="G4" s="1"/>
    </row>
    <row r="5" spans="1:8" x14ac:dyDescent="0.3">
      <c r="A5" s="1"/>
      <c r="B5" s="1"/>
      <c r="C5" s="10"/>
      <c r="D5" s="10"/>
      <c r="E5" s="1"/>
      <c r="F5" s="1"/>
      <c r="G5" s="1"/>
    </row>
    <row r="6" spans="1:8" x14ac:dyDescent="0.3">
      <c r="A6" s="1"/>
      <c r="B6" s="1"/>
      <c r="C6" s="10"/>
      <c r="D6" s="10"/>
      <c r="E6" s="1"/>
      <c r="F6" s="1"/>
      <c r="G6" s="1"/>
    </row>
    <row r="7" spans="1:8" x14ac:dyDescent="0.3">
      <c r="A7" s="1"/>
      <c r="B7" s="1"/>
      <c r="C7" s="10"/>
      <c r="D7" s="10"/>
      <c r="E7" s="1"/>
      <c r="F7" s="1"/>
      <c r="G7" s="1"/>
    </row>
    <row r="8" spans="1:8" x14ac:dyDescent="0.3">
      <c r="A8" s="1"/>
      <c r="B8" s="1"/>
      <c r="C8" s="10"/>
      <c r="D8" s="10"/>
      <c r="E8" s="1"/>
      <c r="F8" s="1"/>
      <c r="G8" s="1"/>
    </row>
    <row r="9" spans="1:8" x14ac:dyDescent="0.3">
      <c r="A9" s="1"/>
      <c r="B9" s="1"/>
      <c r="C9" s="10"/>
      <c r="D9" s="10"/>
      <c r="E9" s="1"/>
      <c r="F9" s="1"/>
      <c r="G9" s="1"/>
    </row>
    <row r="10" spans="1:8" x14ac:dyDescent="0.3">
      <c r="A10" s="1"/>
      <c r="B10" s="1"/>
      <c r="C10" s="10"/>
      <c r="D10" s="10"/>
      <c r="E10" s="1"/>
      <c r="F10" s="1"/>
      <c r="G10" s="1"/>
    </row>
    <row r="11" spans="1:8" x14ac:dyDescent="0.3">
      <c r="A11" s="1"/>
      <c r="B11" s="1"/>
      <c r="C11" s="10"/>
      <c r="D11" s="10"/>
      <c r="E11" s="1"/>
      <c r="F11" s="1"/>
      <c r="G11" s="1"/>
    </row>
    <row r="12" spans="1:8" x14ac:dyDescent="0.3">
      <c r="A12" s="1"/>
      <c r="B12" s="1"/>
      <c r="C12" s="10"/>
      <c r="D12" s="10"/>
      <c r="E12" s="1"/>
      <c r="F12" s="1"/>
      <c r="G12" s="1"/>
    </row>
    <row r="13" spans="1:8" x14ac:dyDescent="0.3">
      <c r="A13" s="1"/>
      <c r="B13" s="1"/>
      <c r="C13" s="10"/>
      <c r="D13" s="10"/>
      <c r="E13" s="1"/>
      <c r="F13" s="1"/>
      <c r="G13" s="1"/>
    </row>
    <row r="14" spans="1:8" x14ac:dyDescent="0.3">
      <c r="A14" s="1"/>
      <c r="B14" s="1"/>
      <c r="C14" s="10"/>
      <c r="D14" s="10"/>
      <c r="E14" s="1"/>
      <c r="F14" s="1"/>
      <c r="G14" s="1"/>
    </row>
    <row r="15" spans="1:8" x14ac:dyDescent="0.3">
      <c r="A15" s="1"/>
      <c r="B15" s="1"/>
      <c r="C15" s="10"/>
      <c r="D15" s="10"/>
      <c r="E15" s="1"/>
      <c r="F15" s="1"/>
      <c r="G15" s="1"/>
    </row>
    <row r="16" spans="1:8" x14ac:dyDescent="0.3">
      <c r="A16" s="1"/>
      <c r="B16" s="1"/>
      <c r="C16" s="10"/>
      <c r="D16" s="10"/>
      <c r="E16" s="1"/>
      <c r="F16" s="1"/>
      <c r="G16" s="1"/>
    </row>
    <row r="17" spans="1:8" ht="15" thickBot="1" x14ac:dyDescent="0.35">
      <c r="A17" s="21" t="s">
        <v>36</v>
      </c>
      <c r="B17" s="21"/>
      <c r="C17" s="21"/>
      <c r="D17" s="2">
        <f>SUM(D2:D16)</f>
        <v>5</v>
      </c>
      <c r="E17" s="2">
        <f>SUM(E2:E16)</f>
        <v>15</v>
      </c>
      <c r="F17" s="2">
        <f>SUM(F2:F16)</f>
        <v>4</v>
      </c>
      <c r="G17" s="2">
        <f>SUM(E17:F17)</f>
        <v>19</v>
      </c>
      <c r="H17" s="3"/>
    </row>
    <row r="18" spans="1:8" ht="15.6" thickTop="1" thickBot="1" x14ac:dyDescent="0.35">
      <c r="A18" s="21" t="s">
        <v>38</v>
      </c>
      <c r="B18" s="21"/>
      <c r="C18" s="21"/>
      <c r="D18" s="4">
        <f>AVERAGE(D2:D16)</f>
        <v>5</v>
      </c>
      <c r="E18" s="4">
        <f>AVERAGE(E2:E16)</f>
        <v>15</v>
      </c>
      <c r="F18" s="4">
        <f>AVERAGE(F2:F16)</f>
        <v>4</v>
      </c>
      <c r="G18" s="4">
        <f t="shared" si="0"/>
        <v>19</v>
      </c>
      <c r="H18" s="5" t="s">
        <v>40</v>
      </c>
    </row>
    <row r="19" spans="1:8" ht="15.6" thickTop="1" thickBot="1" x14ac:dyDescent="0.35">
      <c r="A19" s="21" t="s">
        <v>39</v>
      </c>
      <c r="B19" s="21"/>
      <c r="C19" s="21"/>
      <c r="D19" s="2"/>
      <c r="E19" s="4"/>
      <c r="F19" s="4"/>
      <c r="G19" s="6">
        <f>G18/(64+12)</f>
        <v>0.25</v>
      </c>
      <c r="H19" s="5" t="s">
        <v>41</v>
      </c>
    </row>
    <row r="20" spans="1:8" ht="15" thickTop="1" x14ac:dyDescent="0.3"/>
  </sheetData>
  <mergeCells count="3">
    <mergeCell ref="A17:C17"/>
    <mergeCell ref="A18:C18"/>
    <mergeCell ref="A19:C1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92331-1E38-48FD-9605-0D81D4E71360}">
  <dimension ref="A1:Z29"/>
  <sheetViews>
    <sheetView workbookViewId="0">
      <selection activeCell="Q15" sqref="Q15"/>
    </sheetView>
  </sheetViews>
  <sheetFormatPr defaultRowHeight="14.4" x14ac:dyDescent="0.3"/>
  <cols>
    <col min="1" max="1" width="24.109375" bestFit="1" customWidth="1"/>
    <col min="14" max="14" width="13.21875" customWidth="1"/>
    <col min="15" max="15" width="16.5546875" bestFit="1" customWidth="1"/>
    <col min="16" max="16" width="12.21875" bestFit="1" customWidth="1"/>
    <col min="17" max="19" width="11.6640625" customWidth="1"/>
    <col min="20" max="26" width="11.5546875" bestFit="1" customWidth="1"/>
  </cols>
  <sheetData>
    <row r="1" spans="1:17" x14ac:dyDescent="0.3">
      <c r="A1" s="22" t="s">
        <v>125</v>
      </c>
      <c r="B1" s="22"/>
      <c r="C1" s="22"/>
    </row>
    <row r="2" spans="1:17" x14ac:dyDescent="0.3">
      <c r="A2" s="12" t="s">
        <v>4</v>
      </c>
      <c r="B2">
        <f>SUM('2024 - Spring'!I17,'2023 - Fall'!I16)</f>
        <v>428</v>
      </c>
      <c r="N2" t="s">
        <v>130</v>
      </c>
      <c r="O2" t="s">
        <v>129</v>
      </c>
      <c r="P2" t="s">
        <v>118</v>
      </c>
      <c r="Q2" t="s">
        <v>226</v>
      </c>
    </row>
    <row r="3" spans="1:17" x14ac:dyDescent="0.3">
      <c r="A3" s="13" t="s">
        <v>123</v>
      </c>
      <c r="B3">
        <f>SUM('2024 - Spring'!G17,'2023 - Fall'!G16)</f>
        <v>303</v>
      </c>
      <c r="N3">
        <v>1</v>
      </c>
      <c r="O3">
        <f>'2023 - Fall'!K2</f>
        <v>10</v>
      </c>
      <c r="P3">
        <f>'2024 - Spring'!K2</f>
        <v>10</v>
      </c>
      <c r="Q3">
        <f>'2024 - Fall'!K2</f>
        <v>16</v>
      </c>
    </row>
    <row r="4" spans="1:17" x14ac:dyDescent="0.3">
      <c r="A4" s="13" t="s">
        <v>124</v>
      </c>
      <c r="B4">
        <f>SUM('2024 - Spring'!H17,'2023 - Fall'!H16)</f>
        <v>125</v>
      </c>
      <c r="N4">
        <v>2</v>
      </c>
      <c r="O4">
        <f>'2023 - Fall'!K3</f>
        <v>24</v>
      </c>
      <c r="P4">
        <f>'2024 - Spring'!K3</f>
        <v>21</v>
      </c>
      <c r="Q4">
        <f>'2024 - Fall'!K3</f>
        <v>38</v>
      </c>
    </row>
    <row r="5" spans="1:17" x14ac:dyDescent="0.3">
      <c r="A5" s="13" t="s">
        <v>126</v>
      </c>
      <c r="B5">
        <f>COUNTIF('2024 - Spring'!A:C, "Seminar") +COUNTIF('2023 - Fall'!B2:B15, "Seminar")</f>
        <v>16</v>
      </c>
      <c r="N5">
        <v>3</v>
      </c>
      <c r="O5">
        <f>'2023 - Fall'!K4</f>
        <v>35</v>
      </c>
      <c r="P5">
        <f>'2024 - Spring'!K4</f>
        <v>30</v>
      </c>
      <c r="Q5">
        <f>'2024 - Fall'!K4</f>
        <v>53</v>
      </c>
    </row>
    <row r="6" spans="1:17" x14ac:dyDescent="0.3">
      <c r="A6" s="13" t="s">
        <v>127</v>
      </c>
      <c r="B6">
        <f>COUNTIF('2024 - Spring'!A:C, "Workshop") +COUNTIF('2023 - Fall'!B2:B15, "Workshop")</f>
        <v>13</v>
      </c>
      <c r="N6">
        <v>4</v>
      </c>
      <c r="O6">
        <f>'2023 - Fall'!K5</f>
        <v>49</v>
      </c>
      <c r="P6">
        <f>'2024 - Spring'!K5</f>
        <v>53</v>
      </c>
      <c r="Q6">
        <f>'2024 - Fall'!K5</f>
        <v>63</v>
      </c>
    </row>
    <row r="7" spans="1:17" x14ac:dyDescent="0.3">
      <c r="A7" s="14"/>
      <c r="N7">
        <v>5</v>
      </c>
      <c r="O7">
        <f>'2023 - Fall'!K6</f>
        <v>66</v>
      </c>
      <c r="P7">
        <f>'2024 - Spring'!K6</f>
        <v>72</v>
      </c>
      <c r="Q7">
        <f>'2024 - Fall'!K6</f>
        <v>76</v>
      </c>
    </row>
    <row r="8" spans="1:17" x14ac:dyDescent="0.3">
      <c r="A8" s="13" t="s">
        <v>122</v>
      </c>
      <c r="B8">
        <f>B2/SUM(B5:B6)</f>
        <v>14.758620689655173</v>
      </c>
      <c r="N8">
        <v>6</v>
      </c>
      <c r="O8">
        <f>'2023 - Fall'!K7</f>
        <v>99</v>
      </c>
      <c r="P8">
        <f>'2024 - Spring'!K7</f>
        <v>95</v>
      </c>
      <c r="Q8">
        <f>'2024 - Fall'!K7</f>
        <v>93</v>
      </c>
    </row>
    <row r="9" spans="1:17" x14ac:dyDescent="0.3">
      <c r="A9" s="13" t="s">
        <v>120</v>
      </c>
      <c r="B9">
        <f>B3/SUM(B5:B6)</f>
        <v>10.448275862068966</v>
      </c>
      <c r="N9">
        <v>7</v>
      </c>
      <c r="O9">
        <f>'2023 - Fall'!K8</f>
        <v>105</v>
      </c>
      <c r="P9">
        <f>'2024 - Spring'!K8</f>
        <v>111</v>
      </c>
      <c r="Q9">
        <f>'2024 - Fall'!K8</f>
        <v>103</v>
      </c>
    </row>
    <row r="10" spans="1:17" x14ac:dyDescent="0.3">
      <c r="A10" s="13" t="s">
        <v>121</v>
      </c>
      <c r="B10">
        <f>B4/SUM(B5:B6)</f>
        <v>4.3103448275862073</v>
      </c>
      <c r="N10">
        <v>8</v>
      </c>
      <c r="O10">
        <f>'2023 - Fall'!K9</f>
        <v>130</v>
      </c>
      <c r="P10">
        <f>'2024 - Spring'!K9</f>
        <v>122</v>
      </c>
      <c r="Q10">
        <f>'2024 - Fall'!K9</f>
        <v>117</v>
      </c>
    </row>
    <row r="11" spans="1:17" x14ac:dyDescent="0.3">
      <c r="N11">
        <v>9</v>
      </c>
      <c r="O11">
        <f>'2023 - Fall'!K10</f>
        <v>147</v>
      </c>
      <c r="P11">
        <f>'2024 - Spring'!K10</f>
        <v>132</v>
      </c>
      <c r="Q11">
        <f>'2024 - Fall'!K10</f>
        <v>126</v>
      </c>
    </row>
    <row r="12" spans="1:17" x14ac:dyDescent="0.3">
      <c r="N12">
        <v>10</v>
      </c>
      <c r="O12">
        <f>'2023 - Fall'!K11</f>
        <v>158</v>
      </c>
      <c r="P12">
        <f>'2024 - Spring'!K11</f>
        <v>139</v>
      </c>
      <c r="Q12">
        <f>'2024 - Fall'!K11</f>
        <v>133</v>
      </c>
    </row>
    <row r="13" spans="1:17" x14ac:dyDescent="0.3">
      <c r="N13">
        <v>11</v>
      </c>
      <c r="O13">
        <f>'2023 - Fall'!K12</f>
        <v>170</v>
      </c>
      <c r="P13">
        <f>'2024 - Spring'!K12</f>
        <v>149</v>
      </c>
      <c r="Q13">
        <f>'2024 - Fall'!K12</f>
        <v>147</v>
      </c>
    </row>
    <row r="14" spans="1:17" x14ac:dyDescent="0.3">
      <c r="N14">
        <v>12</v>
      </c>
      <c r="O14">
        <f>'2023 - Fall'!K13</f>
        <v>183</v>
      </c>
      <c r="P14">
        <f>'2024 - Spring'!K13</f>
        <v>163</v>
      </c>
      <c r="Q14">
        <f>'2024 - Fall'!K13</f>
        <v>165</v>
      </c>
    </row>
    <row r="15" spans="1:17" x14ac:dyDescent="0.3">
      <c r="N15">
        <v>13</v>
      </c>
      <c r="O15">
        <f>'2023 - Fall'!K14</f>
        <v>204</v>
      </c>
      <c r="P15">
        <f>'2024 - Spring'!K14</f>
        <v>187</v>
      </c>
      <c r="Q15">
        <f>'2024 - Fall'!K14</f>
        <v>165</v>
      </c>
    </row>
    <row r="16" spans="1:17" x14ac:dyDescent="0.3">
      <c r="N16">
        <v>14</v>
      </c>
      <c r="O16">
        <f>'2023 - Fall'!K15</f>
        <v>223</v>
      </c>
      <c r="P16">
        <f>'2024 - Spring'!K15</f>
        <v>196</v>
      </c>
      <c r="Q16">
        <f>'2024 - Fall'!K15</f>
        <v>165</v>
      </c>
    </row>
    <row r="17" spans="14:26" x14ac:dyDescent="0.3">
      <c r="N17">
        <v>15</v>
      </c>
      <c r="P17">
        <f>'2024 - Spring'!K16</f>
        <v>205</v>
      </c>
      <c r="Q17">
        <f>'2024 - Fall'!K16</f>
        <v>165</v>
      </c>
    </row>
    <row r="19" spans="14:26" x14ac:dyDescent="0.3">
      <c r="N19" s="20" t="s">
        <v>227</v>
      </c>
    </row>
    <row r="21" spans="14:26" x14ac:dyDescent="0.3">
      <c r="N21" t="s">
        <v>166</v>
      </c>
    </row>
    <row r="22" spans="14:26" x14ac:dyDescent="0.3">
      <c r="N22" t="s">
        <v>144</v>
      </c>
      <c r="O22" t="s">
        <v>143</v>
      </c>
      <c r="P22" t="s">
        <v>145</v>
      </c>
    </row>
    <row r="23" spans="14:26" x14ac:dyDescent="0.3">
      <c r="N23">
        <f>1+1+1+1+1</f>
        <v>5</v>
      </c>
      <c r="O23">
        <f>1+1+1+1+1</f>
        <v>5</v>
      </c>
      <c r="P23">
        <f>1+1+1</f>
        <v>3</v>
      </c>
    </row>
    <row r="24" spans="14:26" x14ac:dyDescent="0.3">
      <c r="N24" s="16">
        <f>N23/SUM($N$23:$P$23)</f>
        <v>0.38461538461538464</v>
      </c>
      <c r="O24" s="16">
        <f>O23/SUM($N$23:$P$23)</f>
        <v>0.38461538461538464</v>
      </c>
      <c r="P24" s="16">
        <f>P23/SUM($N$23:$P$23)</f>
        <v>0.23076923076923078</v>
      </c>
    </row>
    <row r="26" spans="14:26" x14ac:dyDescent="0.3">
      <c r="N26" t="s">
        <v>165</v>
      </c>
    </row>
    <row r="27" spans="14:26" x14ac:dyDescent="0.3">
      <c r="N27" t="s">
        <v>155</v>
      </c>
      <c r="O27" t="s">
        <v>164</v>
      </c>
      <c r="P27" t="s">
        <v>156</v>
      </c>
      <c r="Q27" t="s">
        <v>158</v>
      </c>
      <c r="R27" t="s">
        <v>146</v>
      </c>
      <c r="S27" t="s">
        <v>153</v>
      </c>
      <c r="T27" t="s">
        <v>147</v>
      </c>
      <c r="U27" t="s">
        <v>157</v>
      </c>
      <c r="V27" t="s">
        <v>160</v>
      </c>
      <c r="W27" t="s">
        <v>161</v>
      </c>
      <c r="X27" t="s">
        <v>162</v>
      </c>
      <c r="Y27" t="s">
        <v>159</v>
      </c>
      <c r="Z27" t="s">
        <v>163</v>
      </c>
    </row>
    <row r="28" spans="14:26" x14ac:dyDescent="0.3">
      <c r="N28">
        <f>1+1+1+1+1+1+1</f>
        <v>7</v>
      </c>
      <c r="O28">
        <f>1+1+1+1+1</f>
        <v>5</v>
      </c>
      <c r="P28">
        <f>1+1+1+1</f>
        <v>4</v>
      </c>
      <c r="Q28">
        <f>1+1</f>
        <v>2</v>
      </c>
      <c r="R28">
        <f>1+1</f>
        <v>2</v>
      </c>
      <c r="S28">
        <f>1+1</f>
        <v>2</v>
      </c>
      <c r="T28">
        <f>1</f>
        <v>1</v>
      </c>
      <c r="U28">
        <f>1</f>
        <v>1</v>
      </c>
      <c r="V28">
        <f>1</f>
        <v>1</v>
      </c>
      <c r="W28">
        <f>1</f>
        <v>1</v>
      </c>
      <c r="X28">
        <f>1</f>
        <v>1</v>
      </c>
      <c r="Y28">
        <f>1</f>
        <v>1</v>
      </c>
      <c r="Z28">
        <f>1</f>
        <v>1</v>
      </c>
    </row>
    <row r="29" spans="14:26" x14ac:dyDescent="0.3">
      <c r="N29" s="16">
        <f t="shared" ref="N29:Z29" si="0">N28/SUM($N$28:$Z$28)</f>
        <v>0.2413793103448276</v>
      </c>
      <c r="O29" s="16">
        <f t="shared" si="0"/>
        <v>0.17241379310344829</v>
      </c>
      <c r="P29" s="16">
        <f t="shared" si="0"/>
        <v>0.13793103448275862</v>
      </c>
      <c r="Q29" s="16">
        <f t="shared" si="0"/>
        <v>6.8965517241379309E-2</v>
      </c>
      <c r="R29" s="16">
        <f t="shared" si="0"/>
        <v>6.8965517241379309E-2</v>
      </c>
      <c r="S29" s="16">
        <f t="shared" si="0"/>
        <v>6.8965517241379309E-2</v>
      </c>
      <c r="T29" s="16">
        <f t="shared" si="0"/>
        <v>3.4482758620689655E-2</v>
      </c>
      <c r="U29" s="16">
        <f t="shared" si="0"/>
        <v>3.4482758620689655E-2</v>
      </c>
      <c r="V29" s="16">
        <f t="shared" si="0"/>
        <v>3.4482758620689655E-2</v>
      </c>
      <c r="W29" s="16">
        <f t="shared" si="0"/>
        <v>3.4482758620689655E-2</v>
      </c>
      <c r="X29" s="16">
        <f t="shared" si="0"/>
        <v>3.4482758620689655E-2</v>
      </c>
      <c r="Y29" s="16">
        <f t="shared" si="0"/>
        <v>3.4482758620689655E-2</v>
      </c>
      <c r="Z29" s="16">
        <f t="shared" si="0"/>
        <v>3.4482758620689655E-2</v>
      </c>
    </row>
  </sheetData>
  <mergeCells count="1">
    <mergeCell ref="A1:C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DFB2B-D04A-46F2-AD88-552F372D387B}">
  <dimension ref="A1:L36"/>
  <sheetViews>
    <sheetView tabSelected="1" zoomScaleNormal="100" workbookViewId="0">
      <pane ySplit="1" topLeftCell="A10" activePane="bottomLeft" state="frozen"/>
      <selection pane="bottomLeft" activeCell="F20" sqref="F20"/>
    </sheetView>
  </sheetViews>
  <sheetFormatPr defaultRowHeight="14.4" x14ac:dyDescent="0.3"/>
  <cols>
    <col min="1" max="1" width="11.21875" style="1" customWidth="1"/>
    <col min="2" max="2" width="13.109375" style="1" customWidth="1"/>
    <col min="3" max="3" width="17.44140625" style="8" bestFit="1" customWidth="1"/>
    <col min="4" max="4" width="40.33203125" style="8" customWidth="1"/>
    <col min="5" max="5" width="15.33203125" style="17" customWidth="1"/>
    <col min="6" max="6" width="15.88671875" style="17" bestFit="1" customWidth="1"/>
    <col min="7" max="7" width="12.77734375" style="1" customWidth="1"/>
    <col min="8" max="8" width="12.44140625" style="1" customWidth="1"/>
    <col min="9" max="9" width="13.109375" style="1" customWidth="1"/>
    <col min="10" max="10" width="44.5546875" customWidth="1"/>
    <col min="11" max="11" width="12" customWidth="1"/>
    <col min="12" max="12" width="8.88671875" style="1"/>
  </cols>
  <sheetData>
    <row r="1" spans="1:12" s="8" customFormat="1" ht="28.8" x14ac:dyDescent="0.3">
      <c r="A1" s="7" t="s">
        <v>0</v>
      </c>
      <c r="B1" s="7" t="s">
        <v>67</v>
      </c>
      <c r="C1" s="7" t="s">
        <v>1</v>
      </c>
      <c r="D1" s="7" t="s">
        <v>44</v>
      </c>
      <c r="E1" s="7" t="s">
        <v>135</v>
      </c>
      <c r="F1" s="7" t="s">
        <v>45</v>
      </c>
      <c r="G1" s="7" t="s">
        <v>2</v>
      </c>
      <c r="H1" s="7" t="s">
        <v>3</v>
      </c>
      <c r="I1" s="7" t="s">
        <v>4</v>
      </c>
      <c r="J1" s="7" t="s">
        <v>5</v>
      </c>
      <c r="K1" s="7" t="s">
        <v>128</v>
      </c>
      <c r="L1" s="7" t="s">
        <v>228</v>
      </c>
    </row>
    <row r="2" spans="1:12" ht="28.8" x14ac:dyDescent="0.3">
      <c r="A2" s="1" t="s">
        <v>169</v>
      </c>
      <c r="B2" s="1" t="s">
        <v>33</v>
      </c>
      <c r="C2" s="17" t="s">
        <v>53</v>
      </c>
      <c r="D2" s="8" t="s">
        <v>197</v>
      </c>
      <c r="E2" s="17" t="s">
        <v>190</v>
      </c>
      <c r="F2" s="19" t="s">
        <v>50</v>
      </c>
      <c r="G2" s="1">
        <v>14</v>
      </c>
      <c r="H2" s="1">
        <v>2</v>
      </c>
      <c r="I2" s="1">
        <f t="shared" ref="I2:I16" si="0">SUM(G2:H2)</f>
        <v>16</v>
      </c>
      <c r="J2" t="s">
        <v>234</v>
      </c>
      <c r="K2">
        <f>I2</f>
        <v>16</v>
      </c>
      <c r="L2" s="1" t="s">
        <v>229</v>
      </c>
    </row>
    <row r="3" spans="1:12" ht="28.8" x14ac:dyDescent="0.3">
      <c r="A3" s="1" t="s">
        <v>170</v>
      </c>
      <c r="B3" s="1" t="s">
        <v>83</v>
      </c>
      <c r="C3" s="17" t="s">
        <v>208</v>
      </c>
      <c r="D3" s="8" t="s">
        <v>209</v>
      </c>
      <c r="E3" s="17" t="s">
        <v>144</v>
      </c>
      <c r="F3" s="17" t="s">
        <v>61</v>
      </c>
      <c r="G3" s="1">
        <v>18</v>
      </c>
      <c r="H3" s="1">
        <v>4</v>
      </c>
      <c r="I3" s="1">
        <f t="shared" si="0"/>
        <v>22</v>
      </c>
      <c r="J3" t="s">
        <v>22</v>
      </c>
      <c r="K3">
        <f t="shared" ref="K3:K16" si="1">K2+I3</f>
        <v>38</v>
      </c>
      <c r="L3" s="1" t="s">
        <v>229</v>
      </c>
    </row>
    <row r="4" spans="1:12" ht="28.8" x14ac:dyDescent="0.3">
      <c r="A4" s="1" t="s">
        <v>171</v>
      </c>
      <c r="B4" s="1" t="s">
        <v>33</v>
      </c>
      <c r="C4" s="17" t="s">
        <v>184</v>
      </c>
      <c r="D4" s="8" t="s">
        <v>198</v>
      </c>
      <c r="E4" s="17" t="s">
        <v>191</v>
      </c>
      <c r="F4" s="17" t="s">
        <v>61</v>
      </c>
      <c r="G4" s="1">
        <v>6</v>
      </c>
      <c r="H4" s="1">
        <v>9</v>
      </c>
      <c r="I4" s="1">
        <f t="shared" si="0"/>
        <v>15</v>
      </c>
      <c r="J4" t="s">
        <v>22</v>
      </c>
      <c r="K4">
        <f t="shared" si="1"/>
        <v>53</v>
      </c>
      <c r="L4" s="1" t="s">
        <v>230</v>
      </c>
    </row>
    <row r="5" spans="1:12" ht="28.8" x14ac:dyDescent="0.3">
      <c r="A5" s="1" t="s">
        <v>172</v>
      </c>
      <c r="B5" s="1" t="s">
        <v>83</v>
      </c>
      <c r="C5" s="17" t="s">
        <v>210</v>
      </c>
      <c r="D5" s="8" t="s">
        <v>211</v>
      </c>
      <c r="E5" s="17" t="s">
        <v>144</v>
      </c>
      <c r="F5" s="17" t="s">
        <v>61</v>
      </c>
      <c r="G5" s="1">
        <v>5</v>
      </c>
      <c r="H5" s="1">
        <v>5</v>
      </c>
      <c r="I5" s="1">
        <f t="shared" si="0"/>
        <v>10</v>
      </c>
      <c r="J5" t="s">
        <v>222</v>
      </c>
      <c r="K5">
        <f t="shared" si="1"/>
        <v>63</v>
      </c>
      <c r="L5" s="1" t="s">
        <v>229</v>
      </c>
    </row>
    <row r="6" spans="1:12" ht="57.6" x14ac:dyDescent="0.3">
      <c r="A6" s="1" t="s">
        <v>173</v>
      </c>
      <c r="B6" s="1" t="s">
        <v>33</v>
      </c>
      <c r="C6" s="17" t="s">
        <v>185</v>
      </c>
      <c r="D6" s="18" t="s">
        <v>199</v>
      </c>
      <c r="E6" s="17" t="s">
        <v>192</v>
      </c>
      <c r="F6" s="19" t="s">
        <v>93</v>
      </c>
      <c r="G6" s="1">
        <v>6</v>
      </c>
      <c r="H6" s="1">
        <v>7</v>
      </c>
      <c r="I6" s="1">
        <f t="shared" si="0"/>
        <v>13</v>
      </c>
      <c r="J6" t="s">
        <v>234</v>
      </c>
      <c r="K6">
        <f t="shared" si="1"/>
        <v>76</v>
      </c>
      <c r="L6" s="1" t="s">
        <v>230</v>
      </c>
    </row>
    <row r="7" spans="1:12" ht="43.2" x14ac:dyDescent="0.3">
      <c r="A7" s="1" t="s">
        <v>174</v>
      </c>
      <c r="B7" s="1" t="s">
        <v>83</v>
      </c>
      <c r="C7" s="17" t="s">
        <v>212</v>
      </c>
      <c r="D7" s="8" t="s">
        <v>213</v>
      </c>
      <c r="E7" s="17" t="s">
        <v>214</v>
      </c>
      <c r="F7" s="17" t="s">
        <v>61</v>
      </c>
      <c r="G7" s="1">
        <v>7</v>
      </c>
      <c r="H7" s="1">
        <v>10</v>
      </c>
      <c r="I7" s="1">
        <f t="shared" si="0"/>
        <v>17</v>
      </c>
      <c r="J7" t="s">
        <v>221</v>
      </c>
      <c r="K7">
        <f t="shared" si="1"/>
        <v>93</v>
      </c>
      <c r="L7" s="1" t="s">
        <v>229</v>
      </c>
    </row>
    <row r="8" spans="1:12" x14ac:dyDescent="0.3">
      <c r="A8" s="1" t="s">
        <v>175</v>
      </c>
      <c r="B8" s="1" t="s">
        <v>33</v>
      </c>
      <c r="C8" s="17" t="s">
        <v>186</v>
      </c>
      <c r="D8" s="8" t="s">
        <v>200</v>
      </c>
      <c r="E8" s="17" t="s">
        <v>193</v>
      </c>
      <c r="F8" s="17" t="s">
        <v>89</v>
      </c>
      <c r="G8" s="1">
        <v>4</v>
      </c>
      <c r="H8" s="1">
        <v>6</v>
      </c>
      <c r="I8" s="1">
        <f t="shared" si="0"/>
        <v>10</v>
      </c>
      <c r="J8" t="s">
        <v>223</v>
      </c>
      <c r="K8">
        <f t="shared" si="1"/>
        <v>103</v>
      </c>
      <c r="L8" s="1" t="s">
        <v>230</v>
      </c>
    </row>
    <row r="9" spans="1:12" x14ac:dyDescent="0.3">
      <c r="A9" s="1" t="s">
        <v>176</v>
      </c>
      <c r="B9" s="1" t="s">
        <v>83</v>
      </c>
      <c r="C9" s="17" t="s">
        <v>215</v>
      </c>
      <c r="D9" s="8" t="s">
        <v>216</v>
      </c>
      <c r="E9" s="17" t="s">
        <v>144</v>
      </c>
      <c r="F9" s="17" t="s">
        <v>61</v>
      </c>
      <c r="G9" s="1">
        <v>5</v>
      </c>
      <c r="H9" s="1">
        <v>9</v>
      </c>
      <c r="I9" s="1">
        <f t="shared" si="0"/>
        <v>14</v>
      </c>
      <c r="J9" t="s">
        <v>224</v>
      </c>
      <c r="K9">
        <f t="shared" si="1"/>
        <v>117</v>
      </c>
      <c r="L9" s="1" t="s">
        <v>230</v>
      </c>
    </row>
    <row r="10" spans="1:12" ht="28.8" x14ac:dyDescent="0.3">
      <c r="A10" s="1" t="s">
        <v>177</v>
      </c>
      <c r="B10" s="1" t="s">
        <v>33</v>
      </c>
      <c r="C10" s="17" t="s">
        <v>187</v>
      </c>
      <c r="D10" s="8" t="s">
        <v>201</v>
      </c>
      <c r="E10" s="17" t="s">
        <v>194</v>
      </c>
      <c r="F10" s="19" t="s">
        <v>205</v>
      </c>
      <c r="G10" s="1">
        <v>9</v>
      </c>
      <c r="H10" s="1">
        <v>0</v>
      </c>
      <c r="I10" s="1">
        <f t="shared" si="0"/>
        <v>9</v>
      </c>
      <c r="J10" t="s">
        <v>234</v>
      </c>
      <c r="K10">
        <f t="shared" si="1"/>
        <v>126</v>
      </c>
      <c r="L10" s="1" t="s">
        <v>229</v>
      </c>
    </row>
    <row r="11" spans="1:12" ht="43.2" x14ac:dyDescent="0.3">
      <c r="A11" s="1" t="s">
        <v>178</v>
      </c>
      <c r="B11" s="1" t="s">
        <v>33</v>
      </c>
      <c r="C11" s="17" t="s">
        <v>89</v>
      </c>
      <c r="D11" s="8" t="s">
        <v>231</v>
      </c>
      <c r="E11" s="17" t="s">
        <v>232</v>
      </c>
      <c r="F11" s="17" t="s">
        <v>233</v>
      </c>
      <c r="G11" s="1">
        <v>4</v>
      </c>
      <c r="H11" s="1">
        <v>3</v>
      </c>
      <c r="I11" s="1">
        <f t="shared" si="0"/>
        <v>7</v>
      </c>
      <c r="J11" t="s">
        <v>236</v>
      </c>
      <c r="K11">
        <f t="shared" si="1"/>
        <v>133</v>
      </c>
      <c r="L11" s="1" t="s">
        <v>229</v>
      </c>
    </row>
    <row r="12" spans="1:12" ht="28.8" x14ac:dyDescent="0.3">
      <c r="A12" s="1" t="s">
        <v>179</v>
      </c>
      <c r="B12" s="1" t="s">
        <v>33</v>
      </c>
      <c r="C12" s="17" t="s">
        <v>188</v>
      </c>
      <c r="D12" s="8" t="s">
        <v>202</v>
      </c>
      <c r="E12" s="17" t="s">
        <v>137</v>
      </c>
      <c r="F12" s="19" t="s">
        <v>206</v>
      </c>
      <c r="G12" s="1">
        <v>3</v>
      </c>
      <c r="H12" s="1">
        <v>11</v>
      </c>
      <c r="I12" s="1">
        <f t="shared" si="0"/>
        <v>14</v>
      </c>
      <c r="J12" t="s">
        <v>234</v>
      </c>
      <c r="K12">
        <f t="shared" si="1"/>
        <v>147</v>
      </c>
      <c r="L12" s="1" t="s">
        <v>230</v>
      </c>
    </row>
    <row r="13" spans="1:12" x14ac:dyDescent="0.3">
      <c r="A13" s="1" t="s">
        <v>180</v>
      </c>
      <c r="B13" s="1" t="s">
        <v>83</v>
      </c>
      <c r="C13" s="17" t="s">
        <v>217</v>
      </c>
      <c r="D13" s="8" t="s">
        <v>218</v>
      </c>
      <c r="E13" s="17" t="s">
        <v>145</v>
      </c>
      <c r="F13" s="17" t="s">
        <v>61</v>
      </c>
      <c r="G13" s="1">
        <v>9</v>
      </c>
      <c r="H13" s="1">
        <v>9</v>
      </c>
      <c r="I13" s="1">
        <f t="shared" si="0"/>
        <v>18</v>
      </c>
      <c r="J13" t="s">
        <v>225</v>
      </c>
      <c r="K13">
        <f t="shared" si="1"/>
        <v>165</v>
      </c>
      <c r="L13" s="1" t="s">
        <v>229</v>
      </c>
    </row>
    <row r="14" spans="1:12" ht="28.8" x14ac:dyDescent="0.3">
      <c r="A14" s="1" t="s">
        <v>181</v>
      </c>
      <c r="B14" s="1" t="s">
        <v>33</v>
      </c>
      <c r="C14" s="17" t="s">
        <v>99</v>
      </c>
      <c r="D14" s="8" t="s">
        <v>203</v>
      </c>
      <c r="E14" s="17" t="s">
        <v>195</v>
      </c>
      <c r="F14" s="17" t="s">
        <v>85</v>
      </c>
      <c r="I14" s="1">
        <f t="shared" si="0"/>
        <v>0</v>
      </c>
      <c r="J14" t="s">
        <v>235</v>
      </c>
      <c r="K14">
        <f t="shared" si="1"/>
        <v>165</v>
      </c>
      <c r="L14" s="1" t="s">
        <v>230</v>
      </c>
    </row>
    <row r="15" spans="1:12" ht="28.8" x14ac:dyDescent="0.3">
      <c r="A15" s="1" t="s">
        <v>182</v>
      </c>
      <c r="B15" s="1" t="s">
        <v>83</v>
      </c>
      <c r="C15" s="17" t="s">
        <v>219</v>
      </c>
      <c r="D15" s="18" t="s">
        <v>220</v>
      </c>
      <c r="E15" s="17" t="s">
        <v>214</v>
      </c>
      <c r="F15" s="17" t="s">
        <v>61</v>
      </c>
      <c r="I15" s="1">
        <f t="shared" si="0"/>
        <v>0</v>
      </c>
      <c r="J15" t="s">
        <v>22</v>
      </c>
      <c r="K15">
        <f t="shared" si="1"/>
        <v>165</v>
      </c>
      <c r="L15" s="1" t="s">
        <v>230</v>
      </c>
    </row>
    <row r="16" spans="1:12" ht="28.8" x14ac:dyDescent="0.3">
      <c r="A16" s="1" t="s">
        <v>183</v>
      </c>
      <c r="B16" s="1" t="s">
        <v>33</v>
      </c>
      <c r="C16" s="17" t="s">
        <v>189</v>
      </c>
      <c r="D16" s="18" t="s">
        <v>204</v>
      </c>
      <c r="E16" s="17" t="s">
        <v>196</v>
      </c>
      <c r="F16" s="19" t="s">
        <v>207</v>
      </c>
      <c r="I16" s="1">
        <f t="shared" si="0"/>
        <v>0</v>
      </c>
      <c r="J16" t="s">
        <v>234</v>
      </c>
      <c r="K16">
        <f t="shared" si="1"/>
        <v>165</v>
      </c>
      <c r="L16" s="1" t="s">
        <v>230</v>
      </c>
    </row>
    <row r="17" spans="1:10" ht="15" thickBot="1" x14ac:dyDescent="0.35">
      <c r="A17" s="21" t="s">
        <v>36</v>
      </c>
      <c r="B17" s="21"/>
      <c r="C17" s="21"/>
      <c r="D17" s="11"/>
      <c r="E17" s="11"/>
      <c r="F17" s="11"/>
      <c r="G17" s="2">
        <f>SUM(G2:G16)</f>
        <v>90</v>
      </c>
      <c r="H17" s="2">
        <f>SUM(H2:H16)</f>
        <v>75</v>
      </c>
      <c r="I17" s="2">
        <f>SUM(G17:H17)</f>
        <v>165</v>
      </c>
      <c r="J17" s="3"/>
    </row>
    <row r="18" spans="1:10" ht="15.6" thickTop="1" thickBot="1" x14ac:dyDescent="0.35">
      <c r="A18" s="21" t="s">
        <v>38</v>
      </c>
      <c r="B18" s="21"/>
      <c r="C18" s="21"/>
      <c r="D18" s="11"/>
      <c r="E18" s="11"/>
      <c r="F18" s="11"/>
      <c r="G18" s="4">
        <f>AVERAGE(G2:G16)</f>
        <v>7.5</v>
      </c>
      <c r="H18" s="4">
        <f>AVERAGE(H2:H16)</f>
        <v>6.25</v>
      </c>
      <c r="I18" s="4">
        <f>SUM(G18:H18)</f>
        <v>13.75</v>
      </c>
      <c r="J18" s="5" t="s">
        <v>40</v>
      </c>
    </row>
    <row r="19" spans="1:10" ht="15.6" thickTop="1" thickBot="1" x14ac:dyDescent="0.35">
      <c r="A19" s="21" t="s">
        <v>39</v>
      </c>
      <c r="B19" s="21"/>
      <c r="C19" s="21"/>
      <c r="D19" s="11"/>
      <c r="E19" s="11"/>
      <c r="F19" s="11"/>
      <c r="G19" s="4"/>
      <c r="H19" s="4"/>
      <c r="I19" s="6">
        <f>I18/(64+12)</f>
        <v>0.18092105263157895</v>
      </c>
      <c r="J19" s="5" t="s">
        <v>41</v>
      </c>
    </row>
    <row r="20" spans="1:10" ht="15" thickTop="1" x14ac:dyDescent="0.3"/>
    <row r="25" spans="1:10" x14ac:dyDescent="0.3">
      <c r="C25" s="17"/>
    </row>
    <row r="26" spans="1:10" x14ac:dyDescent="0.3">
      <c r="C26" s="17"/>
      <c r="D26" s="18"/>
    </row>
    <row r="27" spans="1:10" x14ac:dyDescent="0.3">
      <c r="C27" s="17"/>
    </row>
    <row r="28" spans="1:10" x14ac:dyDescent="0.3">
      <c r="C28" s="17"/>
    </row>
    <row r="29" spans="1:10" x14ac:dyDescent="0.3">
      <c r="C29" s="17"/>
    </row>
    <row r="30" spans="1:10" x14ac:dyDescent="0.3">
      <c r="C30" s="17"/>
    </row>
    <row r="31" spans="1:10" x14ac:dyDescent="0.3">
      <c r="C31" s="17"/>
    </row>
    <row r="32" spans="1:10" x14ac:dyDescent="0.3">
      <c r="C32" s="17"/>
    </row>
    <row r="33" spans="3:4" x14ac:dyDescent="0.3">
      <c r="C33" s="17"/>
    </row>
    <row r="34" spans="3:4" x14ac:dyDescent="0.3">
      <c r="C34" s="17"/>
    </row>
    <row r="35" spans="3:4" x14ac:dyDescent="0.3">
      <c r="C35" s="17"/>
      <c r="D35" s="18"/>
    </row>
    <row r="36" spans="3:4" x14ac:dyDescent="0.3">
      <c r="C36" s="17"/>
      <c r="D36" s="18"/>
    </row>
  </sheetData>
  <mergeCells count="3">
    <mergeCell ref="A17:C17"/>
    <mergeCell ref="A18:C18"/>
    <mergeCell ref="A19:C1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DA028-C994-415A-B404-123C1AD93D08}">
  <dimension ref="A1:K29"/>
  <sheetViews>
    <sheetView topLeftCell="B1" workbookViewId="0">
      <pane ySplit="1" topLeftCell="A9" activePane="bottomLeft" state="frozen"/>
      <selection pane="bottomLeft" activeCell="J15" sqref="J15"/>
    </sheetView>
  </sheetViews>
  <sheetFormatPr defaultRowHeight="14.4" x14ac:dyDescent="0.3"/>
  <cols>
    <col min="1" max="1" width="9.21875" style="1" bestFit="1" customWidth="1"/>
    <col min="2" max="2" width="10.109375" style="1" customWidth="1"/>
    <col min="3" max="3" width="26" style="8" customWidth="1"/>
    <col min="4" max="4" width="45.77734375" style="8" customWidth="1"/>
    <col min="5" max="5" width="19.6640625" style="8" customWidth="1"/>
    <col min="6" max="6" width="16.21875" customWidth="1"/>
    <col min="7" max="7" width="12.77734375" style="1" customWidth="1"/>
    <col min="8" max="8" width="12.44140625" style="1" customWidth="1"/>
    <col min="9" max="9" width="10.5546875" style="1" customWidth="1"/>
    <col min="10" max="10" width="44.5546875" customWidth="1"/>
  </cols>
  <sheetData>
    <row r="1" spans="1:11" s="8" customFormat="1" ht="43.2" x14ac:dyDescent="0.3">
      <c r="A1" s="7" t="s">
        <v>0</v>
      </c>
      <c r="B1" s="7" t="s">
        <v>67</v>
      </c>
      <c r="C1" s="7" t="s">
        <v>1</v>
      </c>
      <c r="D1" s="7" t="s">
        <v>44</v>
      </c>
      <c r="E1" s="7" t="s">
        <v>135</v>
      </c>
      <c r="F1" s="7" t="s">
        <v>45</v>
      </c>
      <c r="G1" s="7" t="s">
        <v>2</v>
      </c>
      <c r="H1" s="7" t="s">
        <v>3</v>
      </c>
      <c r="I1" s="7" t="s">
        <v>4</v>
      </c>
      <c r="J1" s="7" t="s">
        <v>5</v>
      </c>
      <c r="K1" s="15" t="s">
        <v>128</v>
      </c>
    </row>
    <row r="2" spans="1:11" ht="57.6" x14ac:dyDescent="0.3">
      <c r="A2" s="1" t="s">
        <v>68</v>
      </c>
      <c r="B2" s="1" t="s">
        <v>33</v>
      </c>
      <c r="C2" t="s">
        <v>114</v>
      </c>
      <c r="D2" s="8" t="s">
        <v>115</v>
      </c>
      <c r="E2" s="8" t="s">
        <v>136</v>
      </c>
      <c r="F2" t="s">
        <v>84</v>
      </c>
      <c r="G2" s="1">
        <v>8</v>
      </c>
      <c r="H2" s="1">
        <v>2</v>
      </c>
      <c r="I2" s="1">
        <f t="shared" ref="I2:I16" si="0">SUM(G2:H2)</f>
        <v>10</v>
      </c>
      <c r="J2" t="s">
        <v>234</v>
      </c>
      <c r="K2">
        <f>I2</f>
        <v>10</v>
      </c>
    </row>
    <row r="3" spans="1:11" ht="28.8" x14ac:dyDescent="0.3">
      <c r="A3" s="1" t="s">
        <v>69</v>
      </c>
      <c r="B3" s="1" t="s">
        <v>83</v>
      </c>
      <c r="C3" s="10" t="s">
        <v>9</v>
      </c>
      <c r="D3" s="8" t="s">
        <v>109</v>
      </c>
      <c r="E3" s="8" t="s">
        <v>144</v>
      </c>
      <c r="F3" t="s">
        <v>61</v>
      </c>
      <c r="G3" s="1">
        <v>8</v>
      </c>
      <c r="H3" s="1">
        <v>3</v>
      </c>
      <c r="I3" s="1">
        <f t="shared" si="0"/>
        <v>11</v>
      </c>
      <c r="J3" t="s">
        <v>234</v>
      </c>
      <c r="K3">
        <f t="shared" ref="K3:K16" si="1">K2+I3</f>
        <v>21</v>
      </c>
    </row>
    <row r="4" spans="1:11" ht="28.8" x14ac:dyDescent="0.3">
      <c r="A4" s="1" t="s">
        <v>70</v>
      </c>
      <c r="B4" s="1" t="s">
        <v>33</v>
      </c>
      <c r="C4" s="10" t="s">
        <v>107</v>
      </c>
      <c r="D4" s="8" t="s">
        <v>108</v>
      </c>
      <c r="E4" s="8" t="s">
        <v>137</v>
      </c>
      <c r="F4" t="s">
        <v>85</v>
      </c>
      <c r="G4" s="1">
        <v>9</v>
      </c>
      <c r="H4" s="1">
        <v>0</v>
      </c>
      <c r="I4" s="1">
        <f t="shared" si="0"/>
        <v>9</v>
      </c>
      <c r="K4">
        <f t="shared" si="1"/>
        <v>30</v>
      </c>
    </row>
    <row r="5" spans="1:11" x14ac:dyDescent="0.3">
      <c r="A5" s="1" t="s">
        <v>71</v>
      </c>
      <c r="B5" s="1" t="s">
        <v>83</v>
      </c>
      <c r="C5" s="10" t="s">
        <v>86</v>
      </c>
      <c r="D5" s="8" t="s">
        <v>104</v>
      </c>
      <c r="E5" s="8" t="s">
        <v>143</v>
      </c>
      <c r="F5" t="s">
        <v>61</v>
      </c>
      <c r="G5" s="1">
        <v>14</v>
      </c>
      <c r="H5" s="1">
        <v>9</v>
      </c>
      <c r="I5" s="1">
        <f t="shared" si="0"/>
        <v>23</v>
      </c>
      <c r="J5" t="s">
        <v>22</v>
      </c>
      <c r="K5">
        <f t="shared" si="1"/>
        <v>53</v>
      </c>
    </row>
    <row r="6" spans="1:11" ht="28.8" x14ac:dyDescent="0.3">
      <c r="A6" s="1" t="s">
        <v>72</v>
      </c>
      <c r="B6" s="1" t="s">
        <v>33</v>
      </c>
      <c r="C6" s="10" t="s">
        <v>87</v>
      </c>
      <c r="D6" s="10" t="s">
        <v>100</v>
      </c>
      <c r="E6" s="8" t="s">
        <v>138</v>
      </c>
      <c r="F6" s="9" t="s">
        <v>99</v>
      </c>
      <c r="G6" s="1">
        <v>17</v>
      </c>
      <c r="H6" s="1">
        <v>2</v>
      </c>
      <c r="I6" s="1">
        <f t="shared" si="0"/>
        <v>19</v>
      </c>
      <c r="J6" t="s">
        <v>234</v>
      </c>
      <c r="K6">
        <f t="shared" si="1"/>
        <v>72</v>
      </c>
    </row>
    <row r="7" spans="1:11" ht="28.8" x14ac:dyDescent="0.3">
      <c r="A7" s="1" t="s">
        <v>73</v>
      </c>
      <c r="B7" s="1" t="s">
        <v>83</v>
      </c>
      <c r="C7" s="10" t="s">
        <v>88</v>
      </c>
      <c r="D7" s="8" t="s">
        <v>105</v>
      </c>
      <c r="E7" s="8" t="s">
        <v>145</v>
      </c>
      <c r="F7" t="s">
        <v>61</v>
      </c>
      <c r="G7" s="1">
        <v>17</v>
      </c>
      <c r="H7" s="1">
        <v>6</v>
      </c>
      <c r="I7" s="1">
        <f t="shared" si="0"/>
        <v>23</v>
      </c>
      <c r="J7" t="s">
        <v>32</v>
      </c>
      <c r="K7">
        <f t="shared" si="1"/>
        <v>95</v>
      </c>
    </row>
    <row r="8" spans="1:11" ht="27.6" x14ac:dyDescent="0.3">
      <c r="A8" s="1" t="s">
        <v>74</v>
      </c>
      <c r="B8" s="1" t="s">
        <v>33</v>
      </c>
      <c r="C8" s="10" t="s">
        <v>89</v>
      </c>
      <c r="D8" s="10" t="s">
        <v>112</v>
      </c>
      <c r="E8" s="8" t="s">
        <v>154</v>
      </c>
      <c r="F8" t="s">
        <v>19</v>
      </c>
      <c r="G8" s="1">
        <v>14</v>
      </c>
      <c r="H8" s="1">
        <v>2</v>
      </c>
      <c r="I8" s="1">
        <f t="shared" si="0"/>
        <v>16</v>
      </c>
      <c r="K8">
        <f t="shared" si="1"/>
        <v>111</v>
      </c>
    </row>
    <row r="9" spans="1:11" ht="28.8" x14ac:dyDescent="0.3">
      <c r="A9" s="1" t="s">
        <v>75</v>
      </c>
      <c r="B9" s="1" t="s">
        <v>33</v>
      </c>
      <c r="C9" s="10" t="s">
        <v>95</v>
      </c>
      <c r="D9" s="8" t="s">
        <v>113</v>
      </c>
      <c r="E9" s="8" t="s">
        <v>139</v>
      </c>
      <c r="F9" s="9" t="s">
        <v>98</v>
      </c>
      <c r="G9" s="1">
        <v>7</v>
      </c>
      <c r="H9" s="1">
        <v>4</v>
      </c>
      <c r="I9" s="1">
        <f t="shared" si="0"/>
        <v>11</v>
      </c>
      <c r="J9" t="s">
        <v>22</v>
      </c>
      <c r="K9">
        <f t="shared" si="1"/>
        <v>122</v>
      </c>
    </row>
    <row r="10" spans="1:11" ht="28.8" x14ac:dyDescent="0.3">
      <c r="A10" s="1" t="s">
        <v>76</v>
      </c>
      <c r="B10" s="1" t="s">
        <v>83</v>
      </c>
      <c r="C10" s="10" t="s">
        <v>48</v>
      </c>
      <c r="D10" s="8" t="s">
        <v>134</v>
      </c>
      <c r="E10" s="8" t="s">
        <v>144</v>
      </c>
      <c r="F10" t="s">
        <v>61</v>
      </c>
      <c r="G10" s="1">
        <v>7</v>
      </c>
      <c r="H10" s="1">
        <v>3</v>
      </c>
      <c r="I10" s="1">
        <f t="shared" si="0"/>
        <v>10</v>
      </c>
      <c r="J10" t="s">
        <v>234</v>
      </c>
      <c r="K10">
        <f t="shared" si="1"/>
        <v>132</v>
      </c>
    </row>
    <row r="11" spans="1:11" ht="28.8" x14ac:dyDescent="0.3">
      <c r="A11" s="1" t="s">
        <v>77</v>
      </c>
      <c r="B11" s="1" t="s">
        <v>33</v>
      </c>
      <c r="C11" s="10" t="s">
        <v>90</v>
      </c>
      <c r="D11" s="8" t="s">
        <v>101</v>
      </c>
      <c r="E11" s="8" t="s">
        <v>140</v>
      </c>
      <c r="F11" t="s">
        <v>91</v>
      </c>
      <c r="G11" s="1">
        <v>4</v>
      </c>
      <c r="H11" s="1">
        <v>3</v>
      </c>
      <c r="I11" s="1">
        <f t="shared" si="0"/>
        <v>7</v>
      </c>
      <c r="J11" t="s">
        <v>119</v>
      </c>
      <c r="K11">
        <f t="shared" si="1"/>
        <v>139</v>
      </c>
    </row>
    <row r="12" spans="1:11" x14ac:dyDescent="0.3">
      <c r="A12" s="1" t="s">
        <v>78</v>
      </c>
      <c r="B12" s="1" t="s">
        <v>83</v>
      </c>
      <c r="C12" s="10" t="s">
        <v>92</v>
      </c>
      <c r="D12" s="8" t="s">
        <v>110</v>
      </c>
      <c r="E12" s="8" t="s">
        <v>143</v>
      </c>
      <c r="F12" t="s">
        <v>61</v>
      </c>
      <c r="G12" s="1">
        <v>7</v>
      </c>
      <c r="H12" s="1">
        <v>3</v>
      </c>
      <c r="I12" s="1">
        <f t="shared" si="0"/>
        <v>10</v>
      </c>
      <c r="J12" t="s">
        <v>32</v>
      </c>
      <c r="K12">
        <f t="shared" si="1"/>
        <v>149</v>
      </c>
    </row>
    <row r="13" spans="1:11" ht="43.2" x14ac:dyDescent="0.3">
      <c r="A13" s="1" t="s">
        <v>79</v>
      </c>
      <c r="B13" s="1" t="s">
        <v>33</v>
      </c>
      <c r="C13" s="10" t="s">
        <v>93</v>
      </c>
      <c r="D13" s="8" t="s">
        <v>102</v>
      </c>
      <c r="E13" s="8" t="s">
        <v>141</v>
      </c>
      <c r="F13" t="s">
        <v>94</v>
      </c>
      <c r="G13" s="1">
        <v>9</v>
      </c>
      <c r="H13" s="1">
        <v>5</v>
      </c>
      <c r="I13" s="1">
        <f t="shared" si="0"/>
        <v>14</v>
      </c>
      <c r="K13">
        <f t="shared" si="1"/>
        <v>163</v>
      </c>
    </row>
    <row r="14" spans="1:11" ht="27.6" x14ac:dyDescent="0.3">
      <c r="A14" s="1" t="s">
        <v>80</v>
      </c>
      <c r="B14" s="1" t="s">
        <v>83</v>
      </c>
      <c r="C14" s="10" t="s">
        <v>133</v>
      </c>
      <c r="D14" s="8" t="s">
        <v>106</v>
      </c>
      <c r="E14" s="8" t="s">
        <v>143</v>
      </c>
      <c r="F14" t="s">
        <v>61</v>
      </c>
      <c r="G14" s="1">
        <v>13</v>
      </c>
      <c r="H14" s="1">
        <v>11</v>
      </c>
      <c r="I14" s="1">
        <f t="shared" si="0"/>
        <v>24</v>
      </c>
      <c r="J14" t="s">
        <v>234</v>
      </c>
      <c r="K14">
        <f t="shared" si="1"/>
        <v>187</v>
      </c>
    </row>
    <row r="15" spans="1:11" ht="28.8" x14ac:dyDescent="0.3">
      <c r="A15" s="1" t="s">
        <v>81</v>
      </c>
      <c r="B15" s="1" t="s">
        <v>33</v>
      </c>
      <c r="C15" s="10" t="s">
        <v>96</v>
      </c>
      <c r="D15" s="8" t="s">
        <v>103</v>
      </c>
      <c r="E15" s="8" t="s">
        <v>142</v>
      </c>
      <c r="F15" t="s">
        <v>97</v>
      </c>
      <c r="G15" s="1">
        <v>7</v>
      </c>
      <c r="H15" s="1">
        <v>2</v>
      </c>
      <c r="I15" s="1">
        <f t="shared" si="0"/>
        <v>9</v>
      </c>
      <c r="J15" t="s">
        <v>22</v>
      </c>
      <c r="K15">
        <f t="shared" si="1"/>
        <v>196</v>
      </c>
    </row>
    <row r="16" spans="1:11" ht="28.8" x14ac:dyDescent="0.3">
      <c r="A16" s="1" t="s">
        <v>82</v>
      </c>
      <c r="B16" s="1" t="s">
        <v>83</v>
      </c>
      <c r="C16" s="10" t="s">
        <v>85</v>
      </c>
      <c r="D16" s="8" t="s">
        <v>111</v>
      </c>
      <c r="E16" s="8" t="s">
        <v>144</v>
      </c>
      <c r="F16" t="s">
        <v>61</v>
      </c>
      <c r="G16" s="1">
        <v>8</v>
      </c>
      <c r="H16" s="1">
        <v>1</v>
      </c>
      <c r="I16" s="1">
        <f t="shared" si="0"/>
        <v>9</v>
      </c>
      <c r="K16">
        <f t="shared" si="1"/>
        <v>205</v>
      </c>
    </row>
    <row r="17" spans="1:10" ht="15" thickBot="1" x14ac:dyDescent="0.35">
      <c r="A17" s="21" t="s">
        <v>36</v>
      </c>
      <c r="B17" s="21"/>
      <c r="C17" s="21"/>
      <c r="D17" s="11"/>
      <c r="E17" s="11"/>
      <c r="F17" s="2"/>
      <c r="G17" s="2">
        <f>SUM(G2:G16)</f>
        <v>149</v>
      </c>
      <c r="H17" s="2">
        <f>SUM(H2:H16)</f>
        <v>56</v>
      </c>
      <c r="I17" s="2">
        <f>SUM(G17:H17)</f>
        <v>205</v>
      </c>
      <c r="J17" s="3"/>
    </row>
    <row r="18" spans="1:10" ht="15.6" thickTop="1" thickBot="1" x14ac:dyDescent="0.35">
      <c r="A18" s="21" t="s">
        <v>38</v>
      </c>
      <c r="B18" s="21"/>
      <c r="C18" s="21"/>
      <c r="D18" s="11"/>
      <c r="E18" s="11"/>
      <c r="F18" s="2"/>
      <c r="G18" s="4">
        <f>AVERAGE(G2:G16)</f>
        <v>9.9333333333333336</v>
      </c>
      <c r="H18" s="4">
        <f>AVERAGE(H2:H16)</f>
        <v>3.7333333333333334</v>
      </c>
      <c r="I18" s="4">
        <f>SUM(G18:H18)</f>
        <v>13.666666666666668</v>
      </c>
      <c r="J18" s="5" t="s">
        <v>40</v>
      </c>
    </row>
    <row r="19" spans="1:10" ht="15.6" thickTop="1" thickBot="1" x14ac:dyDescent="0.35">
      <c r="A19" s="21" t="s">
        <v>39</v>
      </c>
      <c r="B19" s="21"/>
      <c r="C19" s="21"/>
      <c r="D19" s="11"/>
      <c r="E19" s="11"/>
      <c r="F19" s="2"/>
      <c r="G19" s="4"/>
      <c r="H19" s="4"/>
      <c r="I19" s="6">
        <f>I18/(64+12)</f>
        <v>0.17982456140350878</v>
      </c>
      <c r="J19" s="5" t="s">
        <v>41</v>
      </c>
    </row>
    <row r="20" spans="1:10" ht="15" thickTop="1" x14ac:dyDescent="0.3"/>
    <row r="22" spans="1:10" x14ac:dyDescent="0.3">
      <c r="E22"/>
    </row>
    <row r="23" spans="1:10" x14ac:dyDescent="0.3">
      <c r="E23"/>
    </row>
    <row r="24" spans="1:10" x14ac:dyDescent="0.3">
      <c r="E24"/>
    </row>
    <row r="25" spans="1:10" x14ac:dyDescent="0.3">
      <c r="E25"/>
    </row>
    <row r="26" spans="1:10" x14ac:dyDescent="0.3">
      <c r="E26"/>
    </row>
    <row r="27" spans="1:10" x14ac:dyDescent="0.3">
      <c r="E27"/>
    </row>
    <row r="28" spans="1:10" x14ac:dyDescent="0.3">
      <c r="E28"/>
    </row>
    <row r="29" spans="1:10" x14ac:dyDescent="0.3">
      <c r="E29"/>
    </row>
  </sheetData>
  <mergeCells count="3">
    <mergeCell ref="A17:C17"/>
    <mergeCell ref="A18:C18"/>
    <mergeCell ref="A19:C1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118A8-9298-41B4-A7AA-F0BC3EEE1EAD}">
  <dimension ref="A1:K19"/>
  <sheetViews>
    <sheetView workbookViewId="0">
      <pane ySplit="1" topLeftCell="A7" activePane="bottomLeft" state="frozen"/>
      <selection pane="bottomLeft" activeCell="J16" sqref="J16"/>
    </sheetView>
  </sheetViews>
  <sheetFormatPr defaultRowHeight="14.4" x14ac:dyDescent="0.3"/>
  <cols>
    <col min="1" max="1" width="9.21875" style="1" bestFit="1" customWidth="1"/>
    <col min="2" max="2" width="9.33203125" style="1" bestFit="1" customWidth="1"/>
    <col min="3" max="3" width="17.44140625" bestFit="1" customWidth="1"/>
    <col min="4" max="4" width="40.33203125" customWidth="1"/>
    <col min="5" max="5" width="15.33203125" customWidth="1"/>
    <col min="6" max="6" width="15.88671875" bestFit="1" customWidth="1"/>
    <col min="7" max="7" width="12.77734375" style="1" customWidth="1"/>
    <col min="8" max="8" width="12.44140625" style="1" customWidth="1"/>
    <col min="9" max="9" width="10.5546875" style="1" customWidth="1"/>
    <col min="10" max="10" width="44.5546875" customWidth="1"/>
  </cols>
  <sheetData>
    <row r="1" spans="1:11" s="8" customFormat="1" ht="43.2" x14ac:dyDescent="0.3">
      <c r="A1" s="7" t="s">
        <v>0</v>
      </c>
      <c r="B1" s="7" t="s">
        <v>67</v>
      </c>
      <c r="C1" s="7" t="s">
        <v>1</v>
      </c>
      <c r="D1" s="7" t="s">
        <v>44</v>
      </c>
      <c r="E1" s="7" t="s">
        <v>135</v>
      </c>
      <c r="F1" s="7" t="s">
        <v>45</v>
      </c>
      <c r="G1" s="7" t="s">
        <v>2</v>
      </c>
      <c r="H1" s="7" t="s">
        <v>3</v>
      </c>
      <c r="I1" s="7" t="s">
        <v>4</v>
      </c>
      <c r="J1" s="7" t="s">
        <v>5</v>
      </c>
      <c r="K1" s="15" t="s">
        <v>128</v>
      </c>
    </row>
    <row r="2" spans="1:11" ht="57.6" x14ac:dyDescent="0.3">
      <c r="A2" s="1" t="s">
        <v>6</v>
      </c>
      <c r="B2" s="1" t="s">
        <v>33</v>
      </c>
      <c r="C2" t="s">
        <v>7</v>
      </c>
      <c r="D2" s="8" t="s">
        <v>46</v>
      </c>
      <c r="E2" s="8" t="s">
        <v>146</v>
      </c>
      <c r="F2" t="s">
        <v>19</v>
      </c>
      <c r="G2" s="1">
        <v>10</v>
      </c>
      <c r="H2" s="1">
        <v>0</v>
      </c>
      <c r="I2" s="1">
        <f t="shared" ref="I2:I17" si="0">SUM(G2:H2)</f>
        <v>10</v>
      </c>
      <c r="J2" t="s">
        <v>234</v>
      </c>
      <c r="K2">
        <f>I2</f>
        <v>10</v>
      </c>
    </row>
    <row r="3" spans="1:11" x14ac:dyDescent="0.3">
      <c r="A3" s="1" t="s">
        <v>23</v>
      </c>
      <c r="B3" s="1" t="s">
        <v>83</v>
      </c>
      <c r="C3" t="s">
        <v>24</v>
      </c>
      <c r="D3" s="8" t="s">
        <v>60</v>
      </c>
      <c r="E3" s="8" t="s">
        <v>144</v>
      </c>
      <c r="F3" t="s">
        <v>61</v>
      </c>
      <c r="G3" s="1">
        <v>8</v>
      </c>
      <c r="H3" s="1">
        <v>6</v>
      </c>
      <c r="I3" s="1">
        <f t="shared" si="0"/>
        <v>14</v>
      </c>
      <c r="J3" t="s">
        <v>34</v>
      </c>
      <c r="K3">
        <f t="shared" ref="K3:K15" si="1">K2+I3</f>
        <v>24</v>
      </c>
    </row>
    <row r="4" spans="1:11" ht="28.8" x14ac:dyDescent="0.3">
      <c r="A4" s="1" t="s">
        <v>8</v>
      </c>
      <c r="B4" s="1" t="s">
        <v>33</v>
      </c>
      <c r="C4" t="s">
        <v>9</v>
      </c>
      <c r="D4" s="8" t="s">
        <v>47</v>
      </c>
      <c r="E4" s="8" t="s">
        <v>147</v>
      </c>
      <c r="F4" t="s">
        <v>48</v>
      </c>
      <c r="G4" s="1">
        <v>9</v>
      </c>
      <c r="H4" s="1">
        <v>2</v>
      </c>
      <c r="I4" s="1">
        <f t="shared" si="0"/>
        <v>11</v>
      </c>
      <c r="J4" t="s">
        <v>234</v>
      </c>
      <c r="K4">
        <f t="shared" si="1"/>
        <v>35</v>
      </c>
    </row>
    <row r="5" spans="1:11" ht="28.8" x14ac:dyDescent="0.3">
      <c r="A5" s="1" t="s">
        <v>25</v>
      </c>
      <c r="B5" s="1" t="s">
        <v>83</v>
      </c>
      <c r="C5" t="s">
        <v>35</v>
      </c>
      <c r="D5" s="8" t="s">
        <v>62</v>
      </c>
      <c r="E5" s="8" t="s">
        <v>143</v>
      </c>
      <c r="F5" t="s">
        <v>61</v>
      </c>
      <c r="G5" s="1">
        <v>8</v>
      </c>
      <c r="H5" s="1">
        <v>6</v>
      </c>
      <c r="I5" s="1">
        <f t="shared" si="0"/>
        <v>14</v>
      </c>
      <c r="K5">
        <f t="shared" si="1"/>
        <v>49</v>
      </c>
    </row>
    <row r="6" spans="1:11" ht="43.2" x14ac:dyDescent="0.3">
      <c r="A6" s="1" t="s">
        <v>10</v>
      </c>
      <c r="B6" s="1" t="s">
        <v>33</v>
      </c>
      <c r="C6" t="s">
        <v>11</v>
      </c>
      <c r="D6" s="8" t="s">
        <v>49</v>
      </c>
      <c r="E6" s="8" t="s">
        <v>148</v>
      </c>
      <c r="F6" t="s">
        <v>50</v>
      </c>
      <c r="G6" s="1">
        <v>15</v>
      </c>
      <c r="H6" s="1">
        <v>2</v>
      </c>
      <c r="I6" s="1">
        <f t="shared" si="0"/>
        <v>17</v>
      </c>
      <c r="J6" t="s">
        <v>42</v>
      </c>
      <c r="K6">
        <f t="shared" si="1"/>
        <v>66</v>
      </c>
    </row>
    <row r="7" spans="1:11" ht="28.8" x14ac:dyDescent="0.3">
      <c r="A7" s="1" t="s">
        <v>26</v>
      </c>
      <c r="B7" s="1" t="s">
        <v>83</v>
      </c>
      <c r="C7" t="s">
        <v>27</v>
      </c>
      <c r="D7" s="8" t="s">
        <v>63</v>
      </c>
      <c r="E7" s="8" t="s">
        <v>145</v>
      </c>
      <c r="F7" t="s">
        <v>61</v>
      </c>
      <c r="G7" s="1">
        <v>21</v>
      </c>
      <c r="H7" s="1">
        <v>12</v>
      </c>
      <c r="I7" s="1">
        <f t="shared" si="0"/>
        <v>33</v>
      </c>
      <c r="J7" t="s">
        <v>32</v>
      </c>
      <c r="K7">
        <f t="shared" si="1"/>
        <v>99</v>
      </c>
    </row>
    <row r="8" spans="1:11" ht="28.8" x14ac:dyDescent="0.3">
      <c r="A8" s="1" t="s">
        <v>12</v>
      </c>
      <c r="B8" s="1" t="s">
        <v>33</v>
      </c>
      <c r="C8" t="s">
        <v>13</v>
      </c>
      <c r="D8" s="8" t="s">
        <v>51</v>
      </c>
      <c r="E8" s="8" t="s">
        <v>149</v>
      </c>
      <c r="F8" t="s">
        <v>9</v>
      </c>
      <c r="G8" s="1">
        <v>4</v>
      </c>
      <c r="H8" s="1">
        <v>2</v>
      </c>
      <c r="I8" s="1">
        <f t="shared" si="0"/>
        <v>6</v>
      </c>
      <c r="J8" t="s">
        <v>43</v>
      </c>
      <c r="K8">
        <f t="shared" si="1"/>
        <v>105</v>
      </c>
    </row>
    <row r="9" spans="1:11" x14ac:dyDescent="0.3">
      <c r="A9" s="1" t="s">
        <v>28</v>
      </c>
      <c r="B9" s="1" t="s">
        <v>83</v>
      </c>
      <c r="C9" t="s">
        <v>29</v>
      </c>
      <c r="D9" s="8" t="s">
        <v>64</v>
      </c>
      <c r="E9" s="8" t="s">
        <v>143</v>
      </c>
      <c r="F9" t="s">
        <v>61</v>
      </c>
      <c r="G9" s="1">
        <v>13</v>
      </c>
      <c r="H9" s="1">
        <v>12</v>
      </c>
      <c r="I9" s="1">
        <f t="shared" si="0"/>
        <v>25</v>
      </c>
      <c r="J9" t="s">
        <v>32</v>
      </c>
      <c r="K9">
        <f t="shared" si="1"/>
        <v>130</v>
      </c>
    </row>
    <row r="10" spans="1:11" ht="28.8" x14ac:dyDescent="0.3">
      <c r="A10" s="1" t="s">
        <v>14</v>
      </c>
      <c r="B10" s="1" t="s">
        <v>33</v>
      </c>
      <c r="C10" t="s">
        <v>20</v>
      </c>
      <c r="D10" s="8" t="s">
        <v>52</v>
      </c>
      <c r="E10" s="8" t="s">
        <v>150</v>
      </c>
      <c r="F10" t="s">
        <v>53</v>
      </c>
      <c r="G10" s="1">
        <v>13</v>
      </c>
      <c r="H10" s="1">
        <v>4</v>
      </c>
      <c r="I10" s="1">
        <f t="shared" si="0"/>
        <v>17</v>
      </c>
      <c r="J10" t="s">
        <v>22</v>
      </c>
      <c r="K10">
        <f t="shared" si="1"/>
        <v>147</v>
      </c>
    </row>
    <row r="11" spans="1:11" x14ac:dyDescent="0.3">
      <c r="A11" s="1" t="s">
        <v>30</v>
      </c>
      <c r="B11" s="1" t="s">
        <v>83</v>
      </c>
      <c r="C11" t="s">
        <v>37</v>
      </c>
      <c r="D11" s="8" t="s">
        <v>65</v>
      </c>
      <c r="E11" s="8" t="s">
        <v>144</v>
      </c>
      <c r="F11" t="s">
        <v>61</v>
      </c>
      <c r="G11" s="1">
        <v>8</v>
      </c>
      <c r="H11" s="1">
        <v>3</v>
      </c>
      <c r="I11" s="1">
        <f t="shared" si="0"/>
        <v>11</v>
      </c>
      <c r="J11" t="s">
        <v>234</v>
      </c>
      <c r="K11">
        <f t="shared" si="1"/>
        <v>158</v>
      </c>
    </row>
    <row r="12" spans="1:11" ht="28.8" x14ac:dyDescent="0.3">
      <c r="A12" s="1" t="s">
        <v>15</v>
      </c>
      <c r="B12" s="1" t="s">
        <v>33</v>
      </c>
      <c r="C12" t="s">
        <v>21</v>
      </c>
      <c r="D12" s="8" t="s">
        <v>54</v>
      </c>
      <c r="E12" s="8" t="s">
        <v>151</v>
      </c>
      <c r="F12" t="s">
        <v>55</v>
      </c>
      <c r="G12" s="1">
        <v>7</v>
      </c>
      <c r="H12" s="1">
        <v>5</v>
      </c>
      <c r="I12" s="1">
        <f t="shared" si="0"/>
        <v>12</v>
      </c>
      <c r="J12" t="s">
        <v>22</v>
      </c>
      <c r="K12">
        <f t="shared" si="1"/>
        <v>170</v>
      </c>
    </row>
    <row r="13" spans="1:11" ht="43.2" x14ac:dyDescent="0.3">
      <c r="A13" s="1" t="s">
        <v>16</v>
      </c>
      <c r="B13" s="1" t="s">
        <v>33</v>
      </c>
      <c r="C13" t="s">
        <v>17</v>
      </c>
      <c r="D13" s="8" t="s">
        <v>56</v>
      </c>
      <c r="E13" s="8" t="s">
        <v>152</v>
      </c>
      <c r="F13" t="s">
        <v>57</v>
      </c>
      <c r="G13" s="1">
        <v>12</v>
      </c>
      <c r="H13" s="1">
        <v>1</v>
      </c>
      <c r="I13" s="1">
        <f t="shared" si="0"/>
        <v>13</v>
      </c>
      <c r="K13">
        <f t="shared" si="1"/>
        <v>183</v>
      </c>
    </row>
    <row r="14" spans="1:11" ht="28.8" x14ac:dyDescent="0.3">
      <c r="A14" s="1" t="s">
        <v>31</v>
      </c>
      <c r="B14" s="1" t="s">
        <v>83</v>
      </c>
      <c r="C14" t="s">
        <v>9</v>
      </c>
      <c r="D14" s="8" t="s">
        <v>66</v>
      </c>
      <c r="E14" s="8" t="s">
        <v>145</v>
      </c>
      <c r="F14" t="s">
        <v>61</v>
      </c>
      <c r="G14" s="1">
        <v>11</v>
      </c>
      <c r="H14" s="1">
        <v>10</v>
      </c>
      <c r="I14" s="1">
        <f t="shared" si="0"/>
        <v>21</v>
      </c>
      <c r="J14" t="s">
        <v>234</v>
      </c>
      <c r="K14">
        <f t="shared" si="1"/>
        <v>204</v>
      </c>
    </row>
    <row r="15" spans="1:11" ht="43.2" x14ac:dyDescent="0.3">
      <c r="A15" s="1" t="s">
        <v>18</v>
      </c>
      <c r="B15" s="1" t="s">
        <v>33</v>
      </c>
      <c r="C15" t="s">
        <v>19</v>
      </c>
      <c r="D15" s="8" t="s">
        <v>58</v>
      </c>
      <c r="E15" s="8" t="s">
        <v>153</v>
      </c>
      <c r="F15" t="s">
        <v>59</v>
      </c>
      <c r="G15" s="1">
        <v>15</v>
      </c>
      <c r="H15" s="1">
        <v>4</v>
      </c>
      <c r="I15" s="1">
        <f t="shared" si="0"/>
        <v>19</v>
      </c>
      <c r="J15" t="s">
        <v>234</v>
      </c>
      <c r="K15">
        <f t="shared" si="1"/>
        <v>223</v>
      </c>
    </row>
    <row r="16" spans="1:11" ht="15" thickBot="1" x14ac:dyDescent="0.35">
      <c r="A16" s="21" t="s">
        <v>36</v>
      </c>
      <c r="B16" s="21"/>
      <c r="C16" s="21"/>
      <c r="D16" s="2"/>
      <c r="E16" s="2"/>
      <c r="F16" s="2"/>
      <c r="G16" s="2">
        <f>SUM(G2:G15)</f>
        <v>154</v>
      </c>
      <c r="H16" s="2">
        <f>SUM(H2:H15)</f>
        <v>69</v>
      </c>
      <c r="I16" s="2">
        <f>SUM(G16:H16)</f>
        <v>223</v>
      </c>
      <c r="J16" s="3"/>
    </row>
    <row r="17" spans="1:10" ht="15.6" thickTop="1" thickBot="1" x14ac:dyDescent="0.35">
      <c r="A17" s="21" t="s">
        <v>38</v>
      </c>
      <c r="B17" s="21"/>
      <c r="C17" s="21"/>
      <c r="D17" s="2"/>
      <c r="E17" s="2"/>
      <c r="F17" s="2"/>
      <c r="G17" s="4">
        <f>AVERAGE(G2:G15)</f>
        <v>11</v>
      </c>
      <c r="H17" s="4">
        <f>AVERAGE(H2:H15)</f>
        <v>4.9285714285714288</v>
      </c>
      <c r="I17" s="4">
        <f t="shared" si="0"/>
        <v>15.928571428571429</v>
      </c>
      <c r="J17" s="5" t="s">
        <v>40</v>
      </c>
    </row>
    <row r="18" spans="1:10" ht="15.6" thickTop="1" thickBot="1" x14ac:dyDescent="0.35">
      <c r="A18" s="21" t="s">
        <v>39</v>
      </c>
      <c r="B18" s="21"/>
      <c r="C18" s="21"/>
      <c r="D18" s="2"/>
      <c r="E18" s="2"/>
      <c r="F18" s="2"/>
      <c r="G18" s="4"/>
      <c r="H18" s="4"/>
      <c r="I18" s="6">
        <f>I17/(64+12)</f>
        <v>0.20958646616541354</v>
      </c>
      <c r="J18" s="5" t="s">
        <v>41</v>
      </c>
    </row>
    <row r="19" spans="1:10" ht="15" thickTop="1" x14ac:dyDescent="0.3"/>
  </sheetData>
  <mergeCells count="3">
    <mergeCell ref="A16:C16"/>
    <mergeCell ref="A17:C17"/>
    <mergeCell ref="A18:C1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MS Symposium</vt:lpstr>
      <vt:lpstr>Attendance Descriptives</vt:lpstr>
      <vt:lpstr>2024 - Fall</vt:lpstr>
      <vt:lpstr>2024 - Spring</vt:lpstr>
      <vt:lpstr>2023 - Fall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ryanm</dc:creator>
  <cp:lastModifiedBy>Ryan McWay</cp:lastModifiedBy>
  <dcterms:created xsi:type="dcterms:W3CDTF">2023-06-13T02:32:43Z</dcterms:created>
  <dcterms:modified xsi:type="dcterms:W3CDTF">2024-11-20T19:55:11Z</dcterms:modified>
</cp:coreProperties>
</file>