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15" yWindow="195" windowWidth="20670" windowHeight="13860"/>
  </bookViews>
  <sheets>
    <sheet name="calculator" sheetId="1" r:id="rId1"/>
    <sheet name="kernel stats" sheetId="6" r:id="rId2"/>
    <sheet name="gpuValues" sheetId="4" r:id="rId3"/>
    <sheet name="gpu stats" sheetId="2" r:id="rId4"/>
    <sheet name="calcSheet" sheetId="3" r:id="rId5"/>
    <sheet name="Sheet5" sheetId="5" r:id="rId6"/>
    <sheet name="kernel stats (2)" sheetId="7" r:id="rId7"/>
  </sheets>
  <definedNames>
    <definedName name="ActualMemoryTime">calcSheet!$F$26</definedName>
    <definedName name="AvgDepartureDelay">calcSheet!$B$10</definedName>
    <definedName name="AvgMemLatency">calcSheet!$B$9</definedName>
    <definedName name="BandwidthLimitedMWP">calcSheet!$B$14</definedName>
    <definedName name="BandwidthPerWarp">calcSheet!$B$12</definedName>
    <definedName name="bytesPerWarp">calcSheet!$B$11</definedName>
    <definedName name="CDepartureDelay">gpuValues!$B$5</definedName>
    <definedName name="ClockFrequency">gpuValues!$B$9</definedName>
    <definedName name="CMemLatency">calcSheet!$B$3</definedName>
    <definedName name="com_ms">calcSheet!$B$34</definedName>
    <definedName name="ComputationalTime">calcSheet!$B$25</definedName>
    <definedName name="Cweight">calcSheet!$B$8</definedName>
    <definedName name="CWP">calcSheet!$E$16</definedName>
    <definedName name="DataSize">calculator!$H$9</definedName>
    <definedName name="FullCWP">calcSheet!$E$14</definedName>
    <definedName name="GPU_NAME">calculator!$F$16</definedName>
    <definedName name="maxTime">calcSheet!$E$20</definedName>
    <definedName name="mem_ms">calcSheet!$B$33</definedName>
    <definedName name="MemBandwidth">gpuValues!$B$8</definedName>
    <definedName name="MemLatency">gpuValues!$B$7</definedName>
    <definedName name="minTime">calcSheet!$E$19</definedName>
    <definedName name="MWP">calcSheet!$B$16</definedName>
    <definedName name="NCMemInstructions">calculator!$H$10</definedName>
    <definedName name="NCompCycles">calcSheet!$E$13</definedName>
    <definedName name="NCompInstructions">calculator!$H$13</definedName>
    <definedName name="NComputeUnits">gpuValues!$B$2</definedName>
    <definedName name="NCycles">calcSheet!$E$3</definedName>
    <definedName name="NCyclesPerInstruction">gpuValues!$B$4</definedName>
    <definedName name="NInstructions">calcSheet!$E$12</definedName>
    <definedName name="NMemCycles">calcSheet!$B$5</definedName>
    <definedName name="NMemInstructions">calcSheet!$B$6</definedName>
    <definedName name="NMemTransactions">calculator!$H$14</definedName>
    <definedName name="nonoverlapped">calcSheet!$E$21</definedName>
    <definedName name="NRepetitions">calcSheet!$E$2</definedName>
    <definedName name="NSyncInstructions">calculator!$H$12</definedName>
    <definedName name="NUMemInstructions">calculator!$H$11</definedName>
    <definedName name="NWarpsPerComputeUnit">calcSheet!$B$2</definedName>
    <definedName name="NWorkgroups">calculator!$H$7</definedName>
    <definedName name="NWorkgroupsPerComputeUnit">calculator!$H$8</definedName>
    <definedName name="OperationalPerformance">gpuValues!$B$10</definedName>
    <definedName name="OptimalMemoryTime">calcSheet!$F$25</definedName>
    <definedName name="run_ms">calcSheet!$B$32</definedName>
    <definedName name="RunTime">calcSheet!$B$21</definedName>
    <definedName name="scalingFactor">calcSheet!$B$30</definedName>
    <definedName name="synchedNCycles">calcSheet!$B$19</definedName>
    <definedName name="TimeLimitedMWP">calcSheet!$B$13</definedName>
    <definedName name="TotalBytes">calcSheet!$F$24</definedName>
    <definedName name="totalCycles">calcSheet!$B$20</definedName>
    <definedName name="TotalInstructions">calcSheet!$B$24</definedName>
    <definedName name="UDepartureDelay">gpuValues!$B$6</definedName>
    <definedName name="UMemLatency">calcSheet!$B$4</definedName>
    <definedName name="Uweight">calcSheet!$B$7</definedName>
    <definedName name="WarpSize">gpuValues!$B$3</definedName>
    <definedName name="WorkgroupSize">calculator!$H$6</definedName>
  </definedNames>
  <calcPr calcId="145621"/>
</workbook>
</file>

<file path=xl/calcChain.xml><?xml version="1.0" encoding="utf-8"?>
<calcChain xmlns="http://schemas.openxmlformats.org/spreadsheetml/2006/main">
  <c r="H14" i="1" l="1"/>
  <c r="H13" i="1"/>
  <c r="H12" i="1"/>
  <c r="H11" i="1"/>
  <c r="H10" i="1"/>
  <c r="H9" i="1"/>
  <c r="H8" i="1"/>
  <c r="H7" i="1"/>
  <c r="H6" i="1"/>
  <c r="I11" i="7"/>
  <c r="I10" i="7"/>
  <c r="I11" i="6"/>
  <c r="I10" i="6"/>
  <c r="B1" i="4"/>
  <c r="B7" i="4" s="1"/>
  <c r="B3" i="3" s="1"/>
  <c r="B6" i="3" l="1"/>
  <c r="B8" i="3" s="1"/>
  <c r="F24" i="3"/>
  <c r="E12" i="3"/>
  <c r="B24" i="3" s="1"/>
  <c r="B2" i="4"/>
  <c r="E2" i="3" s="1"/>
  <c r="B10" i="4"/>
  <c r="B9" i="4"/>
  <c r="B8" i="4"/>
  <c r="B6" i="4"/>
  <c r="B4" i="3" s="1"/>
  <c r="B5" i="4"/>
  <c r="B4" i="4"/>
  <c r="B3" i="4"/>
  <c r="B2" i="3" s="1"/>
  <c r="B7" i="3"/>
  <c r="B25" i="3" l="1"/>
  <c r="E27" i="1" s="1"/>
  <c r="F25" i="3"/>
  <c r="E25" i="1" s="1"/>
  <c r="E13" i="3"/>
  <c r="B11" i="3"/>
  <c r="B10" i="3"/>
  <c r="F20" i="1" s="1"/>
  <c r="B5" i="3"/>
  <c r="B9" i="3"/>
  <c r="F21" i="1" s="1"/>
  <c r="E11" i="5" l="1"/>
  <c r="E9" i="5"/>
  <c r="F4" i="5"/>
  <c r="F5" i="5"/>
  <c r="H4" i="3"/>
  <c r="E14" i="3"/>
  <c r="E16" i="3" s="1"/>
  <c r="F23" i="1" s="1"/>
  <c r="B13" i="3"/>
  <c r="B12" i="3"/>
  <c r="B14" i="3" s="1"/>
  <c r="F7" i="5" l="1"/>
  <c r="B16" i="3"/>
  <c r="C23" i="1" s="1"/>
  <c r="F26" i="3" l="1"/>
  <c r="E26" i="1" s="1"/>
  <c r="C7" i="5"/>
  <c r="H3" i="3"/>
  <c r="E3" i="3" s="1"/>
  <c r="B19" i="3" s="1"/>
  <c r="B20" i="3" s="1"/>
  <c r="B21" i="3" s="1"/>
  <c r="B30" i="3" s="1"/>
  <c r="H2" i="3"/>
  <c r="E33" i="3" l="1"/>
  <c r="E34" i="3"/>
  <c r="B33" i="3"/>
  <c r="B34" i="3"/>
  <c r="B32" i="3"/>
  <c r="E28" i="1"/>
  <c r="E20" i="3"/>
  <c r="E21" i="3" s="1"/>
  <c r="E30" i="1" s="1"/>
  <c r="E12" i="5"/>
  <c r="E10" i="5"/>
  <c r="E19" i="3"/>
  <c r="E31" i="3" l="1"/>
  <c r="E14" i="5"/>
</calcChain>
</file>

<file path=xl/sharedStrings.xml><?xml version="1.0" encoding="utf-8"?>
<sst xmlns="http://schemas.openxmlformats.org/spreadsheetml/2006/main" count="161" uniqueCount="113">
  <si>
    <t>Workgroup size:</t>
  </si>
  <si>
    <t># Workgroups:</t>
  </si>
  <si>
    <t># Workgroups/Compute Unit</t>
  </si>
  <si>
    <t>Data size</t>
  </si>
  <si>
    <t># Coalesced Memory instructions</t>
  </si>
  <si>
    <t># Uncoalesced Memory Instructions</t>
  </si>
  <si>
    <t># Sync Instructions</t>
  </si>
  <si>
    <t># Comp Instructions</t>
  </si>
  <si>
    <t># Memory Transactions</t>
  </si>
  <si>
    <t>Name</t>
  </si>
  <si>
    <t># Compute Units</t>
  </si>
  <si>
    <t>Warp Size</t>
  </si>
  <si>
    <t># Cycles/Instruction</t>
  </si>
  <si>
    <t>Coalesced Departure Delay</t>
  </si>
  <si>
    <t>Uncoalesced Departure Delay</t>
  </si>
  <si>
    <t>Memory Bandwidth</t>
  </si>
  <si>
    <t>Clock Frequency</t>
  </si>
  <si>
    <t>Operational Performance</t>
  </si>
  <si>
    <t>Geforce GTX 280</t>
  </si>
  <si>
    <t>NComputeUnits</t>
  </si>
  <si>
    <t>WarpSize</t>
  </si>
  <si>
    <t>NCyclesPerInstruction</t>
  </si>
  <si>
    <t>CDepartureDelay</t>
  </si>
  <si>
    <t>UDepartureDelay</t>
  </si>
  <si>
    <t>MemBandwidth</t>
  </si>
  <si>
    <t>ClockFrequency</t>
  </si>
  <si>
    <t>OperationalPerformance</t>
  </si>
  <si>
    <t>NWarpsPerComputeUnit</t>
  </si>
  <si>
    <t>CMemLatency</t>
  </si>
  <si>
    <t>UMemLatency</t>
  </si>
  <si>
    <t>NMemCycles</t>
  </si>
  <si>
    <t>NMemInstructions</t>
  </si>
  <si>
    <t>Uweight</t>
  </si>
  <si>
    <t>Cweight</t>
  </si>
  <si>
    <t>AvgMemLatency</t>
  </si>
  <si>
    <t>AvgDepartureDelay</t>
  </si>
  <si>
    <t>bytesPerWarp</t>
  </si>
  <si>
    <t>BandwidthPerWarp</t>
  </si>
  <si>
    <t>BandwidthLimitedMWP</t>
  </si>
  <si>
    <t>MWP</t>
  </si>
  <si>
    <t>TimeLimitedMWP</t>
  </si>
  <si>
    <t>MemLatency</t>
  </si>
  <si>
    <t>CWP</t>
  </si>
  <si>
    <t>Ninstructions</t>
  </si>
  <si>
    <t>NCompCycles</t>
  </si>
  <si>
    <t>FullCWP</t>
  </si>
  <si>
    <t>NCycles</t>
  </si>
  <si>
    <t>NRepetitions</t>
  </si>
  <si>
    <t>CWP = MWP = NWarpsPerComputeUnit</t>
  </si>
  <si>
    <t>CWP &gt; MWP</t>
  </si>
  <si>
    <t>else</t>
  </si>
  <si>
    <t>ncycles values:</t>
  </si>
  <si>
    <t>Synchronisation cost</t>
  </si>
  <si>
    <t>syncedNCycles</t>
  </si>
  <si>
    <t>Follow the steps below</t>
  </si>
  <si>
    <t>2) Choose your gpu:</t>
  </si>
  <si>
    <t>1) Define the properties of your kernel:</t>
  </si>
  <si>
    <t>totalCycles</t>
  </si>
  <si>
    <t>RunTime</t>
  </si>
  <si>
    <t>Computational time</t>
  </si>
  <si>
    <t>TotalInstructions</t>
  </si>
  <si>
    <t>ComputationalTime</t>
  </si>
  <si>
    <t>Memory time</t>
  </si>
  <si>
    <t>TotalBytes</t>
  </si>
  <si>
    <t>OptimalMemoryTime</t>
  </si>
  <si>
    <t>ActualMemoryTime</t>
  </si>
  <si>
    <t>Average departure delay:</t>
  </si>
  <si>
    <t>Memory performance characteristics:</t>
  </si>
  <si>
    <t>Average memory delay:</t>
  </si>
  <si>
    <t>&lt;=&gt;</t>
  </si>
  <si>
    <t>Best memory time:</t>
  </si>
  <si>
    <t>Actual memory time:</t>
  </si>
  <si>
    <t>Computational time:</t>
  </si>
  <si>
    <t>Estimated runtime:</t>
  </si>
  <si>
    <t>minTime</t>
  </si>
  <si>
    <t>maxTime</t>
  </si>
  <si>
    <t>nonoverlapped</t>
  </si>
  <si>
    <t>ms</t>
  </si>
  <si>
    <t>Non-overlapped time:</t>
  </si>
  <si>
    <t>Geforce 320M</t>
  </si>
  <si>
    <t>Memory Latency</t>
  </si>
  <si>
    <t>visual representation</t>
  </si>
  <si>
    <t>scalingFactor</t>
  </si>
  <si>
    <t>run_ms</t>
  </si>
  <si>
    <t>mem_ms</t>
  </si>
  <si>
    <t>com_ms</t>
  </si>
  <si>
    <t>runtimes</t>
  </si>
  <si>
    <t>nov_ms</t>
  </si>
  <si>
    <t>pmem_ms</t>
  </si>
  <si>
    <t>amem_ms</t>
  </si>
  <si>
    <t>not overlapped</t>
  </si>
  <si>
    <t>memory efficiency</t>
  </si>
  <si>
    <t>CUDA GPU Performance Analyser</t>
  </si>
  <si>
    <t>Workgroup size</t>
  </si>
  <si>
    <t>Datasize</t>
  </si>
  <si>
    <t>#Coalesced Memory instructions</t>
  </si>
  <si>
    <t>#Uncoalesced Memory Instructions</t>
  </si>
  <si>
    <t>#Sync Instructions</t>
  </si>
  <si>
    <t>#Computation Instructions</t>
  </si>
  <si>
    <t>#Memory Transactions</t>
  </si>
  <si>
    <t>#Workgroups</t>
  </si>
  <si>
    <t>#Workgroups/Compute Unit</t>
  </si>
  <si>
    <t>FPNchar1</t>
  </si>
  <si>
    <t>FPNchar4</t>
  </si>
  <si>
    <t>GlobalMatrixMul</t>
  </si>
  <si>
    <t>LocalMatrixMul</t>
  </si>
  <si>
    <t>GlobalErosion1</t>
  </si>
  <si>
    <t>LocalErosion4</t>
  </si>
  <si>
    <t>RegisterErosion4</t>
  </si>
  <si>
    <t>TreeTraversalScalar</t>
  </si>
  <si>
    <t>TreeTraversalVector</t>
  </si>
  <si>
    <t>TreeTraversalVectorShared</t>
  </si>
  <si>
    <t>GlobalLensmap1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</si>
</sst>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9CC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0" fillId="2" borderId="0" xfId="0" applyFill="1"/>
    <xf numFmtId="0" fontId="0" fillId="2" borderId="1" xfId="0" applyFill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ont="1"/>
    <xf numFmtId="164" fontId="1" fillId="0" borderId="0" xfId="0" applyNumberFormat="1" applyFont="1"/>
    <xf numFmtId="164" fontId="0" fillId="0" borderId="0" xfId="0" applyNumberFormat="1" applyFont="1"/>
    <xf numFmtId="0" fontId="0" fillId="2" borderId="2" xfId="0" applyFill="1" applyBorder="1"/>
    <xf numFmtId="0" fontId="0" fillId="2" borderId="0" xfId="0" applyFill="1" applyBorder="1"/>
    <xf numFmtId="0" fontId="0" fillId="0" borderId="0" xfId="0" applyBorder="1"/>
    <xf numFmtId="0" fontId="1" fillId="2" borderId="0" xfId="0" applyFont="1" applyFill="1" applyAlignment="1">
      <alignment horizontal="left"/>
    </xf>
    <xf numFmtId="0" fontId="1" fillId="2" borderId="0" xfId="0" applyFont="1" applyFill="1" applyAlignment="1"/>
    <xf numFmtId="0" fontId="0" fillId="2" borderId="0" xfId="0" applyFill="1" applyAlignment="1">
      <alignment horizontal="center"/>
    </xf>
    <xf numFmtId="0" fontId="1" fillId="3" borderId="0" xfId="0" applyFont="1" applyFill="1"/>
    <xf numFmtId="0" fontId="0" fillId="3" borderId="0" xfId="0" applyFill="1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164" fontId="0" fillId="3" borderId="0" xfId="0" applyNumberFormat="1" applyFont="1" applyFill="1"/>
    <xf numFmtId="0" fontId="0" fillId="3" borderId="0" xfId="0" applyFont="1" applyFill="1"/>
    <xf numFmtId="0" fontId="1" fillId="3" borderId="0" xfId="0" applyFont="1" applyFill="1" applyAlignment="1">
      <alignment horizontal="left"/>
    </xf>
    <xf numFmtId="164" fontId="1" fillId="3" borderId="0" xfId="0" applyNumberFormat="1" applyFont="1" applyFill="1"/>
    <xf numFmtId="0" fontId="1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J12" totalsRowShown="0">
  <autoFilter ref="A1:J12"/>
  <tableColumns count="10">
    <tableColumn id="1" name="Name"/>
    <tableColumn id="2" name="Workgroup size"/>
    <tableColumn id="3" name="#Workgroups"/>
    <tableColumn id="4" name="#Workgroups/Compute Unit"/>
    <tableColumn id="5" name="Datasize"/>
    <tableColumn id="6" name="#Coalesced Memory instructions"/>
    <tableColumn id="7" name="#Uncoalesced Memory Instructions"/>
    <tableColumn id="8" name="#Sync Instructions"/>
    <tableColumn id="9" name="#Computation Instructions"/>
    <tableColumn id="10" name="#Memory Trans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showRowColHeaders="0" tabSelected="1" topLeftCell="A2" workbookViewId="0">
      <selection activeCell="C3" sqref="C3"/>
    </sheetView>
  </sheetViews>
  <sheetFormatPr defaultRowHeight="15" x14ac:dyDescent="0.25"/>
  <cols>
    <col min="1" max="2" width="5.7109375" customWidth="1"/>
    <col min="3" max="4" width="4.28515625" customWidth="1"/>
    <col min="5" max="5" width="5.7109375" customWidth="1"/>
    <col min="6" max="7" width="4.28515625" customWidth="1"/>
    <col min="8" max="8" width="6.5703125" customWidth="1"/>
  </cols>
  <sheetData>
    <row r="1" spans="1:9" ht="31.5" x14ac:dyDescent="0.5">
      <c r="A1" s="5" t="s">
        <v>92</v>
      </c>
    </row>
    <row r="3" spans="1:9" x14ac:dyDescent="0.25">
      <c r="A3" t="s">
        <v>54</v>
      </c>
    </row>
    <row r="5" spans="1:9" x14ac:dyDescent="0.25">
      <c r="A5" s="16" t="s">
        <v>56</v>
      </c>
      <c r="B5" s="16"/>
      <c r="C5" s="16"/>
      <c r="D5" s="16"/>
      <c r="E5" s="16"/>
      <c r="F5" s="16"/>
      <c r="G5" s="16"/>
      <c r="H5" s="16"/>
      <c r="I5" t="s">
        <v>105</v>
      </c>
    </row>
    <row r="6" spans="1:9" x14ac:dyDescent="0.25">
      <c r="A6" s="14" t="s">
        <v>0</v>
      </c>
      <c r="B6" s="14"/>
      <c r="C6" s="14"/>
      <c r="D6" s="14"/>
      <c r="E6" s="14"/>
      <c r="F6" s="14"/>
      <c r="G6" s="13"/>
      <c r="H6" s="7">
        <f>VLOOKUP($I$5,'kernel stats'!$1:$1048576,2,FALSE)</f>
        <v>256</v>
      </c>
    </row>
    <row r="7" spans="1:9" x14ac:dyDescent="0.25">
      <c r="A7" s="14" t="s">
        <v>1</v>
      </c>
      <c r="B7" s="14"/>
      <c r="C7" s="14"/>
      <c r="D7" s="14"/>
      <c r="E7" s="14"/>
      <c r="F7" s="14"/>
      <c r="G7" s="13"/>
      <c r="H7" s="7">
        <f>VLOOKUP($I$5,'kernel stats'!$1:$1048576,3,FALSE)</f>
        <v>4096</v>
      </c>
    </row>
    <row r="8" spans="1:9" x14ac:dyDescent="0.25">
      <c r="A8" s="14" t="s">
        <v>2</v>
      </c>
      <c r="B8" s="14"/>
      <c r="C8" s="14"/>
      <c r="D8" s="14"/>
      <c r="E8" s="14"/>
      <c r="F8" s="14"/>
      <c r="G8" s="13"/>
      <c r="H8" s="7">
        <f>VLOOKUP($I$5,'kernel stats'!$1:$1048576,4,FALSE)</f>
        <v>4</v>
      </c>
    </row>
    <row r="9" spans="1:9" x14ac:dyDescent="0.25">
      <c r="A9" s="14" t="s">
        <v>3</v>
      </c>
      <c r="B9" s="14"/>
      <c r="C9" s="14"/>
      <c r="D9" s="14"/>
      <c r="E9" s="14"/>
      <c r="F9" s="14"/>
      <c r="G9" s="13"/>
      <c r="H9" s="7">
        <f>VLOOKUP($I$5,'kernel stats'!$1:$1048576,5,FALSE)</f>
        <v>4</v>
      </c>
    </row>
    <row r="10" spans="1:9" x14ac:dyDescent="0.25">
      <c r="A10" s="6" t="s">
        <v>4</v>
      </c>
      <c r="B10" s="6"/>
      <c r="C10" s="6"/>
      <c r="D10" s="6"/>
      <c r="E10" s="6"/>
      <c r="F10" s="6"/>
      <c r="G10" s="13"/>
      <c r="H10" s="7">
        <f>VLOOKUP($I$5,'kernel stats'!$1:$1048576,6,FALSE)</f>
        <v>128</v>
      </c>
    </row>
    <row r="11" spans="1:9" x14ac:dyDescent="0.25">
      <c r="A11" s="14" t="s">
        <v>5</v>
      </c>
      <c r="B11" s="14"/>
      <c r="C11" s="14"/>
      <c r="D11" s="14"/>
      <c r="E11" s="14"/>
      <c r="F11" s="14"/>
      <c r="G11" s="13"/>
      <c r="H11" s="7">
        <f>VLOOKUP($I$5,'kernel stats'!$1:$1048576,7,FALSE)</f>
        <v>0</v>
      </c>
    </row>
    <row r="12" spans="1:9" x14ac:dyDescent="0.25">
      <c r="A12" s="6" t="s">
        <v>6</v>
      </c>
      <c r="B12" s="6"/>
      <c r="C12" s="6"/>
      <c r="D12" s="6"/>
      <c r="E12" s="6"/>
      <c r="F12" s="6"/>
      <c r="G12" s="13"/>
      <c r="H12" s="7">
        <f>VLOOKUP($I$5,'kernel stats'!$1:$1048576,8,FALSE)</f>
        <v>128</v>
      </c>
    </row>
    <row r="13" spans="1:9" x14ac:dyDescent="0.25">
      <c r="A13" s="6" t="s">
        <v>7</v>
      </c>
      <c r="B13" s="6"/>
      <c r="C13" s="6"/>
      <c r="D13" s="6"/>
      <c r="E13" s="6"/>
      <c r="F13" s="6"/>
      <c r="G13" s="13"/>
      <c r="H13" s="7">
        <f>VLOOKUP($I$5,'kernel stats'!$1:$1048576,9,FALSE)</f>
        <v>2048</v>
      </c>
    </row>
    <row r="14" spans="1:9" x14ac:dyDescent="0.25">
      <c r="A14" s="6" t="s">
        <v>8</v>
      </c>
      <c r="B14" s="6"/>
      <c r="C14" s="6"/>
      <c r="D14" s="6"/>
      <c r="E14" s="6"/>
      <c r="F14" s="6"/>
      <c r="G14" s="13"/>
      <c r="H14" s="7">
        <f>VLOOKUP($I$5,'kernel stats'!$1:$1048576,10,FALSE)</f>
        <v>1</v>
      </c>
    </row>
    <row r="15" spans="1:9" x14ac:dyDescent="0.25">
      <c r="F15" s="15"/>
    </row>
    <row r="16" spans="1:9" x14ac:dyDescent="0.25">
      <c r="A16" s="17" t="s">
        <v>55</v>
      </c>
      <c r="B16" s="17"/>
      <c r="C16" s="17"/>
      <c r="D16" s="17"/>
      <c r="E16" s="17"/>
      <c r="F16" s="18" t="s">
        <v>18</v>
      </c>
      <c r="G16" s="18"/>
      <c r="H16" s="18"/>
    </row>
    <row r="19" spans="1:7" x14ac:dyDescent="0.25">
      <c r="A19" s="19" t="s">
        <v>67</v>
      </c>
      <c r="B19" s="19"/>
      <c r="C19" s="19"/>
      <c r="D19" s="19"/>
      <c r="E19" s="19"/>
      <c r="F19" s="19"/>
      <c r="G19" s="19"/>
    </row>
    <row r="20" spans="1:7" x14ac:dyDescent="0.25">
      <c r="A20" s="20" t="s">
        <v>66</v>
      </c>
      <c r="B20" s="20"/>
      <c r="C20" s="20"/>
      <c r="D20" s="20"/>
      <c r="E20" s="20"/>
      <c r="F20" s="20">
        <f ca="1">AvgDepartureDelay</f>
        <v>4</v>
      </c>
      <c r="G20" s="20" t="s">
        <v>77</v>
      </c>
    </row>
    <row r="21" spans="1:7" x14ac:dyDescent="0.25">
      <c r="A21" s="20" t="s">
        <v>68</v>
      </c>
      <c r="B21" s="20"/>
      <c r="C21" s="20"/>
      <c r="D21" s="20"/>
      <c r="E21" s="20"/>
      <c r="F21" s="20">
        <f ca="1">AvgMemLatency</f>
        <v>450</v>
      </c>
      <c r="G21" s="20" t="s">
        <v>77</v>
      </c>
    </row>
    <row r="22" spans="1:7" ht="15.75" thickBot="1" x14ac:dyDescent="0.3">
      <c r="A22" s="20"/>
      <c r="B22" s="20"/>
      <c r="C22" s="20"/>
      <c r="D22" s="20"/>
      <c r="E22" s="20"/>
      <c r="F22" s="20"/>
      <c r="G22" s="20"/>
    </row>
    <row r="23" spans="1:7" ht="15.75" thickBot="1" x14ac:dyDescent="0.3">
      <c r="A23" s="20"/>
      <c r="B23" s="21" t="s">
        <v>39</v>
      </c>
      <c r="C23" s="22">
        <f ca="1">MWP</f>
        <v>13</v>
      </c>
      <c r="D23" s="22" t="s">
        <v>69</v>
      </c>
      <c r="E23" s="22" t="s">
        <v>42</v>
      </c>
      <c r="F23" s="23">
        <f ca="1">CWP</f>
        <v>7</v>
      </c>
      <c r="G23" s="24"/>
    </row>
    <row r="24" spans="1:7" x14ac:dyDescent="0.25">
      <c r="A24" s="20"/>
      <c r="B24" s="20"/>
      <c r="C24" s="20"/>
      <c r="D24" s="20"/>
      <c r="E24" s="20"/>
      <c r="F24" s="20"/>
      <c r="G24" s="20"/>
    </row>
    <row r="25" spans="1:7" x14ac:dyDescent="0.25">
      <c r="A25" s="25" t="s">
        <v>70</v>
      </c>
      <c r="B25" s="25"/>
      <c r="C25" s="25"/>
      <c r="D25" s="25"/>
      <c r="E25" s="26">
        <f ca="1">OptimalMemoryTime</f>
        <v>3.7807810704225354E-3</v>
      </c>
      <c r="F25" s="26"/>
      <c r="G25" s="27" t="s">
        <v>77</v>
      </c>
    </row>
    <row r="26" spans="1:7" x14ac:dyDescent="0.25">
      <c r="A26" s="25" t="s">
        <v>71</v>
      </c>
      <c r="B26" s="25"/>
      <c r="C26" s="25"/>
      <c r="D26" s="25"/>
      <c r="E26" s="26">
        <f ca="1">ActualMemoryTime</f>
        <v>3.7227550295857986E-3</v>
      </c>
      <c r="F26" s="26"/>
      <c r="G26" s="27" t="s">
        <v>77</v>
      </c>
    </row>
    <row r="27" spans="1:7" x14ac:dyDescent="0.25">
      <c r="A27" s="25" t="s">
        <v>72</v>
      </c>
      <c r="B27" s="25"/>
      <c r="C27" s="25"/>
      <c r="D27" s="25"/>
      <c r="E27" s="26">
        <f ca="1">ComputationalTime</f>
        <v>7.3131454358974363E-3</v>
      </c>
      <c r="F27" s="26"/>
      <c r="G27" s="27" t="s">
        <v>77</v>
      </c>
    </row>
    <row r="28" spans="1:7" x14ac:dyDescent="0.25">
      <c r="A28" s="28" t="s">
        <v>73</v>
      </c>
      <c r="B28" s="28"/>
      <c r="C28" s="28"/>
      <c r="D28" s="28"/>
      <c r="E28" s="29">
        <f ca="1">RunTime</f>
        <v>7.9702383589743599E-3</v>
      </c>
      <c r="F28" s="29"/>
      <c r="G28" s="30" t="s">
        <v>77</v>
      </c>
    </row>
    <row r="29" spans="1:7" x14ac:dyDescent="0.25">
      <c r="A29" s="20"/>
      <c r="B29" s="20"/>
      <c r="C29" s="20"/>
      <c r="D29" s="20"/>
      <c r="E29" s="20"/>
      <c r="F29" s="20"/>
      <c r="G29" s="20"/>
    </row>
    <row r="30" spans="1:7" x14ac:dyDescent="0.25">
      <c r="A30" s="20" t="s">
        <v>78</v>
      </c>
      <c r="B30" s="20"/>
      <c r="C30" s="20"/>
      <c r="D30" s="20"/>
      <c r="E30" s="31">
        <f ca="1">nonoverlapped</f>
        <v>6.5709292307692367E-4</v>
      </c>
      <c r="F30" s="31"/>
      <c r="G30" s="20" t="s">
        <v>77</v>
      </c>
    </row>
  </sheetData>
  <mergeCells count="22">
    <mergeCell ref="A12:G12"/>
    <mergeCell ref="A13:G13"/>
    <mergeCell ref="A14:G14"/>
    <mergeCell ref="A5:H5"/>
    <mergeCell ref="F16:H16"/>
    <mergeCell ref="A16:E16"/>
    <mergeCell ref="A6:G6"/>
    <mergeCell ref="A7:G7"/>
    <mergeCell ref="A8:G8"/>
    <mergeCell ref="A9:G9"/>
    <mergeCell ref="A10:G10"/>
    <mergeCell ref="A11:G11"/>
    <mergeCell ref="A25:D25"/>
    <mergeCell ref="E25:F25"/>
    <mergeCell ref="A26:D26"/>
    <mergeCell ref="E26:F26"/>
    <mergeCell ref="A27:D27"/>
    <mergeCell ref="E27:F27"/>
    <mergeCell ref="A28:D28"/>
    <mergeCell ref="E30:F30"/>
    <mergeCell ref="E28:F28"/>
    <mergeCell ref="A19:G1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'gpu stats'!$A$2:$A$20</xm:f>
          </x14:formula1>
          <xm:sqref>F16</xm:sqref>
        </x14:dataValidation>
        <x14:dataValidation type="list" allowBlank="1" showInputMessage="1" showErrorMessage="1">
          <x14:formula1>
            <xm:f>'kernel stats'!$A:$A</xm:f>
          </x14:formula1>
          <xm:sqref>I5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/>
  </sheetViews>
  <sheetFormatPr defaultRowHeight="15" x14ac:dyDescent="0.25"/>
  <cols>
    <col min="2" max="2" width="17" customWidth="1"/>
    <col min="3" max="3" width="15" customWidth="1"/>
    <col min="4" max="4" width="28.28515625" customWidth="1"/>
    <col min="5" max="5" width="10.5703125" customWidth="1"/>
    <col min="6" max="6" width="32" customWidth="1"/>
    <col min="7" max="7" width="34.28515625" customWidth="1"/>
    <col min="8" max="8" width="19" customWidth="1"/>
    <col min="9" max="9" width="26.5703125" customWidth="1"/>
    <col min="10" max="10" width="23.140625" customWidth="1"/>
  </cols>
  <sheetData>
    <row r="1" spans="1:10" x14ac:dyDescent="0.25">
      <c r="A1" t="s">
        <v>9</v>
      </c>
      <c r="B1" t="s">
        <v>93</v>
      </c>
      <c r="C1" t="s">
        <v>100</v>
      </c>
      <c r="D1" t="s">
        <v>101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</row>
    <row r="2" spans="1:10" x14ac:dyDescent="0.25">
      <c r="A2" t="s">
        <v>102</v>
      </c>
      <c r="B2">
        <v>256</v>
      </c>
      <c r="C2">
        <v>4096</v>
      </c>
      <c r="D2">
        <v>4</v>
      </c>
      <c r="E2">
        <v>1</v>
      </c>
      <c r="F2">
        <v>0</v>
      </c>
      <c r="G2">
        <v>6</v>
      </c>
      <c r="H2">
        <v>0</v>
      </c>
      <c r="I2">
        <v>14</v>
      </c>
      <c r="J2">
        <v>1</v>
      </c>
    </row>
    <row r="3" spans="1:10" x14ac:dyDescent="0.25">
      <c r="A3" t="s">
        <v>103</v>
      </c>
      <c r="B3">
        <v>256</v>
      </c>
      <c r="C3">
        <v>1024</v>
      </c>
      <c r="D3">
        <v>4</v>
      </c>
      <c r="E3">
        <v>4</v>
      </c>
      <c r="F3">
        <v>6</v>
      </c>
      <c r="G3">
        <v>0</v>
      </c>
      <c r="H3">
        <v>0</v>
      </c>
      <c r="I3">
        <v>64</v>
      </c>
      <c r="J3">
        <v>1</v>
      </c>
    </row>
    <row r="4" spans="1:10" x14ac:dyDescent="0.25">
      <c r="A4" t="s">
        <v>104</v>
      </c>
      <c r="B4">
        <v>256</v>
      </c>
      <c r="C4">
        <v>4096</v>
      </c>
      <c r="D4">
        <v>4</v>
      </c>
      <c r="E4">
        <v>4</v>
      </c>
      <c r="F4">
        <v>2048</v>
      </c>
      <c r="G4">
        <v>0</v>
      </c>
      <c r="H4">
        <v>0</v>
      </c>
      <c r="I4">
        <v>2048</v>
      </c>
      <c r="J4">
        <v>1</v>
      </c>
    </row>
    <row r="5" spans="1:10" x14ac:dyDescent="0.25">
      <c r="A5" t="s">
        <v>105</v>
      </c>
      <c r="B5">
        <v>256</v>
      </c>
      <c r="C5">
        <v>4096</v>
      </c>
      <c r="D5">
        <v>4</v>
      </c>
      <c r="E5">
        <v>4</v>
      </c>
      <c r="F5">
        <v>128</v>
      </c>
      <c r="G5">
        <v>0</v>
      </c>
      <c r="H5">
        <v>128</v>
      </c>
      <c r="I5">
        <v>2048</v>
      </c>
      <c r="J5">
        <v>1</v>
      </c>
    </row>
    <row r="6" spans="1:10" x14ac:dyDescent="0.25">
      <c r="A6" t="s">
        <v>106</v>
      </c>
      <c r="B6">
        <v>256</v>
      </c>
      <c r="C6">
        <v>4096</v>
      </c>
      <c r="D6">
        <v>4</v>
      </c>
      <c r="E6">
        <v>1</v>
      </c>
      <c r="F6">
        <v>0</v>
      </c>
      <c r="G6">
        <v>81</v>
      </c>
      <c r="H6">
        <v>0</v>
      </c>
      <c r="I6">
        <v>1670</v>
      </c>
      <c r="J6">
        <v>1.42</v>
      </c>
    </row>
    <row r="7" spans="1:10" x14ac:dyDescent="0.25">
      <c r="A7" t="s">
        <v>107</v>
      </c>
      <c r="B7">
        <v>256</v>
      </c>
      <c r="C7">
        <v>1024</v>
      </c>
      <c r="D7">
        <v>4</v>
      </c>
      <c r="E7">
        <v>4</v>
      </c>
      <c r="F7">
        <v>10</v>
      </c>
      <c r="G7">
        <v>0</v>
      </c>
      <c r="H7">
        <v>18</v>
      </c>
      <c r="I7">
        <v>1647</v>
      </c>
      <c r="J7">
        <v>1</v>
      </c>
    </row>
    <row r="8" spans="1:10" x14ac:dyDescent="0.25">
      <c r="A8" t="s">
        <v>108</v>
      </c>
      <c r="B8">
        <v>256</v>
      </c>
      <c r="C8">
        <v>1024</v>
      </c>
      <c r="D8">
        <v>4</v>
      </c>
      <c r="E8">
        <v>4</v>
      </c>
      <c r="F8">
        <v>0</v>
      </c>
      <c r="G8">
        <v>27</v>
      </c>
      <c r="H8">
        <v>0</v>
      </c>
      <c r="I8">
        <v>1289</v>
      </c>
      <c r="J8">
        <v>1.46</v>
      </c>
    </row>
    <row r="9" spans="1:10" x14ac:dyDescent="0.25">
      <c r="A9" t="s">
        <v>109</v>
      </c>
      <c r="B9">
        <v>256</v>
      </c>
      <c r="C9">
        <v>1000</v>
      </c>
      <c r="D9">
        <v>4</v>
      </c>
      <c r="E9">
        <v>4</v>
      </c>
      <c r="F9">
        <v>1</v>
      </c>
      <c r="G9">
        <v>20</v>
      </c>
      <c r="H9">
        <v>0</v>
      </c>
      <c r="I9">
        <v>176</v>
      </c>
      <c r="J9">
        <v>12</v>
      </c>
    </row>
    <row r="10" spans="1:10" x14ac:dyDescent="0.25">
      <c r="A10" t="s">
        <v>110</v>
      </c>
      <c r="B10">
        <v>256</v>
      </c>
      <c r="C10">
        <v>1000</v>
      </c>
      <c r="D10">
        <v>4</v>
      </c>
      <c r="E10">
        <v>4</v>
      </c>
      <c r="F10">
        <v>10</v>
      </c>
      <c r="G10">
        <v>640</v>
      </c>
      <c r="H10">
        <v>0</v>
      </c>
      <c r="I10">
        <f>176*32</f>
        <v>5632</v>
      </c>
      <c r="J10">
        <v>12</v>
      </c>
    </row>
    <row r="11" spans="1:10" x14ac:dyDescent="0.25">
      <c r="A11" t="s">
        <v>111</v>
      </c>
      <c r="B11">
        <v>64</v>
      </c>
      <c r="C11">
        <v>4000</v>
      </c>
      <c r="D11">
        <v>1</v>
      </c>
      <c r="E11">
        <v>4</v>
      </c>
      <c r="F11">
        <v>650</v>
      </c>
      <c r="G11">
        <v>0</v>
      </c>
      <c r="H11">
        <v>40</v>
      </c>
      <c r="I11">
        <f>176*32</f>
        <v>5632</v>
      </c>
      <c r="J11">
        <v>1</v>
      </c>
    </row>
    <row r="12" spans="1:10" x14ac:dyDescent="0.25">
      <c r="A12" t="s">
        <v>112</v>
      </c>
      <c r="B12">
        <v>256</v>
      </c>
      <c r="C12">
        <v>4096</v>
      </c>
      <c r="D12">
        <v>4</v>
      </c>
      <c r="E12">
        <v>2</v>
      </c>
      <c r="F12">
        <v>1</v>
      </c>
      <c r="G12">
        <v>12</v>
      </c>
      <c r="H12">
        <v>0</v>
      </c>
      <c r="I12">
        <v>171</v>
      </c>
      <c r="J12">
        <v>1.2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7" sqref="B7"/>
    </sheetView>
  </sheetViews>
  <sheetFormatPr defaultRowHeight="15" x14ac:dyDescent="0.25"/>
  <cols>
    <col min="1" max="1" width="23.42578125" bestFit="1" customWidth="1"/>
    <col min="2" max="2" width="13.28515625" customWidth="1"/>
  </cols>
  <sheetData>
    <row r="1" spans="1:2" x14ac:dyDescent="0.25">
      <c r="B1" t="str">
        <f>GPU_NAME</f>
        <v>Geforce GTX 280</v>
      </c>
    </row>
    <row r="2" spans="1:2" x14ac:dyDescent="0.25">
      <c r="A2" t="s">
        <v>19</v>
      </c>
      <c r="B2">
        <f ca="1">VLOOKUP($B$1,'gpu stats'!$A$1:$K$20,CELL("row",B2),FALSE)</f>
        <v>30</v>
      </c>
    </row>
    <row r="3" spans="1:2" x14ac:dyDescent="0.25">
      <c r="A3" t="s">
        <v>20</v>
      </c>
      <c r="B3">
        <f ca="1">VLOOKUP($B$1,'gpu stats'!$A$1:$K$20,CELL("row",B3),FALSE)</f>
        <v>32</v>
      </c>
    </row>
    <row r="4" spans="1:2" x14ac:dyDescent="0.25">
      <c r="A4" t="s">
        <v>21</v>
      </c>
      <c r="B4">
        <f ca="1">VLOOKUP($B$1,'gpu stats'!$A$1:$K$20,CELL("row",B4),FALSE)</f>
        <v>4</v>
      </c>
    </row>
    <row r="5" spans="1:2" x14ac:dyDescent="0.25">
      <c r="A5" t="s">
        <v>22</v>
      </c>
      <c r="B5">
        <f ca="1">VLOOKUP($B$1,'gpu stats'!$A$1:$K$20,CELL("row",B5),FALSE)</f>
        <v>4</v>
      </c>
    </row>
    <row r="6" spans="1:2" x14ac:dyDescent="0.25">
      <c r="A6" t="s">
        <v>23</v>
      </c>
      <c r="B6">
        <f ca="1">VLOOKUP($B$1,'gpu stats'!$A$1:$K$20,CELL("row",B6),FALSE)</f>
        <v>40</v>
      </c>
    </row>
    <row r="7" spans="1:2" x14ac:dyDescent="0.25">
      <c r="A7" t="s">
        <v>41</v>
      </c>
      <c r="B7">
        <f ca="1">VLOOKUP($B$1,'gpu stats'!$A$1:$K$20,CELL("row",B7),FALSE)</f>
        <v>450</v>
      </c>
    </row>
    <row r="8" spans="1:2" x14ac:dyDescent="0.25">
      <c r="A8" t="s">
        <v>24</v>
      </c>
      <c r="B8">
        <f ca="1">VLOOKUP($B$1,'gpu stats'!$A$1:$K$20,CELL("row",B8),FALSE)</f>
        <v>142000000000</v>
      </c>
    </row>
    <row r="9" spans="1:2" x14ac:dyDescent="0.25">
      <c r="A9" t="s">
        <v>25</v>
      </c>
      <c r="B9" s="1">
        <f ca="1">VLOOKUP($B$1,'gpu stats'!$A$1:$K$20,CELL("row",B9),FALSE)</f>
        <v>1300000000</v>
      </c>
    </row>
    <row r="10" spans="1:2" x14ac:dyDescent="0.25">
      <c r="A10" t="s">
        <v>26</v>
      </c>
      <c r="B10">
        <f ca="1">VLOOKUP($B$1,'gpu stats'!$A$1:$K$20,CELL("row",B10),FALSE)</f>
        <v>312000000000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G2" sqref="G2"/>
    </sheetView>
  </sheetViews>
  <sheetFormatPr defaultRowHeight="15" x14ac:dyDescent="0.25"/>
  <cols>
    <col min="1" max="1" width="15.42578125" bestFit="1" customWidth="1"/>
    <col min="2" max="2" width="15.85546875" bestFit="1" customWidth="1"/>
    <col min="3" max="3" width="9.85546875" bestFit="1" customWidth="1"/>
    <col min="4" max="4" width="18.7109375" bestFit="1" customWidth="1"/>
    <col min="5" max="5" width="25.28515625" bestFit="1" customWidth="1"/>
    <col min="6" max="6" width="27.7109375" bestFit="1" customWidth="1"/>
    <col min="7" max="7" width="27.7109375" customWidth="1"/>
    <col min="8" max="8" width="18.85546875" bestFit="1" customWidth="1"/>
    <col min="9" max="9" width="15.5703125" bestFit="1" customWidth="1"/>
    <col min="10" max="10" width="23.85546875" bestFit="1" customWidth="1"/>
  </cols>
  <sheetData>
    <row r="1" spans="1:11" x14ac:dyDescent="0.25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80</v>
      </c>
      <c r="H1" s="2" t="s">
        <v>15</v>
      </c>
      <c r="I1" s="2" t="s">
        <v>16</v>
      </c>
      <c r="J1" s="2" t="s">
        <v>17</v>
      </c>
      <c r="K1" s="2"/>
    </row>
    <row r="2" spans="1:11" x14ac:dyDescent="0.25">
      <c r="A2" t="s">
        <v>18</v>
      </c>
      <c r="B2">
        <v>30</v>
      </c>
      <c r="C2">
        <v>32</v>
      </c>
      <c r="D2">
        <v>4</v>
      </c>
      <c r="E2">
        <v>4</v>
      </c>
      <c r="F2">
        <v>40</v>
      </c>
      <c r="G2">
        <v>450</v>
      </c>
      <c r="H2" s="1">
        <v>142000000000</v>
      </c>
      <c r="I2" s="1">
        <v>1300000000</v>
      </c>
      <c r="J2" s="1">
        <v>312000000000</v>
      </c>
    </row>
    <row r="3" spans="1:11" x14ac:dyDescent="0.25">
      <c r="A3" t="s">
        <v>79</v>
      </c>
      <c r="B3">
        <v>48</v>
      </c>
      <c r="C3">
        <v>32</v>
      </c>
      <c r="D3">
        <v>4</v>
      </c>
      <c r="E3">
        <v>4</v>
      </c>
      <c r="F3">
        <v>40</v>
      </c>
      <c r="G3">
        <v>450</v>
      </c>
      <c r="H3" s="1">
        <v>17000000000</v>
      </c>
      <c r="I3" s="1">
        <v>950000000</v>
      </c>
      <c r="J3" s="1">
        <v>45600000000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7" workbookViewId="0">
      <selection activeCell="D25" sqref="D25"/>
    </sheetView>
  </sheetViews>
  <sheetFormatPr defaultRowHeight="15" x14ac:dyDescent="0.25"/>
  <cols>
    <col min="1" max="1" width="23.28515625" bestFit="1" customWidth="1"/>
    <col min="2" max="2" width="12" bestFit="1" customWidth="1"/>
    <col min="3" max="3" width="4.28515625" customWidth="1"/>
    <col min="4" max="4" width="15.140625" customWidth="1"/>
    <col min="5" max="5" width="12" bestFit="1" customWidth="1"/>
    <col min="7" max="7" width="9.140625" customWidth="1"/>
  </cols>
  <sheetData>
    <row r="1" spans="1:8" x14ac:dyDescent="0.25">
      <c r="G1" t="s">
        <v>51</v>
      </c>
    </row>
    <row r="2" spans="1:8" x14ac:dyDescent="0.25">
      <c r="A2" t="s">
        <v>27</v>
      </c>
      <c r="B2">
        <f ca="1">WorkgroupSize *NWorkgroupsPerComputeUnit / WarpSize</f>
        <v>32</v>
      </c>
      <c r="D2" t="s">
        <v>47</v>
      </c>
      <c r="E2">
        <f ca="1">NWorkgroups/(NWorkgroupsPerComputeUnit*NComputeUnits)</f>
        <v>34.133333333333333</v>
      </c>
      <c r="G2" t="s">
        <v>48</v>
      </c>
      <c r="H2">
        <f ca="1">NMemCycles+NCompCycles+(MWP-1)*NCompCycles/NMemInstructions</f>
        <v>67120</v>
      </c>
    </row>
    <row r="3" spans="1:8" x14ac:dyDescent="0.25">
      <c r="A3" t="s">
        <v>28</v>
      </c>
      <c r="B3">
        <f ca="1">MemLatency</f>
        <v>450</v>
      </c>
      <c r="D3" t="s">
        <v>46</v>
      </c>
      <c r="E3">
        <f ca="1">IF(AND(DELTA(MWP,CWP),DELTA(CWP,NWarpsPerComputeUnit)),H2,(IF(CWP&gt;MWP,H3,H4)))</f>
        <v>278978</v>
      </c>
      <c r="G3" t="s">
        <v>49</v>
      </c>
      <c r="H3">
        <f ca="1">NMemCycles*NWarpsPerComputeUnit/MWP+(MWP-1)*NCompCycles/NMemInstructions</f>
        <v>142600.61538461538</v>
      </c>
    </row>
    <row r="4" spans="1:8" x14ac:dyDescent="0.25">
      <c r="A4" t="s">
        <v>29</v>
      </c>
      <c r="B4">
        <f ca="1">MemLatency+(NMemTransactions-1)*UDepartureDelay</f>
        <v>450</v>
      </c>
      <c r="G4" t="s">
        <v>50</v>
      </c>
      <c r="H4">
        <f ca="1">AvgMemLatency+NCompCycles*NWarpsPerComputeUnit</f>
        <v>278978</v>
      </c>
    </row>
    <row r="5" spans="1:8" x14ac:dyDescent="0.25">
      <c r="A5" t="s">
        <v>30</v>
      </c>
      <c r="B5">
        <f ca="1">UMemLatency*NUMemInstructions+CMemLatency*NCMemInstructions</f>
        <v>57600</v>
      </c>
    </row>
    <row r="6" spans="1:8" x14ac:dyDescent="0.25">
      <c r="A6" t="s">
        <v>31</v>
      </c>
      <c r="B6">
        <f>NUMemInstructions+NCMemInstructions</f>
        <v>128</v>
      </c>
    </row>
    <row r="7" spans="1:8" x14ac:dyDescent="0.25">
      <c r="A7" t="s">
        <v>32</v>
      </c>
      <c r="B7">
        <f>NUMemInstructions/NMemInstructions</f>
        <v>0</v>
      </c>
    </row>
    <row r="8" spans="1:8" x14ac:dyDescent="0.25">
      <c r="A8" t="s">
        <v>33</v>
      </c>
      <c r="B8">
        <f>NCMemInstructions/NMemInstructions</f>
        <v>1</v>
      </c>
    </row>
    <row r="9" spans="1:8" x14ac:dyDescent="0.25">
      <c r="A9" t="s">
        <v>34</v>
      </c>
      <c r="B9">
        <f ca="1">Uweight*UMemLatency+ Cweight*CMemLatency</f>
        <v>450</v>
      </c>
    </row>
    <row r="10" spans="1:8" x14ac:dyDescent="0.25">
      <c r="A10" t="s">
        <v>35</v>
      </c>
      <c r="B10">
        <f ca="1">Uweight*UDepartureDelay*NMemTransactions+Cweight*CDepartureDelay</f>
        <v>4</v>
      </c>
    </row>
    <row r="11" spans="1:8" x14ac:dyDescent="0.25">
      <c r="A11" t="s">
        <v>36</v>
      </c>
      <c r="B11">
        <f ca="1">DataSize*WarpSize</f>
        <v>128</v>
      </c>
    </row>
    <row r="12" spans="1:8" x14ac:dyDescent="0.25">
      <c r="A12" t="s">
        <v>37</v>
      </c>
      <c r="B12">
        <f ca="1">ClockFrequency*bytesPerWarp/AvgMemLatency</f>
        <v>369777777.77777779</v>
      </c>
      <c r="D12" t="s">
        <v>43</v>
      </c>
      <c r="E12">
        <f>NCompInstructions+NMemInstructions</f>
        <v>2176</v>
      </c>
    </row>
    <row r="13" spans="1:8" x14ac:dyDescent="0.25">
      <c r="A13" t="s">
        <v>40</v>
      </c>
      <c r="B13">
        <f ca="1">AvgMemLatency/AvgDepartureDelay</f>
        <v>112.5</v>
      </c>
      <c r="D13" t="s">
        <v>44</v>
      </c>
      <c r="E13">
        <f ca="1">NInstructions*NCyclesPerInstruction</f>
        <v>8704</v>
      </c>
    </row>
    <row r="14" spans="1:8" x14ac:dyDescent="0.25">
      <c r="A14" t="s">
        <v>38</v>
      </c>
      <c r="B14">
        <f ca="1">MemBandwidth/(BandwidthPerWarp*NComputeUnits)</f>
        <v>12.800480769230768</v>
      </c>
      <c r="D14" t="s">
        <v>45</v>
      </c>
      <c r="E14">
        <f ca="1">FLOOR((NCompCycles+NMemCycles)/NCompCycles,1)</f>
        <v>7</v>
      </c>
    </row>
    <row r="16" spans="1:8" x14ac:dyDescent="0.25">
      <c r="A16" s="2" t="s">
        <v>39</v>
      </c>
      <c r="B16" s="2">
        <f ca="1">ROUND(MIN(TimeLimitedMWP,BandwidthLimitedMWP,NWarpsPerComputeUnit),)</f>
        <v>13</v>
      </c>
      <c r="C16" s="2"/>
      <c r="D16" s="2" t="s">
        <v>42</v>
      </c>
      <c r="E16" s="2">
        <f ca="1">MIN(FullCWP,NWarpsPerComputeUnit)</f>
        <v>7</v>
      </c>
    </row>
    <row r="18" spans="1:6" x14ac:dyDescent="0.25">
      <c r="A18" s="2" t="s">
        <v>52</v>
      </c>
    </row>
    <row r="19" spans="1:6" x14ac:dyDescent="0.25">
      <c r="A19" t="s">
        <v>53</v>
      </c>
      <c r="B19">
        <f ca="1">NCycles+AvgDepartureDelay*(MWP-1)*NSyncInstructions*NWorkgroupsPerComputeUnit</f>
        <v>303554</v>
      </c>
      <c r="D19" t="s">
        <v>74</v>
      </c>
      <c r="E19">
        <f ca="1">MIN(ActualMemoryTime,ComputationalTime)</f>
        <v>3.7227550295857986E-3</v>
      </c>
    </row>
    <row r="20" spans="1:6" x14ac:dyDescent="0.25">
      <c r="A20" s="10" t="s">
        <v>57</v>
      </c>
      <c r="B20">
        <f ca="1">NRepetitions*synchedNCycles</f>
        <v>10361309.866666667</v>
      </c>
      <c r="D20" t="s">
        <v>75</v>
      </c>
      <c r="E20">
        <f ca="1">MAX(ActualMemoryTime, ComputationalTime)</f>
        <v>7.3131454358974363E-3</v>
      </c>
    </row>
    <row r="21" spans="1:6" x14ac:dyDescent="0.25">
      <c r="A21" s="10" t="s">
        <v>58</v>
      </c>
      <c r="B21">
        <f ca="1">totalCycles/ClockFrequency</f>
        <v>7.9702383589743599E-3</v>
      </c>
      <c r="D21" t="s">
        <v>76</v>
      </c>
      <c r="E21">
        <f ca="1">RunTime - maxTime</f>
        <v>6.5709292307692367E-4</v>
      </c>
    </row>
    <row r="23" spans="1:6" x14ac:dyDescent="0.25">
      <c r="A23" s="2" t="s">
        <v>59</v>
      </c>
      <c r="D23" s="2" t="s">
        <v>62</v>
      </c>
    </row>
    <row r="24" spans="1:6" x14ac:dyDescent="0.25">
      <c r="A24" t="s">
        <v>60</v>
      </c>
      <c r="B24">
        <f>NInstructions*NWorkgroups*WorkgroupSize</f>
        <v>2281701376</v>
      </c>
      <c r="D24" t="s">
        <v>63</v>
      </c>
      <c r="F24">
        <f>WorkgroupSize*NWorkgroups*DataSize*NMemInstructions</f>
        <v>536870912</v>
      </c>
    </row>
    <row r="25" spans="1:6" x14ac:dyDescent="0.25">
      <c r="A25" t="s">
        <v>61</v>
      </c>
      <c r="B25">
        <f ca="1">TotalInstructions/OperationalPerformance</f>
        <v>7.3131454358974363E-3</v>
      </c>
      <c r="D25" t="s">
        <v>64</v>
      </c>
      <c r="F25">
        <f ca="1">TotalBytes/MemBandwidth</f>
        <v>3.7807810704225354E-3</v>
      </c>
    </row>
    <row r="26" spans="1:6" x14ac:dyDescent="0.25">
      <c r="D26" t="s">
        <v>65</v>
      </c>
      <c r="F26">
        <f ca="1">(NRepetitions*NMemCycles*NWarpsPerComputeUnit/MWP)/ClockFrequency</f>
        <v>3.7227550295857986E-3</v>
      </c>
    </row>
    <row r="29" spans="1:6" x14ac:dyDescent="0.25">
      <c r="A29" s="2" t="s">
        <v>81</v>
      </c>
    </row>
    <row r="30" spans="1:6" x14ac:dyDescent="0.25">
      <c r="A30" t="s">
        <v>82</v>
      </c>
      <c r="B30">
        <f ca="1">ROUND(200/RunTime,)</f>
        <v>25093</v>
      </c>
      <c r="D30" s="2" t="s">
        <v>90</v>
      </c>
    </row>
    <row r="31" spans="1:6" x14ac:dyDescent="0.25">
      <c r="A31" s="2" t="s">
        <v>86</v>
      </c>
      <c r="D31" t="s">
        <v>87</v>
      </c>
      <c r="E31">
        <f ca="1">ROUND(scalingFactor*nonoverlapped,)</f>
        <v>16</v>
      </c>
    </row>
    <row r="32" spans="1:6" x14ac:dyDescent="0.25">
      <c r="A32" t="s">
        <v>83</v>
      </c>
      <c r="B32">
        <f ca="1">ROUND(scalingFactor*RunTime,)</f>
        <v>200</v>
      </c>
      <c r="D32" s="2" t="s">
        <v>91</v>
      </c>
    </row>
    <row r="33" spans="1:5" x14ac:dyDescent="0.25">
      <c r="A33" t="s">
        <v>84</v>
      </c>
      <c r="B33">
        <f ca="1">ROUND(scalingFactor*ActualMemoryTime,)</f>
        <v>93</v>
      </c>
      <c r="D33" t="s">
        <v>88</v>
      </c>
      <c r="E33">
        <f ca="1">ROUND(scalingFactor*OptimalMemoryTime,)</f>
        <v>95</v>
      </c>
    </row>
    <row r="34" spans="1:5" x14ac:dyDescent="0.25">
      <c r="A34" t="s">
        <v>85</v>
      </c>
      <c r="B34">
        <f ca="1">ROUND(scalingFactor*ComputationalTime,)</f>
        <v>184</v>
      </c>
      <c r="D34" t="s">
        <v>89</v>
      </c>
      <c r="E34">
        <f ca="1">ROUND(scalingFactor*(ActualMemoryTime-OptimalMemoryTime),)</f>
        <v>-1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"/>
  <sheetViews>
    <sheetView workbookViewId="0">
      <selection activeCell="A3" sqref="A3:G14"/>
    </sheetView>
  </sheetViews>
  <sheetFormatPr defaultRowHeight="15" x14ac:dyDescent="0.25"/>
  <cols>
    <col min="1" max="2" width="5.7109375" customWidth="1"/>
    <col min="3" max="4" width="4.28515625" customWidth="1"/>
    <col min="5" max="5" width="5.7109375" customWidth="1"/>
    <col min="6" max="6" width="4.28515625" customWidth="1"/>
  </cols>
  <sheetData>
    <row r="3" spans="1:7" x14ac:dyDescent="0.25">
      <c r="A3" t="s">
        <v>67</v>
      </c>
    </row>
    <row r="4" spans="1:7" x14ac:dyDescent="0.25">
      <c r="A4" t="s">
        <v>66</v>
      </c>
      <c r="F4">
        <f ca="1">AvgDepartureDelay</f>
        <v>4</v>
      </c>
    </row>
    <row r="5" spans="1:7" x14ac:dyDescent="0.25">
      <c r="A5" t="s">
        <v>68</v>
      </c>
      <c r="F5">
        <f ca="1">AvgMemLatency</f>
        <v>450</v>
      </c>
    </row>
    <row r="7" spans="1:7" x14ac:dyDescent="0.25">
      <c r="B7" s="9" t="s">
        <v>39</v>
      </c>
      <c r="C7" s="9">
        <f ca="1">MWP</f>
        <v>13</v>
      </c>
      <c r="D7" s="9" t="s">
        <v>69</v>
      </c>
      <c r="E7" s="9" t="s">
        <v>42</v>
      </c>
      <c r="F7" s="9">
        <f ca="1">CWP</f>
        <v>7</v>
      </c>
    </row>
    <row r="9" spans="1:7" x14ac:dyDescent="0.25">
      <c r="A9" s="4" t="s">
        <v>70</v>
      </c>
      <c r="B9" s="4"/>
      <c r="C9" s="4"/>
      <c r="D9" s="4"/>
      <c r="E9" s="12">
        <f ca="1">OptimalMemoryTime</f>
        <v>3.7807810704225354E-3</v>
      </c>
      <c r="F9" s="12"/>
      <c r="G9" s="10" t="s">
        <v>77</v>
      </c>
    </row>
    <row r="10" spans="1:7" x14ac:dyDescent="0.25">
      <c r="A10" s="4" t="s">
        <v>71</v>
      </c>
      <c r="B10" s="4"/>
      <c r="C10" s="4"/>
      <c r="D10" s="4"/>
      <c r="E10" s="12">
        <f ca="1">ActualMemoryTime</f>
        <v>3.7227550295857986E-3</v>
      </c>
      <c r="F10" s="12"/>
      <c r="G10" s="10" t="s">
        <v>77</v>
      </c>
    </row>
    <row r="11" spans="1:7" x14ac:dyDescent="0.25">
      <c r="A11" s="4" t="s">
        <v>72</v>
      </c>
      <c r="B11" s="4"/>
      <c r="C11" s="4"/>
      <c r="D11" s="4"/>
      <c r="E11" s="12">
        <f ca="1">ComputationalTime</f>
        <v>7.3131454358974363E-3</v>
      </c>
      <c r="F11" s="12"/>
      <c r="G11" s="10" t="s">
        <v>77</v>
      </c>
    </row>
    <row r="12" spans="1:7" x14ac:dyDescent="0.25">
      <c r="A12" s="8" t="s">
        <v>73</v>
      </c>
      <c r="B12" s="8"/>
      <c r="C12" s="8"/>
      <c r="D12" s="8"/>
      <c r="E12" s="11">
        <f ca="1">RunTime</f>
        <v>7.9702383589743599E-3</v>
      </c>
      <c r="F12" s="11"/>
      <c r="G12" s="2" t="s">
        <v>77</v>
      </c>
    </row>
    <row r="14" spans="1:7" x14ac:dyDescent="0.25">
      <c r="A14" t="s">
        <v>78</v>
      </c>
      <c r="E14" s="3">
        <f ca="1">nonoverlapped</f>
        <v>6.5709292307692367E-4</v>
      </c>
      <c r="F14" s="3"/>
      <c r="G14" t="s">
        <v>77</v>
      </c>
    </row>
  </sheetData>
  <mergeCells count="9">
    <mergeCell ref="E14:F14"/>
    <mergeCell ref="A9:D9"/>
    <mergeCell ref="A10:D10"/>
    <mergeCell ref="A11:D11"/>
    <mergeCell ref="A12:D12"/>
    <mergeCell ref="E9:F9"/>
    <mergeCell ref="E10:F10"/>
    <mergeCell ref="E11:F11"/>
    <mergeCell ref="E12:F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12" sqref="E12"/>
    </sheetView>
  </sheetViews>
  <sheetFormatPr defaultRowHeight="15" x14ac:dyDescent="0.25"/>
  <sheetData>
    <row r="1" spans="1:10" x14ac:dyDescent="0.25">
      <c r="A1" t="s">
        <v>9</v>
      </c>
      <c r="B1" t="s">
        <v>93</v>
      </c>
      <c r="C1" t="s">
        <v>100</v>
      </c>
      <c r="D1" t="s">
        <v>101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</row>
    <row r="2" spans="1:10" x14ac:dyDescent="0.25">
      <c r="A2" t="s">
        <v>102</v>
      </c>
      <c r="B2">
        <v>256</v>
      </c>
      <c r="C2">
        <v>4096</v>
      </c>
      <c r="D2">
        <v>4</v>
      </c>
      <c r="E2">
        <v>1</v>
      </c>
      <c r="F2">
        <v>0</v>
      </c>
      <c r="G2">
        <v>6</v>
      </c>
      <c r="H2">
        <v>0</v>
      </c>
      <c r="I2">
        <v>14</v>
      </c>
      <c r="J2">
        <v>1</v>
      </c>
    </row>
    <row r="3" spans="1:10" x14ac:dyDescent="0.25">
      <c r="A3" t="s">
        <v>103</v>
      </c>
      <c r="B3">
        <v>256</v>
      </c>
      <c r="C3">
        <v>1024</v>
      </c>
      <c r="D3">
        <v>4</v>
      </c>
      <c r="E3">
        <v>4</v>
      </c>
      <c r="F3">
        <v>6</v>
      </c>
      <c r="G3">
        <v>0</v>
      </c>
      <c r="H3">
        <v>0</v>
      </c>
      <c r="I3">
        <v>64</v>
      </c>
      <c r="J3">
        <v>1</v>
      </c>
    </row>
    <row r="4" spans="1:10" x14ac:dyDescent="0.25">
      <c r="A4" t="s">
        <v>104</v>
      </c>
      <c r="B4">
        <v>256</v>
      </c>
      <c r="C4">
        <v>4096</v>
      </c>
      <c r="D4">
        <v>4</v>
      </c>
      <c r="E4">
        <v>4</v>
      </c>
      <c r="F4">
        <v>2048</v>
      </c>
      <c r="G4">
        <v>0</v>
      </c>
      <c r="H4">
        <v>0</v>
      </c>
      <c r="I4">
        <v>2048</v>
      </c>
      <c r="J4">
        <v>1</v>
      </c>
    </row>
    <row r="5" spans="1:10" x14ac:dyDescent="0.25">
      <c r="A5" t="s">
        <v>105</v>
      </c>
      <c r="B5">
        <v>256</v>
      </c>
      <c r="C5">
        <v>4096</v>
      </c>
      <c r="D5">
        <v>4</v>
      </c>
      <c r="E5">
        <v>4</v>
      </c>
      <c r="F5">
        <v>128</v>
      </c>
      <c r="G5">
        <v>0</v>
      </c>
      <c r="H5">
        <v>128</v>
      </c>
      <c r="I5">
        <v>2048</v>
      </c>
      <c r="J5">
        <v>1</v>
      </c>
    </row>
    <row r="6" spans="1:10" x14ac:dyDescent="0.25">
      <c r="A6" t="s">
        <v>106</v>
      </c>
      <c r="B6">
        <v>256</v>
      </c>
      <c r="C6">
        <v>4096</v>
      </c>
      <c r="D6">
        <v>4</v>
      </c>
      <c r="E6">
        <v>1</v>
      </c>
      <c r="F6">
        <v>0</v>
      </c>
      <c r="G6">
        <v>81</v>
      </c>
      <c r="H6">
        <v>0</v>
      </c>
      <c r="I6">
        <v>1670</v>
      </c>
      <c r="J6">
        <v>1.42</v>
      </c>
    </row>
    <row r="7" spans="1:10" x14ac:dyDescent="0.25">
      <c r="A7" t="s">
        <v>107</v>
      </c>
      <c r="B7">
        <v>256</v>
      </c>
      <c r="C7">
        <v>1024</v>
      </c>
      <c r="D7">
        <v>4</v>
      </c>
      <c r="E7">
        <v>4</v>
      </c>
      <c r="F7">
        <v>10</v>
      </c>
      <c r="G7">
        <v>0</v>
      </c>
      <c r="H7">
        <v>18</v>
      </c>
      <c r="I7">
        <v>1647</v>
      </c>
      <c r="J7">
        <v>1</v>
      </c>
    </row>
    <row r="8" spans="1:10" x14ac:dyDescent="0.25">
      <c r="A8" t="s">
        <v>108</v>
      </c>
      <c r="B8">
        <v>256</v>
      </c>
      <c r="C8">
        <v>1024</v>
      </c>
      <c r="D8">
        <v>4</v>
      </c>
      <c r="E8">
        <v>4</v>
      </c>
      <c r="F8">
        <v>0</v>
      </c>
      <c r="G8">
        <v>27</v>
      </c>
      <c r="H8">
        <v>0</v>
      </c>
      <c r="I8">
        <v>1289</v>
      </c>
      <c r="J8">
        <v>1.46</v>
      </c>
    </row>
    <row r="9" spans="1:10" x14ac:dyDescent="0.25">
      <c r="A9" t="s">
        <v>109</v>
      </c>
      <c r="B9">
        <v>256</v>
      </c>
      <c r="C9">
        <v>1000</v>
      </c>
      <c r="D9">
        <v>4</v>
      </c>
      <c r="E9">
        <v>4</v>
      </c>
      <c r="F9">
        <v>1</v>
      </c>
      <c r="G9">
        <v>20</v>
      </c>
      <c r="H9">
        <v>0</v>
      </c>
      <c r="I9">
        <v>176</v>
      </c>
      <c r="J9">
        <v>12</v>
      </c>
    </row>
    <row r="10" spans="1:10" x14ac:dyDescent="0.25">
      <c r="A10" t="s">
        <v>110</v>
      </c>
      <c r="B10">
        <v>256</v>
      </c>
      <c r="C10">
        <v>1000</v>
      </c>
      <c r="D10">
        <v>4</v>
      </c>
      <c r="E10">
        <v>4</v>
      </c>
      <c r="F10">
        <v>10</v>
      </c>
      <c r="G10">
        <v>640</v>
      </c>
      <c r="H10">
        <v>0</v>
      </c>
      <c r="I10">
        <f>176*32</f>
        <v>5632</v>
      </c>
      <c r="J10">
        <v>12</v>
      </c>
    </row>
    <row r="11" spans="1:10" x14ac:dyDescent="0.25">
      <c r="A11" t="s">
        <v>111</v>
      </c>
      <c r="B11">
        <v>64</v>
      </c>
      <c r="C11">
        <v>4000</v>
      </c>
      <c r="D11">
        <v>1</v>
      </c>
      <c r="E11">
        <v>4</v>
      </c>
      <c r="F11">
        <v>650</v>
      </c>
      <c r="G11">
        <v>0</v>
      </c>
      <c r="H11">
        <v>40</v>
      </c>
      <c r="I11">
        <f>176*32</f>
        <v>5632</v>
      </c>
      <c r="J11">
        <v>1</v>
      </c>
    </row>
    <row r="12" spans="1:10" x14ac:dyDescent="0.25">
      <c r="A12" t="s">
        <v>112</v>
      </c>
      <c r="B12">
        <v>256</v>
      </c>
      <c r="C12">
        <v>4096</v>
      </c>
      <c r="D12">
        <v>4</v>
      </c>
      <c r="E12">
        <v>2</v>
      </c>
      <c r="F12">
        <v>1</v>
      </c>
      <c r="G12">
        <v>12</v>
      </c>
      <c r="H12">
        <v>0</v>
      </c>
      <c r="I12">
        <v>171</v>
      </c>
      <c r="J12"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54</vt:i4>
      </vt:variant>
    </vt:vector>
  </HeadingPairs>
  <TitlesOfParts>
    <vt:vector size="61" baseType="lpstr">
      <vt:lpstr>calculator</vt:lpstr>
      <vt:lpstr>kernel stats</vt:lpstr>
      <vt:lpstr>gpuValues</vt:lpstr>
      <vt:lpstr>gpu stats</vt:lpstr>
      <vt:lpstr>calcSheet</vt:lpstr>
      <vt:lpstr>Sheet5</vt:lpstr>
      <vt:lpstr>kernel stats (2)</vt:lpstr>
      <vt:lpstr>ActualMemoryTime</vt:lpstr>
      <vt:lpstr>AvgDepartureDelay</vt:lpstr>
      <vt:lpstr>AvgMemLatency</vt:lpstr>
      <vt:lpstr>BandwidthLimitedMWP</vt:lpstr>
      <vt:lpstr>BandwidthPerWarp</vt:lpstr>
      <vt:lpstr>bytesPerWarp</vt:lpstr>
      <vt:lpstr>CDepartureDelay</vt:lpstr>
      <vt:lpstr>ClockFrequency</vt:lpstr>
      <vt:lpstr>CMemLatency</vt:lpstr>
      <vt:lpstr>com_ms</vt:lpstr>
      <vt:lpstr>ComputationalTime</vt:lpstr>
      <vt:lpstr>Cweight</vt:lpstr>
      <vt:lpstr>CWP</vt:lpstr>
      <vt:lpstr>DataSize</vt:lpstr>
      <vt:lpstr>FullCWP</vt:lpstr>
      <vt:lpstr>GPU_NAME</vt:lpstr>
      <vt:lpstr>maxTime</vt:lpstr>
      <vt:lpstr>mem_ms</vt:lpstr>
      <vt:lpstr>MemBandwidth</vt:lpstr>
      <vt:lpstr>MemLatency</vt:lpstr>
      <vt:lpstr>minTime</vt:lpstr>
      <vt:lpstr>MWP</vt:lpstr>
      <vt:lpstr>NCMemInstructions</vt:lpstr>
      <vt:lpstr>NCompCycles</vt:lpstr>
      <vt:lpstr>NCompInstructions</vt:lpstr>
      <vt:lpstr>NComputeUnits</vt:lpstr>
      <vt:lpstr>NCycles</vt:lpstr>
      <vt:lpstr>NCyclesPerInstruction</vt:lpstr>
      <vt:lpstr>NInstructions</vt:lpstr>
      <vt:lpstr>NMemCycles</vt:lpstr>
      <vt:lpstr>NMemInstructions</vt:lpstr>
      <vt:lpstr>NMemTransactions</vt:lpstr>
      <vt:lpstr>nonoverlapped</vt:lpstr>
      <vt:lpstr>NRepetitions</vt:lpstr>
      <vt:lpstr>NSyncInstructions</vt:lpstr>
      <vt:lpstr>NUMemInstructions</vt:lpstr>
      <vt:lpstr>NWarpsPerComputeUnit</vt:lpstr>
      <vt:lpstr>NWorkgroups</vt:lpstr>
      <vt:lpstr>NWorkgroupsPerComputeUnit</vt:lpstr>
      <vt:lpstr>OperationalPerformance</vt:lpstr>
      <vt:lpstr>OptimalMemoryTime</vt:lpstr>
      <vt:lpstr>run_ms</vt:lpstr>
      <vt:lpstr>RunTime</vt:lpstr>
      <vt:lpstr>scalingFactor</vt:lpstr>
      <vt:lpstr>synchedNCycles</vt:lpstr>
      <vt:lpstr>TimeLimitedMWP</vt:lpstr>
      <vt:lpstr>TotalBytes</vt:lpstr>
      <vt:lpstr>totalCycles</vt:lpstr>
      <vt:lpstr>TotalInstructions</vt:lpstr>
      <vt:lpstr>UDepartureDelay</vt:lpstr>
      <vt:lpstr>UMemLatency</vt:lpstr>
      <vt:lpstr>Uweight</vt:lpstr>
      <vt:lpstr>WarpSize</vt:lpstr>
      <vt:lpstr>WorkgroupSize</vt:lpstr>
    </vt:vector>
  </TitlesOfParts>
  <Company>Etro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 Spiers</dc:creator>
  <cp:lastModifiedBy>Bart Spiers</cp:lastModifiedBy>
  <dcterms:created xsi:type="dcterms:W3CDTF">2013-02-20T12:36:00Z</dcterms:created>
  <dcterms:modified xsi:type="dcterms:W3CDTF">2013-02-20T16:03:34Z</dcterms:modified>
</cp:coreProperties>
</file>