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3BFE693C-DBFA-B246-9C93-6B12EBD6272D}" xr6:coauthVersionLast="36" xr6:coauthVersionMax="36" xr10:uidLastSave="{00000000-0000-0000-0000-000000000000}"/>
  <bookViews>
    <workbookView xWindow="740" yWindow="960" windowWidth="27300" windowHeight="16540" xr2:uid="{7B98E81D-F3CD-D249-8383-AB3D672FCBF1}"/>
  </bookViews>
  <sheets>
    <sheet name="Sheet1" sheetId="1" r:id="rId1"/>
  </sheets>
  <definedNames>
    <definedName name="NOW">Sheet1!$B$2</definedName>
    <definedName name="SECONDS_PER_DAY">Sheet1!$B$3</definedName>
    <definedName name="SECONDS_PER_YEAR">Sheet1!$B$4</definedName>
    <definedName name="TOTALSUPPLY">Sheet1!$B$10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67" i="1"/>
  <c r="F71" i="1"/>
  <c r="F70" i="1"/>
  <c r="F69" i="1"/>
  <c r="H69" i="1" s="1"/>
  <c r="F68" i="1"/>
  <c r="H68" i="1" s="1"/>
  <c r="F67" i="1"/>
  <c r="C63" i="1"/>
  <c r="C64" i="1"/>
  <c r="C65" i="1"/>
  <c r="C66" i="1"/>
  <c r="C62" i="1"/>
  <c r="F66" i="1"/>
  <c r="H66" i="1" s="1"/>
  <c r="F65" i="1"/>
  <c r="H65" i="1" s="1"/>
  <c r="F64" i="1"/>
  <c r="H64" i="1" s="1"/>
  <c r="F63" i="1"/>
  <c r="H63" i="1" s="1"/>
  <c r="F62" i="1"/>
  <c r="H62" i="1" s="1"/>
  <c r="C58" i="1"/>
  <c r="C59" i="1"/>
  <c r="C60" i="1"/>
  <c r="C61" i="1"/>
  <c r="C57" i="1"/>
  <c r="F61" i="1"/>
  <c r="H61" i="1" s="1"/>
  <c r="F60" i="1"/>
  <c r="H60" i="1" s="1"/>
  <c r="F59" i="1"/>
  <c r="H59" i="1" s="1"/>
  <c r="F58" i="1"/>
  <c r="H58" i="1" s="1"/>
  <c r="F57" i="1"/>
  <c r="H57" i="1" s="1"/>
  <c r="H71" i="1" l="1"/>
  <c r="H70" i="1"/>
  <c r="H67" i="1"/>
  <c r="G67" i="1"/>
  <c r="G68" i="1"/>
  <c r="G69" i="1"/>
  <c r="G70" i="1"/>
  <c r="G71" i="1"/>
  <c r="G62" i="1"/>
  <c r="G63" i="1"/>
  <c r="G64" i="1"/>
  <c r="G65" i="1"/>
  <c r="G66" i="1"/>
  <c r="G57" i="1"/>
  <c r="G58" i="1"/>
  <c r="G59" i="1"/>
  <c r="G60" i="1"/>
  <c r="G61" i="1"/>
  <c r="B3" i="1"/>
  <c r="B1" i="1"/>
  <c r="B2" i="1" s="1"/>
  <c r="B10" i="1"/>
  <c r="C38" i="1" l="1"/>
  <c r="C28" i="1"/>
  <c r="C27" i="1"/>
  <c r="C36" i="1"/>
  <c r="C32" i="1"/>
  <c r="C34" i="1"/>
  <c r="C35" i="1"/>
  <c r="C29" i="1"/>
  <c r="C33" i="1"/>
  <c r="C30" i="1"/>
  <c r="C31" i="1"/>
  <c r="D8" i="1"/>
  <c r="D9" i="1"/>
  <c r="C9" i="1" s="1"/>
  <c r="C40" i="1"/>
  <c r="C39" i="1"/>
  <c r="C48" i="1"/>
  <c r="C47" i="1"/>
  <c r="C50" i="1"/>
  <c r="C51" i="1"/>
  <c r="C49" i="1"/>
  <c r="C37" i="1"/>
  <c r="D7" i="1"/>
  <c r="C41" i="1"/>
  <c r="C8" i="1"/>
  <c r="B4" i="1"/>
  <c r="G8" i="1"/>
  <c r="G9" i="1" l="1"/>
  <c r="H9" i="1" s="1"/>
  <c r="D10" i="1"/>
  <c r="H29" i="1"/>
  <c r="F31" i="1"/>
  <c r="G31" i="1" s="1"/>
  <c r="F30" i="1"/>
  <c r="G30" i="1" s="1"/>
  <c r="F29" i="1"/>
  <c r="G29" i="1" s="1"/>
  <c r="F28" i="1"/>
  <c r="G28" i="1" s="1"/>
  <c r="F27" i="1"/>
  <c r="G27" i="1" s="1"/>
  <c r="F56" i="1"/>
  <c r="F54" i="1"/>
  <c r="F52" i="1"/>
  <c r="C56" i="1"/>
  <c r="C54" i="1"/>
  <c r="C52" i="1"/>
  <c r="F36" i="1"/>
  <c r="G36" i="1" s="1"/>
  <c r="F35" i="1"/>
  <c r="G35" i="1" s="1"/>
  <c r="F34" i="1"/>
  <c r="G34" i="1" s="1"/>
  <c r="F33" i="1"/>
  <c r="G33" i="1" s="1"/>
  <c r="F32" i="1"/>
  <c r="G32" i="1" s="1"/>
  <c r="F55" i="1"/>
  <c r="F53" i="1"/>
  <c r="C55" i="1"/>
  <c r="C53" i="1"/>
  <c r="F48" i="1"/>
  <c r="F51" i="1"/>
  <c r="G51" i="1" s="1"/>
  <c r="F47" i="1"/>
  <c r="F50" i="1"/>
  <c r="F49" i="1"/>
  <c r="H51" i="1"/>
  <c r="F39" i="1"/>
  <c r="C43" i="1"/>
  <c r="C42" i="1"/>
  <c r="F44" i="1"/>
  <c r="G44" i="1" s="1"/>
  <c r="F26" i="1"/>
  <c r="F22" i="1"/>
  <c r="G22" i="1" s="1"/>
  <c r="F41" i="1"/>
  <c r="F38" i="1"/>
  <c r="C44" i="1"/>
  <c r="F46" i="1"/>
  <c r="G46" i="1" s="1"/>
  <c r="F43" i="1"/>
  <c r="G43" i="1" s="1"/>
  <c r="F25" i="1"/>
  <c r="G25" i="1" s="1"/>
  <c r="F37" i="1"/>
  <c r="G37" i="1" s="1"/>
  <c r="C45" i="1"/>
  <c r="F42" i="1"/>
  <c r="F24" i="1"/>
  <c r="G24" i="1" s="1"/>
  <c r="F40" i="1"/>
  <c r="C46" i="1"/>
  <c r="F45" i="1"/>
  <c r="F23" i="1"/>
  <c r="G23" i="1" s="1"/>
  <c r="C7" i="1"/>
  <c r="G7" i="1"/>
  <c r="H7" i="1" s="1"/>
  <c r="E7" i="1"/>
  <c r="E8" i="1"/>
  <c r="E9" i="1"/>
  <c r="I8" i="1"/>
  <c r="H8" i="1"/>
  <c r="I9" i="1"/>
  <c r="H36" i="1" l="1"/>
  <c r="H34" i="1"/>
  <c r="H28" i="1"/>
  <c r="H30" i="1"/>
  <c r="H32" i="1"/>
  <c r="H27" i="1"/>
  <c r="H31" i="1"/>
  <c r="H55" i="1"/>
  <c r="G55" i="1"/>
  <c r="H52" i="1"/>
  <c r="G52" i="1"/>
  <c r="H33" i="1"/>
  <c r="H54" i="1"/>
  <c r="G54" i="1"/>
  <c r="H24" i="1"/>
  <c r="H53" i="1"/>
  <c r="G53" i="1"/>
  <c r="H56" i="1"/>
  <c r="G56" i="1"/>
  <c r="H35" i="1"/>
  <c r="H23" i="1"/>
  <c r="H44" i="1"/>
  <c r="H25" i="1"/>
  <c r="H26" i="1"/>
  <c r="G26" i="1"/>
  <c r="H47" i="1"/>
  <c r="G47" i="1"/>
  <c r="H41" i="1"/>
  <c r="G41" i="1"/>
  <c r="H40" i="1"/>
  <c r="G40" i="1"/>
  <c r="H50" i="1"/>
  <c r="G50" i="1"/>
  <c r="H45" i="1"/>
  <c r="G45" i="1"/>
  <c r="H38" i="1"/>
  <c r="G38" i="1"/>
  <c r="H39" i="1"/>
  <c r="G39" i="1"/>
  <c r="H22" i="1"/>
  <c r="H37" i="1"/>
  <c r="H42" i="1"/>
  <c r="G42" i="1"/>
  <c r="H49" i="1"/>
  <c r="G49" i="1"/>
  <c r="H48" i="1"/>
  <c r="G48" i="1"/>
  <c r="H46" i="1"/>
  <c r="H43" i="1"/>
  <c r="E10" i="1"/>
  <c r="F10" i="1" s="1"/>
  <c r="I7" i="1"/>
  <c r="I10" i="1" s="1"/>
  <c r="F7" i="1" l="1"/>
  <c r="F9" i="1"/>
  <c r="F8" i="1"/>
  <c r="I12" i="1"/>
  <c r="I13" i="1" l="1"/>
  <c r="I14" i="1"/>
</calcChain>
</file>

<file path=xl/sharedStrings.xml><?xml version="1.0" encoding="utf-8"?>
<sst xmlns="http://schemas.openxmlformats.org/spreadsheetml/2006/main" count="77" uniqueCount="37">
  <si>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</si>
  <si>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</si>
  <si>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</si>
  <si>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</si>
  <si>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</si>
  <si>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</si>
  <si>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</si>
  <si>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</si>
  <si>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</si>
  <si>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</si>
  <si>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</si>
  <si>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</si>
  <si>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</si>
  <si>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</si>
  <si>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</si>
  <si>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</si>
  <si>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</si>
  <si>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</si>
  <si>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</si>
  <si>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</si>
  <si>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</si>
  <si>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</si>
  <si>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</si>
  <si>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</si>
  <si>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</si>
  <si>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</si>
  <si>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</si>
  <si>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</si>
  <si>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1/2 year</t>
  </si>
  <si>
    <t>29 days</t>
  </si>
  <si>
    <t>360 days</t>
  </si>
  <si>
    <t>1 day</t>
  </si>
  <si>
    <t>0 day</t>
  </si>
  <si>
    <t>1/2 day</t>
  </si>
  <si>
    <t>10 years</t>
  </si>
  <si>
    <t>100 years</t>
  </si>
  <si>
    <t>1000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</si>
</sst>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hh:mm:ss\ dd/mm/yyyy"/>
    <numFmt numFmtId="166" formatCode="0_);\(0\)"/>
    <numFmt numFmtId="167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66" fontId="0" fillId="0" borderId="2" xfId="1" applyNumberFormat="1" applyFont="1" applyBorder="1"/>
    <xf numFmtId="164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71"/>
  <sheetViews>
    <sheetView showGridLines="0" tabSelected="1" topLeftCell="A43" zoomScale="125" workbookViewId="0">
      <selection activeCell="D67" sqref="D67"/>
    </sheetView>
  </sheetViews>
  <sheetFormatPr baseColWidth="10" defaultRowHeight="16" x14ac:dyDescent="0.2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52.33203125" customWidth="1"/>
    <col min="9" max="9" width="23.6640625" customWidth="1"/>
  </cols>
  <sheetData>
    <row r="1" spans="1:9" x14ac:dyDescent="0.2">
      <c r="A1" t="s">
        <v>3</v>
      </c>
      <c r="B1" s="3">
        <f ca="1">NOW()</f>
        <v>44136.455918518521</v>
      </c>
    </row>
    <row r="2" spans="1:9" x14ac:dyDescent="0.2">
      <c r="A2" s="15" t="s">
        <v>10</v>
      </c>
      <c r="B2" s="4">
        <f ca="1">ROUND((B1-DATE(1970,1,1))*86400,0)</f>
        <v>1604228191</v>
      </c>
    </row>
    <row r="3" spans="1:9" x14ac:dyDescent="0.2">
      <c r="A3" t="s">
        <v>11</v>
      </c>
      <c r="B3" s="4">
        <f>60*60*24</f>
        <v>86400</v>
      </c>
    </row>
    <row r="4" spans="1:9" x14ac:dyDescent="0.2">
      <c r="A4" t="s">
        <v>12</v>
      </c>
      <c r="B4" s="4">
        <f>SECONDS_PER_DAY*365</f>
        <v>31536000</v>
      </c>
    </row>
    <row r="6" spans="1:9" ht="34" x14ac:dyDescent="0.2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 x14ac:dyDescent="0.2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1604314591</v>
      </c>
      <c r="H7" s="3">
        <f ca="1">G7/86400+DATE(1970,1,1)</f>
        <v>44137.455914351856</v>
      </c>
      <c r="I7" s="4">
        <f ca="1">G7*B7</f>
        <v>1604314591000</v>
      </c>
    </row>
    <row r="8" spans="1:9" x14ac:dyDescent="0.2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1604400991</v>
      </c>
      <c r="H8" s="3">
        <f t="shared" ref="H8:H9" ca="1" si="1">G8/86400+DATE(1970,1,1)</f>
        <v>44138.455914351856</v>
      </c>
      <c r="I8" s="4">
        <f ca="1">G8*B8</f>
        <v>3208801982000</v>
      </c>
    </row>
    <row r="9" spans="1:9" x14ac:dyDescent="0.2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1604487391</v>
      </c>
      <c r="H9" s="3">
        <f t="shared" ca="1" si="1"/>
        <v>44139.455914351856</v>
      </c>
      <c r="I9" s="4">
        <f ca="1">G9*B9</f>
        <v>4813462173000</v>
      </c>
    </row>
    <row r="10" spans="1:9" x14ac:dyDescent="0.2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9626578746000</v>
      </c>
    </row>
    <row r="12" spans="1:9" x14ac:dyDescent="0.2">
      <c r="H12" s="5" t="s">
        <v>14</v>
      </c>
      <c r="I12">
        <f ca="1">I10/TOTALSUPPLY</f>
        <v>1604429791</v>
      </c>
    </row>
    <row r="13" spans="1:9" x14ac:dyDescent="0.2">
      <c r="H13" s="5" t="s">
        <v>15</v>
      </c>
      <c r="I13">
        <f ca="1">I12-NOW</f>
        <v>201600</v>
      </c>
    </row>
    <row r="14" spans="1:9" x14ac:dyDescent="0.2">
      <c r="H14" s="5" t="s">
        <v>16</v>
      </c>
      <c r="I14" s="3">
        <f ca="1">I12/86400+DATE(1970,1,1)</f>
        <v>44138.789247685185</v>
      </c>
    </row>
    <row r="21" spans="2:8" x14ac:dyDescent="0.2">
      <c r="B21" s="23" t="s">
        <v>25</v>
      </c>
      <c r="C21" s="23" t="s">
        <v>26</v>
      </c>
      <c r="D21" s="24" t="s">
        <v>20</v>
      </c>
      <c r="E21" s="24" t="s">
        <v>21</v>
      </c>
      <c r="F21" s="24" t="s">
        <v>22</v>
      </c>
      <c r="G21" s="23" t="s">
        <v>24</v>
      </c>
      <c r="H21" s="23" t="s">
        <v>23</v>
      </c>
    </row>
    <row r="22" spans="2:8" x14ac:dyDescent="0.2">
      <c r="B22" s="2" t="s">
        <v>32</v>
      </c>
      <c r="C22">
        <v>0</v>
      </c>
      <c r="D22" s="21">
        <v>0.1</v>
      </c>
      <c r="E22">
        <v>100</v>
      </c>
      <c r="F22">
        <f>SECONDS_PER_YEAR</f>
        <v>31536000</v>
      </c>
      <c r="G22">
        <f t="shared" ref="G22:G51" si="2">F22/SECONDS_PER_DAY</f>
        <v>365</v>
      </c>
      <c r="H22" s="22">
        <f t="shared" ref="H22:H41" si="3">E22*(1+D22/(SECONDS_PER_YEAR/F22))^(C22/F22)</f>
        <v>100</v>
      </c>
    </row>
    <row r="23" spans="2:8" x14ac:dyDescent="0.2">
      <c r="B23" s="2" t="s">
        <v>32</v>
      </c>
      <c r="C23">
        <v>0</v>
      </c>
      <c r="D23" s="21">
        <v>0.1</v>
      </c>
      <c r="E23">
        <v>100</v>
      </c>
      <c r="F23">
        <f>SECONDS_PER_YEAR/2</f>
        <v>15768000</v>
      </c>
      <c r="G23">
        <f t="shared" si="2"/>
        <v>182.5</v>
      </c>
      <c r="H23" s="22">
        <f t="shared" si="3"/>
        <v>100</v>
      </c>
    </row>
    <row r="24" spans="2:8" x14ac:dyDescent="0.2">
      <c r="B24" s="2" t="s">
        <v>32</v>
      </c>
      <c r="C24">
        <v>0</v>
      </c>
      <c r="D24" s="21">
        <v>0.1</v>
      </c>
      <c r="E24">
        <v>100</v>
      </c>
      <c r="F24">
        <f>SECONDS_PER_YEAR/4</f>
        <v>7884000</v>
      </c>
      <c r="G24">
        <f t="shared" si="2"/>
        <v>91.25</v>
      </c>
      <c r="H24" s="22">
        <f t="shared" si="3"/>
        <v>100</v>
      </c>
    </row>
    <row r="25" spans="2:8" x14ac:dyDescent="0.2">
      <c r="B25" s="2" t="s">
        <v>32</v>
      </c>
      <c r="C25">
        <v>0</v>
      </c>
      <c r="D25" s="21">
        <v>0.1</v>
      </c>
      <c r="E25">
        <v>100</v>
      </c>
      <c r="F25">
        <f>SECONDS_PER_YEAR/12</f>
        <v>2628000</v>
      </c>
      <c r="G25">
        <f t="shared" si="2"/>
        <v>30.416666666666668</v>
      </c>
      <c r="H25" s="22">
        <f t="shared" si="3"/>
        <v>100</v>
      </c>
    </row>
    <row r="26" spans="2:8" x14ac:dyDescent="0.2">
      <c r="B26" s="2" t="s">
        <v>32</v>
      </c>
      <c r="C26">
        <v>0</v>
      </c>
      <c r="D26" s="21">
        <v>0.1</v>
      </c>
      <c r="E26">
        <v>100</v>
      </c>
      <c r="F26">
        <f>SECONDS_PER_YEAR/365</f>
        <v>86400</v>
      </c>
      <c r="G26">
        <f t="shared" si="2"/>
        <v>1</v>
      </c>
      <c r="H26" s="22">
        <f t="shared" si="3"/>
        <v>100</v>
      </c>
    </row>
    <row r="27" spans="2:8" x14ac:dyDescent="0.2">
      <c r="B27" s="2" t="s">
        <v>33</v>
      </c>
      <c r="C27">
        <f>SECONDS_PER_DAY/2</f>
        <v>43200</v>
      </c>
      <c r="D27" s="21">
        <v>0.1</v>
      </c>
      <c r="E27">
        <v>100</v>
      </c>
      <c r="F27">
        <f>SECONDS_PER_YEAR</f>
        <v>31536000</v>
      </c>
      <c r="G27">
        <f t="shared" si="2"/>
        <v>365</v>
      </c>
      <c r="H27" s="22">
        <f t="shared" si="3"/>
        <v>100.01305704137174</v>
      </c>
    </row>
    <row r="28" spans="2:8" x14ac:dyDescent="0.2">
      <c r="B28" s="2" t="s">
        <v>33</v>
      </c>
      <c r="C28">
        <f>SECONDS_PER_DAY/2</f>
        <v>43200</v>
      </c>
      <c r="D28" s="21">
        <v>0.1</v>
      </c>
      <c r="E28">
        <v>100</v>
      </c>
      <c r="F28">
        <f>SECONDS_PER_YEAR/2</f>
        <v>15768000</v>
      </c>
      <c r="G28">
        <f t="shared" si="2"/>
        <v>182.5</v>
      </c>
      <c r="H28" s="22">
        <f t="shared" si="3"/>
        <v>100.01336806171135</v>
      </c>
    </row>
    <row r="29" spans="2:8" x14ac:dyDescent="0.2">
      <c r="B29" s="2" t="s">
        <v>33</v>
      </c>
      <c r="C29">
        <f>SECONDS_PER_DAY/2</f>
        <v>43200</v>
      </c>
      <c r="D29" s="21">
        <v>0.1</v>
      </c>
      <c r="E29">
        <v>100</v>
      </c>
      <c r="F29">
        <f>SECONDS_PER_YEAR/4</f>
        <v>7884000</v>
      </c>
      <c r="G29">
        <f t="shared" si="2"/>
        <v>91.25</v>
      </c>
      <c r="H29" s="22">
        <f t="shared" si="3"/>
        <v>100.01353111405231</v>
      </c>
    </row>
    <row r="30" spans="2:8" x14ac:dyDescent="0.2">
      <c r="B30" s="2" t="s">
        <v>33</v>
      </c>
      <c r="C30">
        <f>SECONDS_PER_DAY/2</f>
        <v>43200</v>
      </c>
      <c r="D30" s="21">
        <v>0.1</v>
      </c>
      <c r="E30">
        <v>100</v>
      </c>
      <c r="F30">
        <f>SECONDS_PER_YEAR/12</f>
        <v>2628000</v>
      </c>
      <c r="G30">
        <f t="shared" si="2"/>
        <v>30.416666666666668</v>
      </c>
      <c r="H30" s="22">
        <f t="shared" si="3"/>
        <v>100.01364279818567</v>
      </c>
    </row>
    <row r="31" spans="2:8" x14ac:dyDescent="0.2">
      <c r="B31" s="2" t="s">
        <v>33</v>
      </c>
      <c r="C31">
        <f>SECONDS_PER_DAY/2</f>
        <v>43200</v>
      </c>
      <c r="D31" s="21">
        <v>0.1</v>
      </c>
      <c r="E31">
        <v>100</v>
      </c>
      <c r="F31">
        <f>SECONDS_PER_YEAR/365</f>
        <v>86400</v>
      </c>
      <c r="G31">
        <f t="shared" si="2"/>
        <v>1</v>
      </c>
      <c r="H31" s="22">
        <f t="shared" si="3"/>
        <v>100.01369769200315</v>
      </c>
    </row>
    <row r="32" spans="2:8" x14ac:dyDescent="0.2">
      <c r="B32" s="2" t="s">
        <v>31</v>
      </c>
      <c r="C32">
        <f>SECONDS_PER_DAY</f>
        <v>86400</v>
      </c>
      <c r="D32" s="21">
        <v>0.1</v>
      </c>
      <c r="E32">
        <v>100</v>
      </c>
      <c r="F32">
        <f>SECONDS_PER_YEAR</f>
        <v>31536000</v>
      </c>
      <c r="G32">
        <f t="shared" si="2"/>
        <v>365</v>
      </c>
      <c r="H32" s="22">
        <f t="shared" ref="H32:H36" si="4">E32*(1+D32/(SECONDS_PER_YEAR/F32))^(C32/F32)</f>
        <v>100.02611578760678</v>
      </c>
    </row>
    <row r="33" spans="2:8" x14ac:dyDescent="0.2">
      <c r="B33" s="2" t="s">
        <v>31</v>
      </c>
      <c r="C33">
        <f>SECONDS_PER_DAY</f>
        <v>86400</v>
      </c>
      <c r="D33" s="21">
        <v>0.1</v>
      </c>
      <c r="E33">
        <v>100</v>
      </c>
      <c r="F33">
        <f>SECONDS_PER_YEAR/2</f>
        <v>15768000</v>
      </c>
      <c r="G33">
        <f t="shared" si="2"/>
        <v>182.5</v>
      </c>
      <c r="H33" s="22">
        <f t="shared" si="4"/>
        <v>100.02673791047343</v>
      </c>
    </row>
    <row r="34" spans="2:8" x14ac:dyDescent="0.2">
      <c r="B34" s="2" t="s">
        <v>31</v>
      </c>
      <c r="C34">
        <f>SECONDS_PER_DAY</f>
        <v>86400</v>
      </c>
      <c r="D34" s="21">
        <v>0.1</v>
      </c>
      <c r="E34">
        <v>100</v>
      </c>
      <c r="F34">
        <f>SECONDS_PER_YEAR/4</f>
        <v>7884000</v>
      </c>
      <c r="G34">
        <f t="shared" si="2"/>
        <v>91.25</v>
      </c>
      <c r="H34" s="22">
        <f t="shared" si="4"/>
        <v>100.02706405901512</v>
      </c>
    </row>
    <row r="35" spans="2:8" x14ac:dyDescent="0.2">
      <c r="B35" s="2" t="s">
        <v>31</v>
      </c>
      <c r="C35">
        <f>SECONDS_PER_DAY</f>
        <v>86400</v>
      </c>
      <c r="D35" s="21">
        <v>0.1</v>
      </c>
      <c r="E35">
        <v>100</v>
      </c>
      <c r="F35">
        <f>SECONDS_PER_YEAR/12</f>
        <v>2628000</v>
      </c>
      <c r="G35">
        <f t="shared" si="2"/>
        <v>30.416666666666668</v>
      </c>
      <c r="H35" s="22">
        <f t="shared" si="4"/>
        <v>100.02728745763076</v>
      </c>
    </row>
    <row r="36" spans="2:8" x14ac:dyDescent="0.2">
      <c r="B36" s="2" t="s">
        <v>31</v>
      </c>
      <c r="C36">
        <f>SECONDS_PER_DAY</f>
        <v>86400</v>
      </c>
      <c r="D36" s="21">
        <v>0.1</v>
      </c>
      <c r="E36">
        <v>100</v>
      </c>
      <c r="F36">
        <f>SECONDS_PER_YEAR/365</f>
        <v>86400</v>
      </c>
      <c r="G36">
        <f t="shared" si="2"/>
        <v>1</v>
      </c>
      <c r="H36" s="22">
        <f t="shared" si="4"/>
        <v>100.02739726027397</v>
      </c>
    </row>
    <row r="37" spans="2:8" x14ac:dyDescent="0.2">
      <c r="B37" s="2" t="s">
        <v>29</v>
      </c>
      <c r="C37">
        <f>SECONDS_PER_DAY*29</f>
        <v>2505600</v>
      </c>
      <c r="D37" s="21">
        <v>0.1</v>
      </c>
      <c r="E37">
        <v>100</v>
      </c>
      <c r="F37">
        <f>SECONDS_PER_YEAR</f>
        <v>31536000</v>
      </c>
      <c r="G37">
        <f t="shared" si="2"/>
        <v>365</v>
      </c>
      <c r="H37" s="22">
        <f t="shared" si="3"/>
        <v>100.7601334196257</v>
      </c>
    </row>
    <row r="38" spans="2:8" x14ac:dyDescent="0.2">
      <c r="B38" s="2" t="s">
        <v>29</v>
      </c>
      <c r="C38">
        <f>SECONDS_PER_DAY*29</f>
        <v>2505600</v>
      </c>
      <c r="D38" s="21">
        <v>0.1</v>
      </c>
      <c r="E38">
        <v>100</v>
      </c>
      <c r="F38">
        <f>SECONDS_PER_YEAR/2</f>
        <v>15768000</v>
      </c>
      <c r="G38">
        <f t="shared" si="2"/>
        <v>182.5</v>
      </c>
      <c r="H38" s="22">
        <f t="shared" si="3"/>
        <v>100.77830895901336</v>
      </c>
    </row>
    <row r="39" spans="2:8" x14ac:dyDescent="0.2">
      <c r="B39" s="2" t="s">
        <v>29</v>
      </c>
      <c r="C39">
        <f>SECONDS_PER_DAY*29</f>
        <v>2505600</v>
      </c>
      <c r="D39" s="21">
        <v>0.1</v>
      </c>
      <c r="E39">
        <v>100</v>
      </c>
      <c r="F39">
        <f>SECONDS_PER_YEAR/4</f>
        <v>7884000</v>
      </c>
      <c r="G39">
        <f t="shared" si="2"/>
        <v>91.25</v>
      </c>
      <c r="H39" s="22">
        <f t="shared" si="3"/>
        <v>100.78783876863824</v>
      </c>
    </row>
    <row r="40" spans="2:8" x14ac:dyDescent="0.2">
      <c r="B40" s="2" t="s">
        <v>29</v>
      </c>
      <c r="C40">
        <f>SECONDS_PER_DAY*29</f>
        <v>2505600</v>
      </c>
      <c r="D40" s="21">
        <v>0.1</v>
      </c>
      <c r="E40">
        <v>100</v>
      </c>
      <c r="F40">
        <f>SECONDS_PER_YEAR/12</f>
        <v>2628000</v>
      </c>
      <c r="G40">
        <f t="shared" si="2"/>
        <v>30.416666666666668</v>
      </c>
      <c r="H40" s="22">
        <f t="shared" si="3"/>
        <v>100.79436680651366</v>
      </c>
    </row>
    <row r="41" spans="2:8" x14ac:dyDescent="0.2">
      <c r="B41" s="2" t="s">
        <v>29</v>
      </c>
      <c r="C41">
        <f>SECONDS_PER_DAY*29</f>
        <v>2505600</v>
      </c>
      <c r="D41" s="21">
        <v>0.1</v>
      </c>
      <c r="E41">
        <v>100</v>
      </c>
      <c r="F41">
        <f>SECONDS_PER_YEAR/365</f>
        <v>86400</v>
      </c>
      <c r="G41">
        <f t="shared" si="2"/>
        <v>1</v>
      </c>
      <c r="H41" s="22">
        <f t="shared" si="3"/>
        <v>100.79757555174385</v>
      </c>
    </row>
    <row r="42" spans="2:8" x14ac:dyDescent="0.2">
      <c r="B42" s="2" t="s">
        <v>28</v>
      </c>
      <c r="C42">
        <f>SECONDS_PER_YEAR/2</f>
        <v>15768000</v>
      </c>
      <c r="D42" s="21">
        <v>0.1</v>
      </c>
      <c r="E42">
        <v>100</v>
      </c>
      <c r="F42">
        <f>SECONDS_PER_YEAR</f>
        <v>31536000</v>
      </c>
      <c r="G42">
        <f>F42/SECONDS_PER_DAY</f>
        <v>365</v>
      </c>
      <c r="H42" s="22">
        <f>E42*(1+D42/(SECONDS_PER_YEAR/F42))^(C42/F42)</f>
        <v>104.88088481701516</v>
      </c>
    </row>
    <row r="43" spans="2:8" x14ac:dyDescent="0.2">
      <c r="B43" s="2" t="s">
        <v>28</v>
      </c>
      <c r="C43">
        <f>SECONDS_PER_YEAR/2</f>
        <v>15768000</v>
      </c>
      <c r="D43" s="21">
        <v>0.1</v>
      </c>
      <c r="E43">
        <v>100</v>
      </c>
      <c r="F43">
        <f>SECONDS_PER_YEAR/2</f>
        <v>15768000</v>
      </c>
      <c r="G43">
        <f>F43/SECONDS_PER_DAY</f>
        <v>182.5</v>
      </c>
      <c r="H43" s="22">
        <f>E43*(1+D43/(SECONDS_PER_YEAR/F43))^(C43/F43)</f>
        <v>105</v>
      </c>
    </row>
    <row r="44" spans="2:8" x14ac:dyDescent="0.2">
      <c r="B44" s="2" t="s">
        <v>28</v>
      </c>
      <c r="C44">
        <f>SECONDS_PER_YEAR/2</f>
        <v>15768000</v>
      </c>
      <c r="D44" s="21">
        <v>0.1</v>
      </c>
      <c r="E44">
        <v>100</v>
      </c>
      <c r="F44">
        <f>SECONDS_PER_YEAR/4</f>
        <v>7884000</v>
      </c>
      <c r="G44">
        <f>F44/SECONDS_PER_DAY</f>
        <v>91.25</v>
      </c>
      <c r="H44" s="22">
        <f>E44*(1+D44/(SECONDS_PER_YEAR/F44))^(C44/F44)</f>
        <v>105.06249999999999</v>
      </c>
    </row>
    <row r="45" spans="2:8" x14ac:dyDescent="0.2">
      <c r="B45" s="2" t="s">
        <v>28</v>
      </c>
      <c r="C45">
        <f>SECONDS_PER_YEAR/2</f>
        <v>15768000</v>
      </c>
      <c r="D45" s="21">
        <v>0.1</v>
      </c>
      <c r="E45">
        <v>100</v>
      </c>
      <c r="F45">
        <f>SECONDS_PER_YEAR/12</f>
        <v>2628000</v>
      </c>
      <c r="G45">
        <f>F45/SECONDS_PER_DAY</f>
        <v>30.416666666666668</v>
      </c>
      <c r="H45" s="22">
        <f>E45*(1+D45/(SECONDS_PER_YEAR/F45))^(C45/F45)</f>
        <v>105.10533133201649</v>
      </c>
    </row>
    <row r="46" spans="2:8" x14ac:dyDescent="0.2">
      <c r="B46" s="2" t="s">
        <v>28</v>
      </c>
      <c r="C46">
        <f>SECONDS_PER_YEAR/2</f>
        <v>15768000</v>
      </c>
      <c r="D46" s="21">
        <v>0.1</v>
      </c>
      <c r="E46">
        <v>100</v>
      </c>
      <c r="F46">
        <f>SECONDS_PER_YEAR/365</f>
        <v>86400</v>
      </c>
      <c r="G46">
        <f>F46/SECONDS_PER_DAY</f>
        <v>1</v>
      </c>
      <c r="H46" s="22">
        <f>E46*(1+D46/(SECONDS_PER_YEAR/F46))^(C46/F46)</f>
        <v>105.12638972285848</v>
      </c>
    </row>
    <row r="47" spans="2:8" x14ac:dyDescent="0.2">
      <c r="B47" s="2" t="s">
        <v>30</v>
      </c>
      <c r="C47">
        <f>SECONDS_PER_DAY*360</f>
        <v>31104000</v>
      </c>
      <c r="D47" s="21">
        <v>0.1</v>
      </c>
      <c r="E47">
        <v>100</v>
      </c>
      <c r="F47">
        <f>SECONDS_PER_YEAR</f>
        <v>31536000</v>
      </c>
      <c r="G47">
        <f t="shared" si="2"/>
        <v>365</v>
      </c>
      <c r="H47" s="22">
        <f t="shared" ref="H47:H51" si="5">E47*(1+D47/(SECONDS_PER_YEAR/F47))^(C47/F47)</f>
        <v>109.85647563529261</v>
      </c>
    </row>
    <row r="48" spans="2:8" x14ac:dyDescent="0.2">
      <c r="B48" s="2" t="s">
        <v>30</v>
      </c>
      <c r="C48">
        <f>SECONDS_PER_DAY*360</f>
        <v>31104000</v>
      </c>
      <c r="D48" s="21">
        <v>0.1</v>
      </c>
      <c r="E48">
        <v>100</v>
      </c>
      <c r="F48">
        <f>SECONDS_PER_YEAR/2</f>
        <v>15768000</v>
      </c>
      <c r="G48">
        <f t="shared" si="2"/>
        <v>182.5</v>
      </c>
      <c r="H48" s="22">
        <f t="shared" si="5"/>
        <v>110.10272542400305</v>
      </c>
    </row>
    <row r="49" spans="2:8" x14ac:dyDescent="0.2">
      <c r="B49" s="2" t="s">
        <v>30</v>
      </c>
      <c r="C49">
        <f>SECONDS_PER_DAY*360</f>
        <v>31104000</v>
      </c>
      <c r="D49" s="21">
        <v>0.1</v>
      </c>
      <c r="E49">
        <v>100</v>
      </c>
      <c r="F49">
        <f>SECONDS_PER_YEAR/4</f>
        <v>7884000</v>
      </c>
      <c r="G49">
        <f t="shared" si="2"/>
        <v>91.25</v>
      </c>
      <c r="H49" s="22">
        <f t="shared" si="5"/>
        <v>110.23204197525232</v>
      </c>
    </row>
    <row r="50" spans="2:8" x14ac:dyDescent="0.2">
      <c r="B50" s="2" t="s">
        <v>30</v>
      </c>
      <c r="C50">
        <f>SECONDS_PER_DAY*360</f>
        <v>31104000</v>
      </c>
      <c r="D50" s="21">
        <v>0.1</v>
      </c>
      <c r="E50">
        <v>100</v>
      </c>
      <c r="F50">
        <f>SECONDS_PER_YEAR/12</f>
        <v>2628000</v>
      </c>
      <c r="G50">
        <f t="shared" si="2"/>
        <v>30.416666666666668</v>
      </c>
      <c r="H50" s="22">
        <f t="shared" si="5"/>
        <v>110.3207059967898</v>
      </c>
    </row>
    <row r="51" spans="2:8" x14ac:dyDescent="0.2">
      <c r="B51" s="2" t="s">
        <v>30</v>
      </c>
      <c r="C51">
        <f>SECONDS_PER_DAY*360</f>
        <v>31104000</v>
      </c>
      <c r="D51" s="21">
        <v>0.1</v>
      </c>
      <c r="E51">
        <v>100</v>
      </c>
      <c r="F51">
        <f>SECONDS_PER_YEAR/365</f>
        <v>86400</v>
      </c>
      <c r="G51">
        <f t="shared" si="2"/>
        <v>1</v>
      </c>
      <c r="H51" s="22">
        <f t="shared" si="5"/>
        <v>110.3643113102859</v>
      </c>
    </row>
    <row r="52" spans="2:8" x14ac:dyDescent="0.2">
      <c r="B52" s="2" t="s">
        <v>27</v>
      </c>
      <c r="C52">
        <f>SECONDS_PER_YEAR</f>
        <v>31536000</v>
      </c>
      <c r="D52" s="21">
        <v>0.1</v>
      </c>
      <c r="E52">
        <v>100</v>
      </c>
      <c r="F52">
        <f>SECONDS_PER_YEAR</f>
        <v>31536000</v>
      </c>
      <c r="G52">
        <f t="shared" ref="G52:G71" si="6">F52/SECONDS_PER_DAY</f>
        <v>365</v>
      </c>
      <c r="H52" s="22">
        <f t="shared" ref="H52:H56" si="7">E52*(1+D52/(SECONDS_PER_YEAR/F52))^(C52/F52)</f>
        <v>110.00000000000001</v>
      </c>
    </row>
    <row r="53" spans="2:8" x14ac:dyDescent="0.2">
      <c r="B53" s="2" t="s">
        <v>27</v>
      </c>
      <c r="C53">
        <f>SECONDS_PER_YEAR</f>
        <v>31536000</v>
      </c>
      <c r="D53" s="21">
        <v>0.1</v>
      </c>
      <c r="E53">
        <v>100</v>
      </c>
      <c r="F53">
        <f>SECONDS_PER_YEAR/2</f>
        <v>15768000</v>
      </c>
      <c r="G53">
        <f t="shared" si="6"/>
        <v>182.5</v>
      </c>
      <c r="H53" s="22">
        <f t="shared" si="7"/>
        <v>110.25</v>
      </c>
    </row>
    <row r="54" spans="2:8" x14ac:dyDescent="0.2">
      <c r="B54" s="2" t="s">
        <v>27</v>
      </c>
      <c r="C54">
        <f>SECONDS_PER_YEAR</f>
        <v>31536000</v>
      </c>
      <c r="D54" s="21">
        <v>0.1</v>
      </c>
      <c r="E54">
        <v>100</v>
      </c>
      <c r="F54">
        <f>SECONDS_PER_YEAR/4</f>
        <v>7884000</v>
      </c>
      <c r="G54">
        <f t="shared" si="6"/>
        <v>91.25</v>
      </c>
      <c r="H54" s="22">
        <f t="shared" si="7"/>
        <v>110.38128906249997</v>
      </c>
    </row>
    <row r="55" spans="2:8" x14ac:dyDescent="0.2">
      <c r="B55" s="2" t="s">
        <v>27</v>
      </c>
      <c r="C55">
        <f>SECONDS_PER_YEAR</f>
        <v>31536000</v>
      </c>
      <c r="D55" s="21">
        <v>0.1</v>
      </c>
      <c r="E55">
        <v>100</v>
      </c>
      <c r="F55">
        <f>SECONDS_PER_YEAR/12</f>
        <v>2628000</v>
      </c>
      <c r="G55">
        <f t="shared" si="6"/>
        <v>30.416666666666668</v>
      </c>
      <c r="H55" s="22">
        <f t="shared" si="7"/>
        <v>110.47130674412968</v>
      </c>
    </row>
    <row r="56" spans="2:8" x14ac:dyDescent="0.2">
      <c r="B56" s="2" t="s">
        <v>27</v>
      </c>
      <c r="C56">
        <f>SECONDS_PER_YEAR</f>
        <v>31536000</v>
      </c>
      <c r="D56" s="21">
        <v>0.1</v>
      </c>
      <c r="E56">
        <v>100</v>
      </c>
      <c r="F56">
        <f>SECONDS_PER_YEAR/365</f>
        <v>86400</v>
      </c>
      <c r="G56">
        <f t="shared" si="6"/>
        <v>1</v>
      </c>
      <c r="H56" s="22">
        <f t="shared" si="7"/>
        <v>110.51557816162271</v>
      </c>
    </row>
    <row r="57" spans="2:8" x14ac:dyDescent="0.2">
      <c r="B57" s="2" t="s">
        <v>34</v>
      </c>
      <c r="C57">
        <f>SECONDS_PER_YEAR*10</f>
        <v>315360000</v>
      </c>
      <c r="D57" s="21">
        <v>0.1</v>
      </c>
      <c r="E57">
        <v>100</v>
      </c>
      <c r="F57">
        <f>SECONDS_PER_YEAR</f>
        <v>31536000</v>
      </c>
      <c r="G57">
        <f t="shared" si="6"/>
        <v>365</v>
      </c>
      <c r="H57" s="22">
        <f t="shared" ref="H57:H61" si="8">E57*(1+D57/(SECONDS_PER_YEAR/F57))^(C57/F57)</f>
        <v>259.37424601000021</v>
      </c>
    </row>
    <row r="58" spans="2:8" x14ac:dyDescent="0.2">
      <c r="B58" s="2" t="s">
        <v>34</v>
      </c>
      <c r="C58">
        <f>SECONDS_PER_YEAR*10</f>
        <v>315360000</v>
      </c>
      <c r="D58" s="21">
        <v>0.1</v>
      </c>
      <c r="E58">
        <v>100</v>
      </c>
      <c r="F58">
        <f>SECONDS_PER_YEAR/2</f>
        <v>15768000</v>
      </c>
      <c r="G58">
        <f t="shared" si="6"/>
        <v>182.5</v>
      </c>
      <c r="H58" s="22">
        <f t="shared" si="8"/>
        <v>265.32977051444209</v>
      </c>
    </row>
    <row r="59" spans="2:8" x14ac:dyDescent="0.2">
      <c r="B59" s="2" t="s">
        <v>34</v>
      </c>
      <c r="C59">
        <f>SECONDS_PER_YEAR*10</f>
        <v>315360000</v>
      </c>
      <c r="D59" s="21">
        <v>0.1</v>
      </c>
      <c r="E59">
        <v>100</v>
      </c>
      <c r="F59">
        <f>SECONDS_PER_YEAR/4</f>
        <v>7884000</v>
      </c>
      <c r="G59">
        <f t="shared" si="6"/>
        <v>91.25</v>
      </c>
      <c r="H59" s="22">
        <f t="shared" si="8"/>
        <v>268.50638383899673</v>
      </c>
    </row>
    <row r="60" spans="2:8" x14ac:dyDescent="0.2">
      <c r="B60" s="2" t="s">
        <v>34</v>
      </c>
      <c r="C60">
        <f>SECONDS_PER_YEAR*10</f>
        <v>315360000</v>
      </c>
      <c r="D60" s="21">
        <v>0.1</v>
      </c>
      <c r="E60">
        <v>100</v>
      </c>
      <c r="F60">
        <f>SECONDS_PER_YEAR/12</f>
        <v>2628000</v>
      </c>
      <c r="G60">
        <f t="shared" si="6"/>
        <v>30.416666666666668</v>
      </c>
      <c r="H60" s="22">
        <f t="shared" si="8"/>
        <v>270.70414908622411</v>
      </c>
    </row>
    <row r="61" spans="2:8" x14ac:dyDescent="0.2">
      <c r="B61" s="2" t="s">
        <v>34</v>
      </c>
      <c r="C61">
        <f>SECONDS_PER_YEAR*10</f>
        <v>315360000</v>
      </c>
      <c r="D61" s="21">
        <v>0.1</v>
      </c>
      <c r="E61">
        <v>100</v>
      </c>
      <c r="F61">
        <f>SECONDS_PER_YEAR/365</f>
        <v>86400</v>
      </c>
      <c r="G61">
        <f t="shared" si="6"/>
        <v>1</v>
      </c>
      <c r="H61" s="22">
        <f t="shared" si="8"/>
        <v>271.79095545768331</v>
      </c>
    </row>
    <row r="62" spans="2:8" x14ac:dyDescent="0.2">
      <c r="B62" s="2" t="s">
        <v>35</v>
      </c>
      <c r="C62">
        <f>SECONDS_PER_YEAR*100</f>
        <v>3153600000</v>
      </c>
      <c r="D62" s="21">
        <v>0.1</v>
      </c>
      <c r="E62">
        <v>100</v>
      </c>
      <c r="F62">
        <f>SECONDS_PER_YEAR</f>
        <v>31536000</v>
      </c>
      <c r="G62">
        <f t="shared" si="6"/>
        <v>365</v>
      </c>
      <c r="H62" s="22">
        <f t="shared" ref="H62:H66" si="9">E62*(1+D62/(SECONDS_PER_YEAR/F62))^(C62/F62)</f>
        <v>1378061.2339822364</v>
      </c>
    </row>
    <row r="63" spans="2:8" x14ac:dyDescent="0.2">
      <c r="B63" s="2" t="s">
        <v>35</v>
      </c>
      <c r="C63">
        <f>SECONDS_PER_YEAR*100</f>
        <v>3153600000</v>
      </c>
      <c r="D63" s="21">
        <v>0.1</v>
      </c>
      <c r="E63">
        <v>100</v>
      </c>
      <c r="F63">
        <f>SECONDS_PER_YEAR/2</f>
        <v>15768000</v>
      </c>
      <c r="G63">
        <f t="shared" si="6"/>
        <v>182.5</v>
      </c>
      <c r="H63" s="22">
        <f t="shared" si="9"/>
        <v>1729258.0815160037</v>
      </c>
    </row>
    <row r="64" spans="2:8" x14ac:dyDescent="0.2">
      <c r="B64" s="2" t="s">
        <v>35</v>
      </c>
      <c r="C64">
        <f>SECONDS_PER_YEAR*100</f>
        <v>3153600000</v>
      </c>
      <c r="D64" s="21">
        <v>0.1</v>
      </c>
      <c r="E64">
        <v>100</v>
      </c>
      <c r="F64">
        <f>SECONDS_PER_YEAR/4</f>
        <v>7884000</v>
      </c>
      <c r="G64">
        <f t="shared" si="6"/>
        <v>91.25</v>
      </c>
      <c r="H64" s="22">
        <f t="shared" si="9"/>
        <v>1947808.0514961616</v>
      </c>
    </row>
    <row r="65" spans="2:8" x14ac:dyDescent="0.2">
      <c r="B65" s="2" t="s">
        <v>35</v>
      </c>
      <c r="C65">
        <f>SECONDS_PER_YEAR*100</f>
        <v>3153600000</v>
      </c>
      <c r="D65" s="21">
        <v>0.1</v>
      </c>
      <c r="E65">
        <v>100</v>
      </c>
      <c r="F65">
        <f>SECONDS_PER_YEAR/12</f>
        <v>2628000</v>
      </c>
      <c r="G65">
        <f t="shared" si="6"/>
        <v>30.416666666666668</v>
      </c>
      <c r="H65" s="22">
        <f t="shared" si="9"/>
        <v>2113241.4600168322</v>
      </c>
    </row>
    <row r="66" spans="2:8" x14ac:dyDescent="0.2">
      <c r="B66" s="2" t="s">
        <v>35</v>
      </c>
      <c r="C66">
        <f>SECONDS_PER_YEAR*100</f>
        <v>3153600000</v>
      </c>
      <c r="D66" s="21">
        <v>0.1</v>
      </c>
      <c r="E66">
        <v>100</v>
      </c>
      <c r="F66">
        <f>SECONDS_PER_YEAR/365</f>
        <v>86400</v>
      </c>
      <c r="G66">
        <f t="shared" si="6"/>
        <v>1</v>
      </c>
      <c r="H66" s="22">
        <f t="shared" si="9"/>
        <v>2199631.8713507117</v>
      </c>
    </row>
    <row r="67" spans="2:8" x14ac:dyDescent="0.2">
      <c r="B67" s="2" t="s">
        <v>36</v>
      </c>
      <c r="C67">
        <f>SECONDS_PER_YEAR*1000</f>
        <v>31536000000</v>
      </c>
      <c r="D67" s="21">
        <v>0.01</v>
      </c>
      <c r="E67">
        <v>100</v>
      </c>
      <c r="F67">
        <f>SECONDS_PER_YEAR</f>
        <v>31536000</v>
      </c>
      <c r="G67">
        <f t="shared" si="6"/>
        <v>365</v>
      </c>
      <c r="H67" s="22">
        <f t="shared" ref="H67:H71" si="10">E67*(1+D67/(SECONDS_PER_YEAR/F67))^(C67/F67)</f>
        <v>2095915.5637813902</v>
      </c>
    </row>
    <row r="68" spans="2:8" x14ac:dyDescent="0.2">
      <c r="B68" s="2" t="s">
        <v>36</v>
      </c>
      <c r="C68">
        <f>SECONDS_PER_YEAR*1000</f>
        <v>31536000000</v>
      </c>
      <c r="D68" s="21">
        <v>0.01</v>
      </c>
      <c r="E68">
        <v>100</v>
      </c>
      <c r="F68">
        <f>SECONDS_PER_YEAR/2</f>
        <v>15768000</v>
      </c>
      <c r="G68">
        <f t="shared" si="6"/>
        <v>182.5</v>
      </c>
      <c r="H68" s="22">
        <f t="shared" si="10"/>
        <v>2148441.4023281098</v>
      </c>
    </row>
    <row r="69" spans="2:8" x14ac:dyDescent="0.2">
      <c r="B69" s="2" t="s">
        <v>36</v>
      </c>
      <c r="C69">
        <f>SECONDS_PER_YEAR*1000</f>
        <v>31536000000</v>
      </c>
      <c r="D69" s="21">
        <v>0.01</v>
      </c>
      <c r="E69">
        <v>100</v>
      </c>
      <c r="F69">
        <f>SECONDS_PER_YEAR/4</f>
        <v>7884000</v>
      </c>
      <c r="G69">
        <f t="shared" si="6"/>
        <v>91.25</v>
      </c>
      <c r="H69" s="22">
        <f t="shared" si="10"/>
        <v>2175330.0983310048</v>
      </c>
    </row>
    <row r="70" spans="2:8" x14ac:dyDescent="0.2">
      <c r="B70" s="2" t="s">
        <v>36</v>
      </c>
      <c r="C70">
        <f>SECONDS_PER_YEAR*1000</f>
        <v>31536000000</v>
      </c>
      <c r="D70" s="21">
        <v>0.01</v>
      </c>
      <c r="E70">
        <v>100</v>
      </c>
      <c r="F70">
        <f>SECONDS_PER_YEAR/12</f>
        <v>2628000</v>
      </c>
      <c r="G70">
        <f t="shared" si="6"/>
        <v>30.416666666666668</v>
      </c>
      <c r="H70" s="22">
        <f t="shared" si="10"/>
        <v>2193493.0534173725</v>
      </c>
    </row>
    <row r="71" spans="2:8" x14ac:dyDescent="0.2">
      <c r="B71" s="2" t="s">
        <v>36</v>
      </c>
      <c r="C71">
        <f>SECONDS_PER_YEAR*1000</f>
        <v>31536000000</v>
      </c>
      <c r="D71" s="21">
        <v>0.01</v>
      </c>
      <c r="E71">
        <v>100</v>
      </c>
      <c r="F71">
        <f>SECONDS_PER_YEAR/365</f>
        <v>86400</v>
      </c>
      <c r="G71">
        <f t="shared" si="6"/>
        <v>1</v>
      </c>
      <c r="H71" s="22">
        <f t="shared" si="10"/>
        <v>2202344.8732570675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NOW</vt:lpstr>
      <vt:lpstr>SECONDS_PER_DAY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2020-10-31T23:56:32Z</dcterms:modified>
</cp:coreProperties>
</file>