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B5B32CE3-AB0B-3046-A2A2-F33C599964C8}" xr6:coauthVersionLast="36" xr6:coauthVersionMax="36" xr10:uidLastSave="{00000000-0000-0000-0000-000000000000}"/>
  <bookViews>
    <workbookView xWindow="740" yWindow="960" windowWidth="27300" windowHeight="16540" xr2:uid="{7B98E81D-F3CD-D249-8383-AB3D672FCBF1}"/>
  </bookViews>
  <sheets>
    <sheet name="Sheet1" sheetId="1" r:id="rId1"/>
  </sheets>
  <definedNames>
    <definedName name="NOW">Sheet1!$B$2</definedName>
    <definedName name="SECONDS_PER_DAY">Sheet1!$B$3</definedName>
    <definedName name="SECONDS_PER_YEAR">Sheet1!$B$4</definedName>
    <definedName name="TOTALSUPPLY">Sheet1!$B$10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B33" i="1"/>
  <c r="B34" i="1"/>
  <c r="B35" i="1"/>
  <c r="B36" i="1"/>
  <c r="B32" i="1"/>
  <c r="D9" i="1"/>
  <c r="D8" i="1"/>
  <c r="D7" i="1"/>
  <c r="B3" i="1"/>
  <c r="B1" i="1"/>
  <c r="B2" i="1" s="1"/>
  <c r="B10" i="1"/>
  <c r="C8" i="1" l="1"/>
  <c r="D10" i="1"/>
  <c r="B4" i="1"/>
  <c r="C9" i="1"/>
  <c r="G9" i="1"/>
  <c r="G8" i="1"/>
  <c r="E34" i="1" l="1"/>
  <c r="G34" i="1" s="1"/>
  <c r="B28" i="1"/>
  <c r="B27" i="1"/>
  <c r="E29" i="1"/>
  <c r="E26" i="1"/>
  <c r="G26" i="1" s="1"/>
  <c r="E22" i="1"/>
  <c r="B26" i="1"/>
  <c r="E36" i="1"/>
  <c r="G36" i="1" s="1"/>
  <c r="E33" i="1"/>
  <c r="G33" i="1" s="1"/>
  <c r="B29" i="1"/>
  <c r="E31" i="1"/>
  <c r="E28" i="1"/>
  <c r="G25" i="1"/>
  <c r="E25" i="1"/>
  <c r="B23" i="1"/>
  <c r="B22" i="1"/>
  <c r="G22" i="1" s="1"/>
  <c r="E32" i="1"/>
  <c r="B30" i="1"/>
  <c r="E27" i="1"/>
  <c r="G27" i="1" s="1"/>
  <c r="E24" i="1"/>
  <c r="B24" i="1"/>
  <c r="G24" i="1" s="1"/>
  <c r="E35" i="1"/>
  <c r="G35" i="1" s="1"/>
  <c r="G32" i="1"/>
  <c r="B31" i="1"/>
  <c r="E30" i="1"/>
  <c r="G30" i="1" s="1"/>
  <c r="G23" i="1"/>
  <c r="E23" i="1"/>
  <c r="B25" i="1"/>
  <c r="G29" i="1"/>
  <c r="C7" i="1"/>
  <c r="G7" i="1"/>
  <c r="H7" i="1" s="1"/>
  <c r="E7" i="1"/>
  <c r="E8" i="1"/>
  <c r="E9" i="1"/>
  <c r="I8" i="1"/>
  <c r="H8" i="1"/>
  <c r="I9" i="1"/>
  <c r="H9" i="1"/>
  <c r="G31" i="1" l="1"/>
  <c r="G28" i="1"/>
  <c r="E10" i="1"/>
  <c r="F10" i="1" s="1"/>
  <c r="I7" i="1"/>
  <c r="I10" i="1" s="1"/>
  <c r="F7" i="1" l="1"/>
  <c r="F9" i="1"/>
  <c r="F8" i="1"/>
  <c r="I12" i="1"/>
  <c r="I13" i="1" l="1"/>
  <c r="I14" i="1"/>
</calcChain>
</file>

<file path=xl/sharedStrings.xml><?xml version="1.0" encoding="utf-8"?>
<sst xmlns="http://schemas.openxmlformats.org/spreadsheetml/2006/main" count="42" uniqueCount="30">
  <si>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</si>
  <si>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</si>
  <si>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</si>
  <si>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</si>
  <si>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</si>
  <si>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</si>
  <si>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</si>
  <si>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</si>
  <si>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</si>
  <si>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</si>
  <si>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</si>
  <si>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</si>
  <si>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</si>
  <si>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</si>
  <si>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</si>
  <si>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</si>
  <si>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</si>
  <si>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</si>
  <si>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</si>
  <si>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</si>
  <si>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</si>
  <si>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</si>
  <si>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</si>
  <si>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</si>
  <si>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</si>
  <si>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</si>
  <si>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</si>
  <si>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</si>
  <si>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1/2 year</t>
  </si>
  <si>
    <t>29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</si>
</sst>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6" formatCode="_(* #,##0_);_(* \(#,##0\);_(* &quot;-&quot;??_);_(@_)"/>
    <numFmt numFmtId="167" formatCode="hh:mm:ss\ dd/mm/yyyy"/>
    <numFmt numFmtId="170" formatCode="0_);\(0\)"/>
    <numFmt numFmtId="172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7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70" fontId="0" fillId="0" borderId="2" xfId="1" applyNumberFormat="1" applyFont="1" applyBorder="1"/>
    <xf numFmtId="166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6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72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36"/>
  <sheetViews>
    <sheetView showGridLines="0" tabSelected="1" topLeftCell="A10" zoomScale="125" workbookViewId="0">
      <selection activeCell="G32" sqref="G32"/>
    </sheetView>
  </sheetViews>
  <sheetFormatPr baseColWidth="10" defaultRowHeight="16" x14ac:dyDescent="0.2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9" x14ac:dyDescent="0.2">
      <c r="A1" t="s">
        <v>3</v>
      </c>
      <c r="B1" s="3">
        <f ca="1">NOW()</f>
        <v>44136.405694675923</v>
      </c>
    </row>
    <row r="2" spans="1:9" x14ac:dyDescent="0.2">
      <c r="A2" s="15" t="s">
        <v>10</v>
      </c>
      <c r="B2" s="4">
        <f ca="1">ROUND((B1-DATE(1970,1,1))*86400,0)</f>
        <v>1604223852</v>
      </c>
    </row>
    <row r="3" spans="1:9" x14ac:dyDescent="0.2">
      <c r="A3" t="s">
        <v>11</v>
      </c>
      <c r="B3" s="4">
        <f>60*60*24</f>
        <v>86400</v>
      </c>
    </row>
    <row r="4" spans="1:9" x14ac:dyDescent="0.2">
      <c r="A4" t="s">
        <v>12</v>
      </c>
      <c r="B4" s="4">
        <f>SECONDS_PER_DAY*365</f>
        <v>31536000</v>
      </c>
    </row>
    <row r="6" spans="1:9" ht="34" x14ac:dyDescent="0.2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 x14ac:dyDescent="0.2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1604310252</v>
      </c>
      <c r="H7" s="3">
        <f ca="1">G7/86400+DATE(1970,1,1)</f>
        <v>44137.405694444446</v>
      </c>
      <c r="I7" s="4">
        <f ca="1">G7*B7</f>
        <v>1604310252000</v>
      </c>
    </row>
    <row r="8" spans="1:9" x14ac:dyDescent="0.2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1604396652</v>
      </c>
      <c r="H8" s="3">
        <f t="shared" ref="H8:H9" ca="1" si="1">G8/86400+DATE(1970,1,1)</f>
        <v>44138.405694444446</v>
      </c>
      <c r="I8" s="4">
        <f ca="1">G8*B8</f>
        <v>3208793304000</v>
      </c>
    </row>
    <row r="9" spans="1:9" x14ac:dyDescent="0.2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1604483052</v>
      </c>
      <c r="H9" s="3">
        <f t="shared" ca="1" si="1"/>
        <v>44139.405694444446</v>
      </c>
      <c r="I9" s="4">
        <f ca="1">G9*B9</f>
        <v>4813449156000</v>
      </c>
    </row>
    <row r="10" spans="1:9" x14ac:dyDescent="0.2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9626552712000</v>
      </c>
    </row>
    <row r="12" spans="1:9" x14ac:dyDescent="0.2">
      <c r="H12" s="5" t="s">
        <v>14</v>
      </c>
      <c r="I12">
        <f ca="1">I10/TOTALSUPPLY</f>
        <v>1604425452</v>
      </c>
    </row>
    <row r="13" spans="1:9" x14ac:dyDescent="0.2">
      <c r="H13" s="5" t="s">
        <v>15</v>
      </c>
      <c r="I13">
        <f ca="1">I12-NOW</f>
        <v>201600</v>
      </c>
    </row>
    <row r="14" spans="1:9" x14ac:dyDescent="0.2">
      <c r="H14" s="5" t="s">
        <v>16</v>
      </c>
      <c r="I14" s="3">
        <f ca="1">I12/86400+DATE(1970,1,1)</f>
        <v>44138.739027777774</v>
      </c>
    </row>
    <row r="21" spans="1:7" x14ac:dyDescent="0.2">
      <c r="A21" s="23" t="s">
        <v>25</v>
      </c>
      <c r="B21" s="23" t="s">
        <v>26</v>
      </c>
      <c r="C21" s="24" t="s">
        <v>20</v>
      </c>
      <c r="D21" s="24" t="s">
        <v>21</v>
      </c>
      <c r="E21" s="24" t="s">
        <v>22</v>
      </c>
      <c r="F21" s="23" t="s">
        <v>24</v>
      </c>
      <c r="G21" s="24" t="s">
        <v>23</v>
      </c>
    </row>
    <row r="22" spans="1:7" x14ac:dyDescent="0.2">
      <c r="A22" s="2" t="s">
        <v>27</v>
      </c>
      <c r="B22">
        <f>SECONDS_PER_YEAR</f>
        <v>31536000</v>
      </c>
      <c r="C22" s="21">
        <v>0.1</v>
      </c>
      <c r="D22">
        <v>100</v>
      </c>
      <c r="E22">
        <f>SECONDS_PER_YEAR</f>
        <v>31536000</v>
      </c>
      <c r="F22">
        <f>E22/SECONDS_PER_DAY</f>
        <v>365</v>
      </c>
      <c r="G22" s="22">
        <f>D22*(1+C22/(SECONDS_PER_YEAR/E22))^(B22/E22)</f>
        <v>110.00000000000001</v>
      </c>
    </row>
    <row r="23" spans="1:7" x14ac:dyDescent="0.2">
      <c r="A23" s="2" t="s">
        <v>27</v>
      </c>
      <c r="B23">
        <f>SECONDS_PER_YEAR</f>
        <v>31536000</v>
      </c>
      <c r="C23" s="21">
        <v>0.1</v>
      </c>
      <c r="D23">
        <v>100</v>
      </c>
      <c r="E23">
        <f>SECONDS_PER_YEAR/2</f>
        <v>15768000</v>
      </c>
      <c r="F23">
        <f>E23/SECONDS_PER_DAY</f>
        <v>182.5</v>
      </c>
      <c r="G23" s="22">
        <f>D23*(1+C23/(SECONDS_PER_YEAR/E23))^(B23/E23)</f>
        <v>110.25</v>
      </c>
    </row>
    <row r="24" spans="1:7" x14ac:dyDescent="0.2">
      <c r="A24" s="2" t="s">
        <v>27</v>
      </c>
      <c r="B24">
        <f>SECONDS_PER_YEAR</f>
        <v>31536000</v>
      </c>
      <c r="C24" s="21">
        <v>0.1</v>
      </c>
      <c r="D24">
        <v>100</v>
      </c>
      <c r="E24">
        <f>SECONDS_PER_YEAR/4</f>
        <v>7884000</v>
      </c>
      <c r="F24">
        <f>E24/SECONDS_PER_DAY</f>
        <v>91.25</v>
      </c>
      <c r="G24" s="22">
        <f>D24*(1+C24/(SECONDS_PER_YEAR/E24))^(B24/E24)</f>
        <v>110.38128906249997</v>
      </c>
    </row>
    <row r="25" spans="1:7" x14ac:dyDescent="0.2">
      <c r="A25" s="2" t="s">
        <v>27</v>
      </c>
      <c r="B25">
        <f>SECONDS_PER_YEAR</f>
        <v>31536000</v>
      </c>
      <c r="C25" s="21">
        <v>0.1</v>
      </c>
      <c r="D25">
        <v>100</v>
      </c>
      <c r="E25">
        <f>SECONDS_PER_YEAR/12</f>
        <v>2628000</v>
      </c>
      <c r="F25">
        <f>E25/SECONDS_PER_DAY</f>
        <v>30.416666666666668</v>
      </c>
      <c r="G25" s="22">
        <f>D25*(1+C25/(SECONDS_PER_YEAR/E25))^(B25/E25)</f>
        <v>110.47130674412968</v>
      </c>
    </row>
    <row r="26" spans="1:7" x14ac:dyDescent="0.2">
      <c r="A26" s="2" t="s">
        <v>27</v>
      </c>
      <c r="B26">
        <f>SECONDS_PER_YEAR</f>
        <v>31536000</v>
      </c>
      <c r="C26" s="21">
        <v>0.1</v>
      </c>
      <c r="D26">
        <v>100</v>
      </c>
      <c r="E26">
        <f>SECONDS_PER_YEAR/365</f>
        <v>86400</v>
      </c>
      <c r="F26">
        <f>E26/SECONDS_PER_DAY</f>
        <v>1</v>
      </c>
      <c r="G26" s="22">
        <f>D26*(1+C26/(SECONDS_PER_YEAR/E26))^(B26/E26)</f>
        <v>110.51557816162271</v>
      </c>
    </row>
    <row r="27" spans="1:7" x14ac:dyDescent="0.2">
      <c r="A27" s="2" t="s">
        <v>28</v>
      </c>
      <c r="B27">
        <f>SECONDS_PER_YEAR/2</f>
        <v>15768000</v>
      </c>
      <c r="C27" s="21">
        <v>0.1</v>
      </c>
      <c r="D27">
        <v>100</v>
      </c>
      <c r="E27">
        <f>SECONDS_PER_YEAR</f>
        <v>31536000</v>
      </c>
      <c r="F27">
        <f>E27/SECONDS_PER_DAY</f>
        <v>365</v>
      </c>
      <c r="G27" s="22">
        <f>D27*(1+C27/(SECONDS_PER_YEAR/E27))^(B27/E27)</f>
        <v>104.88088481701516</v>
      </c>
    </row>
    <row r="28" spans="1:7" x14ac:dyDescent="0.2">
      <c r="A28" s="2" t="s">
        <v>28</v>
      </c>
      <c r="B28">
        <f>SECONDS_PER_YEAR/2</f>
        <v>15768000</v>
      </c>
      <c r="C28" s="21">
        <v>0.1</v>
      </c>
      <c r="D28">
        <v>100</v>
      </c>
      <c r="E28">
        <f>SECONDS_PER_YEAR/2</f>
        <v>15768000</v>
      </c>
      <c r="F28">
        <f>E28/SECONDS_PER_DAY</f>
        <v>182.5</v>
      </c>
      <c r="G28" s="22">
        <f>D28*(1+C28/(SECONDS_PER_YEAR/E28))^(B28/E28)</f>
        <v>105</v>
      </c>
    </row>
    <row r="29" spans="1:7" x14ac:dyDescent="0.2">
      <c r="A29" s="2" t="s">
        <v>28</v>
      </c>
      <c r="B29">
        <f>SECONDS_PER_YEAR/2</f>
        <v>15768000</v>
      </c>
      <c r="C29" s="21">
        <v>0.1</v>
      </c>
      <c r="D29">
        <v>100</v>
      </c>
      <c r="E29">
        <f>SECONDS_PER_YEAR/4</f>
        <v>7884000</v>
      </c>
      <c r="F29">
        <f>E29/SECONDS_PER_DAY</f>
        <v>91.25</v>
      </c>
      <c r="G29" s="22">
        <f>D29*(1+C29/(SECONDS_PER_YEAR/E29))^(B29/E29)</f>
        <v>105.06249999999999</v>
      </c>
    </row>
    <row r="30" spans="1:7" x14ac:dyDescent="0.2">
      <c r="A30" s="2" t="s">
        <v>28</v>
      </c>
      <c r="B30">
        <f>SECONDS_PER_YEAR/2</f>
        <v>15768000</v>
      </c>
      <c r="C30" s="21">
        <v>0.1</v>
      </c>
      <c r="D30">
        <v>100</v>
      </c>
      <c r="E30">
        <f>SECONDS_PER_YEAR/12</f>
        <v>2628000</v>
      </c>
      <c r="F30">
        <f>E30/SECONDS_PER_DAY</f>
        <v>30.416666666666668</v>
      </c>
      <c r="G30" s="22">
        <f>D30*(1+C30/(SECONDS_PER_YEAR/E30))^(B30/E30)</f>
        <v>105.10533133201649</v>
      </c>
    </row>
    <row r="31" spans="1:7" x14ac:dyDescent="0.2">
      <c r="A31" s="2" t="s">
        <v>28</v>
      </c>
      <c r="B31">
        <f>SECONDS_PER_YEAR/2</f>
        <v>15768000</v>
      </c>
      <c r="C31" s="21">
        <v>0.1</v>
      </c>
      <c r="D31">
        <v>100</v>
      </c>
      <c r="E31">
        <f>SECONDS_PER_YEAR/365</f>
        <v>86400</v>
      </c>
      <c r="F31">
        <f>E31/SECONDS_PER_DAY</f>
        <v>1</v>
      </c>
      <c r="G31" s="22">
        <f>D31*(1+C31/(SECONDS_PER_YEAR/E31))^(B31/E31)</f>
        <v>105.12638972285848</v>
      </c>
    </row>
    <row r="32" spans="1:7" x14ac:dyDescent="0.2">
      <c r="A32" s="2" t="s">
        <v>29</v>
      </c>
      <c r="B32">
        <f>SECONDS_PER_DAY*29</f>
        <v>2505600</v>
      </c>
      <c r="C32" s="21">
        <v>0.1</v>
      </c>
      <c r="D32">
        <v>100</v>
      </c>
      <c r="E32">
        <f>SECONDS_PER_YEAR</f>
        <v>31536000</v>
      </c>
      <c r="F32">
        <f>E32/SECONDS_PER_DAY</f>
        <v>365</v>
      </c>
      <c r="G32" s="22">
        <f>D32*(1+C32/(SECONDS_PER_YEAR/E32))^(B32/E32)</f>
        <v>100.7601334196257</v>
      </c>
    </row>
    <row r="33" spans="1:7" x14ac:dyDescent="0.2">
      <c r="A33" s="2" t="s">
        <v>29</v>
      </c>
      <c r="B33">
        <f>SECONDS_PER_DAY*29</f>
        <v>2505600</v>
      </c>
      <c r="C33" s="21">
        <v>0.1</v>
      </c>
      <c r="D33">
        <v>100</v>
      </c>
      <c r="E33">
        <f>SECONDS_PER_YEAR/2</f>
        <v>15768000</v>
      </c>
      <c r="F33">
        <f>E33/SECONDS_PER_DAY</f>
        <v>182.5</v>
      </c>
      <c r="G33" s="22">
        <f>D33*(1+C33/(SECONDS_PER_YEAR/E33))^(B33/E33)</f>
        <v>100.77830895901336</v>
      </c>
    </row>
    <row r="34" spans="1:7" x14ac:dyDescent="0.2">
      <c r="A34" s="2" t="s">
        <v>29</v>
      </c>
      <c r="B34">
        <f>SECONDS_PER_DAY*29</f>
        <v>2505600</v>
      </c>
      <c r="C34" s="21">
        <v>0.1</v>
      </c>
      <c r="D34">
        <v>100</v>
      </c>
      <c r="E34">
        <f>SECONDS_PER_YEAR/4</f>
        <v>7884000</v>
      </c>
      <c r="F34">
        <f>E34/SECONDS_PER_DAY</f>
        <v>91.25</v>
      </c>
      <c r="G34" s="22">
        <f>D34*(1+C34/(SECONDS_PER_YEAR/E34))^(B34/E34)</f>
        <v>100.78783876863824</v>
      </c>
    </row>
    <row r="35" spans="1:7" x14ac:dyDescent="0.2">
      <c r="A35" s="2" t="s">
        <v>29</v>
      </c>
      <c r="B35">
        <f>SECONDS_PER_DAY*29</f>
        <v>2505600</v>
      </c>
      <c r="C35" s="21">
        <v>0.1</v>
      </c>
      <c r="D35">
        <v>100</v>
      </c>
      <c r="E35">
        <f>SECONDS_PER_YEAR/12</f>
        <v>2628000</v>
      </c>
      <c r="F35">
        <f>E35/SECONDS_PER_DAY</f>
        <v>30.416666666666668</v>
      </c>
      <c r="G35" s="22">
        <f>D35*(1+C35/(SECONDS_PER_YEAR/E35))^(B35/E35)</f>
        <v>100.79436680651366</v>
      </c>
    </row>
    <row r="36" spans="1:7" x14ac:dyDescent="0.2">
      <c r="A36" s="2" t="s">
        <v>29</v>
      </c>
      <c r="B36">
        <f>SECONDS_PER_DAY*29</f>
        <v>2505600</v>
      </c>
      <c r="C36" s="21">
        <v>0.1</v>
      </c>
      <c r="D36">
        <v>100</v>
      </c>
      <c r="E36">
        <f>SECONDS_PER_YEAR/365</f>
        <v>86400</v>
      </c>
      <c r="F36">
        <f>E36/SECONDS_PER_DAY</f>
        <v>1</v>
      </c>
      <c r="G36" s="22">
        <f>D36*(1+C36/(SECONDS_PER_YEAR/E36))^(B36/E36)</f>
        <v>100.79757555174385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NOW</vt:lpstr>
      <vt:lpstr>SECONDS_PER_DAY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2020-10-31T22:46:20Z</dcterms:modified>
</cp:coreProperties>
</file>