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0"/>
  <workbookPr/>
  <mc:AlternateContent xmlns:mc="http://schemas.openxmlformats.org/markup-compatibility/2006">
    <mc:Choice Requires="x15">
      <x15ac:absPath xmlns:x15ac="http://schemas.microsoft.com/office/spreadsheetml/2010/11/ac" url="https://uniwa.sharepoint.com/teams/ELEC5551SEM-12024-Team06/Shared Documents/Team06/G. Final Design/8. Simulation/Tx Rx calculation/"/>
    </mc:Choice>
  </mc:AlternateContent>
  <xr:revisionPtr revIDLastSave="123" documentId="8_{92617EFA-2521-4D7D-87C6-C4A5093CA08A}" xr6:coauthVersionLast="47" xr6:coauthVersionMax="47" xr10:uidLastSave="{64EC009E-654F-4464-BB43-1CE51424990A}"/>
  <bookViews>
    <workbookView minimized="1" xWindow="2920" yWindow="2920" windowWidth="16800" windowHeight="9670" xr2:uid="{B16C50CB-E05A-467B-BE30-52B3573AC6A7}"/>
  </bookViews>
  <sheets>
    <sheet name="Calculation 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" l="1"/>
  <c r="B23" i="1"/>
  <c r="B26" i="1"/>
  <c r="B144" i="2"/>
  <c r="B145" i="2"/>
  <c r="B146" i="2" s="1"/>
  <c r="B147" i="2" s="1"/>
  <c r="B148" i="2" s="1"/>
  <c r="B149" i="2" s="1"/>
  <c r="B150" i="2" s="1"/>
  <c r="B151" i="2" s="1"/>
  <c r="B143" i="2"/>
  <c r="B142" i="2"/>
  <c r="B134" i="2"/>
  <c r="B135" i="2" s="1"/>
  <c r="B136" i="2" s="1"/>
  <c r="B137" i="2" s="1"/>
  <c r="B138" i="2" s="1"/>
  <c r="B139" i="2" s="1"/>
  <c r="B140" i="2" s="1"/>
  <c r="B141" i="2" s="1"/>
  <c r="B133" i="2"/>
  <c r="B132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33" i="2"/>
  <c r="B20" i="1"/>
  <c r="B31" i="2"/>
  <c r="B21" i="2"/>
  <c r="B22" i="2" s="1"/>
  <c r="B23" i="2" s="1"/>
  <c r="B24" i="2" s="1"/>
  <c r="B25" i="2" s="1"/>
  <c r="B26" i="2" s="1"/>
  <c r="B27" i="2" s="1"/>
  <c r="B28" i="2" s="1"/>
  <c r="B29" i="2" s="1"/>
  <c r="B30" i="2" s="1"/>
  <c r="B20" i="2"/>
  <c r="B5" i="2"/>
  <c r="B35" i="1"/>
  <c r="B33" i="1"/>
  <c r="B34" i="1"/>
  <c r="B28" i="1"/>
  <c r="B29" i="1"/>
  <c r="C18" i="1"/>
  <c r="C17" i="1"/>
  <c r="C16" i="1"/>
  <c r="C15" i="1"/>
  <c r="C14" i="1"/>
  <c r="C13" i="1"/>
  <c r="C12" i="1"/>
  <c r="C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tc={066EF786-7279-42F6-B0AF-BB2545745056}</author>
  </authors>
  <commentList>
    <comment ref="A11" authorId="0" shapeId="0" xr:uid="{066EF786-7279-42F6-B0AF-BB2545745056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https://ham.stackexchange.com/questions/17591/adding-and-subtracting-db-dbm-dbi-values</t>
      </text>
    </comment>
  </commentList>
</comments>
</file>

<file path=xl/sharedStrings.xml><?xml version="1.0" encoding="utf-8"?>
<sst xmlns="http://schemas.openxmlformats.org/spreadsheetml/2006/main" count="83" uniqueCount="48">
  <si>
    <t>Frequency  (MHz)</t>
  </si>
  <si>
    <t>Transmitter Maximum Output (dBm)</t>
  </si>
  <si>
    <t>EIRP Maximum Limit (mW)</t>
  </si>
  <si>
    <t>dbm</t>
  </si>
  <si>
    <t>Antenna Gain for Tranmitter (dBi)</t>
  </si>
  <si>
    <t>Antenna Gain for receiver (dBi)</t>
  </si>
  <si>
    <t xml:space="preserve">Cable losses assumption </t>
  </si>
  <si>
    <t>Distance between Transmitter and reciever (Kms)</t>
  </si>
  <si>
    <t>Speed of light km/s</t>
  </si>
  <si>
    <t xml:space="preserve">Reciever sensitivity </t>
  </si>
  <si>
    <t>EIRP value with 0 cable loss</t>
  </si>
  <si>
    <t xml:space="preserve">Permissible/not permissible </t>
  </si>
  <si>
    <t xml:space="preserve">Maximum Power that can be Transmitted
 by the transmitter </t>
  </si>
  <si>
    <t>EIRP(dbm) = Tranmitter Power (dbm)+ Antenna Gain(dBi)-cable loss(dB)</t>
  </si>
  <si>
    <t>Maximum value is 14dBm</t>
  </si>
  <si>
    <t xml:space="preserve">RF_Power mode available on Lora </t>
  </si>
  <si>
    <t>1=4dBm</t>
  </si>
  <si>
    <t xml:space="preserve">Permissible but low power output </t>
  </si>
  <si>
    <t>2=7dBm</t>
  </si>
  <si>
    <t>3=10dBm</t>
  </si>
  <si>
    <t xml:space="preserve">Most Ideal - Permissible </t>
  </si>
  <si>
    <t>4=13dBm</t>
  </si>
  <si>
    <t xml:space="preserve">Not permissible </t>
  </si>
  <si>
    <t>5=14dBm</t>
  </si>
  <si>
    <t>6=17dBm</t>
  </si>
  <si>
    <t>7=20dBm</t>
  </si>
  <si>
    <t>FSPL - Free Space Path Loss =20*log *(4*pi*d*f/c)^2 (db)</t>
  </si>
  <si>
    <t>does not include power loss in antenna due to resistance</t>
  </si>
  <si>
    <t xml:space="preserve">Link Budget </t>
  </si>
  <si>
    <t>Sufficient Radio Power reaches the receiver such that the transmitted signal is received</t>
  </si>
  <si>
    <t>Received power (dBm)= Transmitted power (dbm)+ gains (db)-losses(db)</t>
  </si>
  <si>
    <t xml:space="preserve">Reciever Senistivity Range </t>
  </si>
  <si>
    <t xml:space="preserve">Fade Margin (link margin)= Received Power - Rx sensitivity </t>
  </si>
  <si>
    <t xml:space="preserve">Wavelength </t>
  </si>
  <si>
    <t xml:space="preserve">critical distance in meters </t>
  </si>
  <si>
    <t>Tx power</t>
  </si>
  <si>
    <t>Cable Loss</t>
  </si>
  <si>
    <t>Antenna Gain</t>
  </si>
  <si>
    <t>EIRP</t>
  </si>
  <si>
    <t>Path Loss</t>
  </si>
  <si>
    <t>Rx power</t>
  </si>
  <si>
    <t>Distance</t>
  </si>
  <si>
    <t>Power</t>
  </si>
  <si>
    <t>Medium</t>
  </si>
  <si>
    <t>Tx Power</t>
  </si>
  <si>
    <t>Cabel Loss</t>
  </si>
  <si>
    <t>Cable Gain</t>
  </si>
  <si>
    <t>=$B$31-20*LOG(4*(22/7)*`*(433*(10^6))/299792)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</si>
</sst>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0">
    <xf numFmtId="0" fontId="0" fillId="0" borderId="0" xfId="0"/>
    <xf numFmtId="0" fontId="1" fillId="2" borderId="0" xfId="1"/>
    <xf numFmtId="0" fontId="3" fillId="4" borderId="0" xfId="3"/>
    <xf numFmtId="0" fontId="2" fillId="3" borderId="0" xfId="2"/>
    <xf numFmtId="0" fontId="4" fillId="0" borderId="0" xfId="0" applyFont="1"/>
    <xf numFmtId="0" fontId="5" fillId="5" borderId="0" xfId="2" applyFont="1" applyFill="1"/>
    <xf numFmtId="0" fontId="5" fillId="5" borderId="0" xfId="0" applyFont="1" applyFill="1" applyAlignment="1">
      <alignment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TX Rx transmittion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Sheet1!$A$11:$A$151</c:f>
              <c:numCache>
                <c:formatCode>General</c:formatCode>
                <c:ptCount val="141"/>
                <c:pt idx="0">
                  <c:v>-2</c:v>
                </c:pt>
                <c:pt idx="1">
                  <c:v>-1.9</c:v>
                </c:pt>
                <c:pt idx="2">
                  <c:v>-1.8</c:v>
                </c:pt>
                <c:pt idx="3">
                  <c:v>-1.7</c:v>
                </c:pt>
                <c:pt idx="4">
                  <c:v>-1.6</c:v>
                </c:pt>
                <c:pt idx="5">
                  <c:v>-1.5</c:v>
                </c:pt>
                <c:pt idx="6">
                  <c:v>-1.4</c:v>
                </c:pt>
                <c:pt idx="7">
                  <c:v>-1.3</c:v>
                </c:pt>
                <c:pt idx="8">
                  <c:v>-1.2</c:v>
                </c:pt>
                <c:pt idx="9">
                  <c:v>-1.1000000000000001</c:v>
                </c:pt>
                <c:pt idx="10">
                  <c:v>-1</c:v>
                </c:pt>
                <c:pt idx="11">
                  <c:v>-0.9</c:v>
                </c:pt>
                <c:pt idx="12">
                  <c:v>-0.8</c:v>
                </c:pt>
                <c:pt idx="13">
                  <c:v>-0.7</c:v>
                </c:pt>
                <c:pt idx="14">
                  <c:v>-0.6</c:v>
                </c:pt>
                <c:pt idx="15">
                  <c:v>-0.5</c:v>
                </c:pt>
                <c:pt idx="16">
                  <c:v>-0.4</c:v>
                </c:pt>
                <c:pt idx="17">
                  <c:v>-0.3</c:v>
                </c:pt>
                <c:pt idx="18">
                  <c:v>-0.2</c:v>
                </c:pt>
                <c:pt idx="19">
                  <c:v>-0.1</c:v>
                </c:pt>
                <c:pt idx="20">
                  <c:v>0</c:v>
                </c:pt>
                <c:pt idx="21">
                  <c:v>0.1</c:v>
                </c:pt>
                <c:pt idx="22">
                  <c:v>0.2</c:v>
                </c:pt>
                <c:pt idx="23">
                  <c:v>0.3</c:v>
                </c:pt>
                <c:pt idx="24">
                  <c:v>0.4</c:v>
                </c:pt>
                <c:pt idx="25">
                  <c:v>0.5</c:v>
                </c:pt>
                <c:pt idx="26">
                  <c:v>0.6</c:v>
                </c:pt>
                <c:pt idx="27">
                  <c:v>0.7</c:v>
                </c:pt>
                <c:pt idx="28">
                  <c:v>0.8</c:v>
                </c:pt>
                <c:pt idx="29">
                  <c:v>0.9</c:v>
                </c:pt>
                <c:pt idx="30">
                  <c:v>1</c:v>
                </c:pt>
                <c:pt idx="31">
                  <c:v>1.1000000000000001</c:v>
                </c:pt>
                <c:pt idx="32">
                  <c:v>1.2</c:v>
                </c:pt>
                <c:pt idx="33">
                  <c:v>1.3</c:v>
                </c:pt>
                <c:pt idx="34">
                  <c:v>1.4</c:v>
                </c:pt>
                <c:pt idx="35">
                  <c:v>1.5</c:v>
                </c:pt>
                <c:pt idx="36">
                  <c:v>1.6</c:v>
                </c:pt>
                <c:pt idx="37">
                  <c:v>1.7</c:v>
                </c:pt>
                <c:pt idx="38">
                  <c:v>1.8</c:v>
                </c:pt>
                <c:pt idx="39">
                  <c:v>1.9</c:v>
                </c:pt>
                <c:pt idx="40">
                  <c:v>2</c:v>
                </c:pt>
                <c:pt idx="41">
                  <c:v>2.1</c:v>
                </c:pt>
                <c:pt idx="42">
                  <c:v>2.2000000000000002</c:v>
                </c:pt>
                <c:pt idx="43">
                  <c:v>2.2999999999999998</c:v>
                </c:pt>
                <c:pt idx="44">
                  <c:v>2.4</c:v>
                </c:pt>
                <c:pt idx="45">
                  <c:v>2.5</c:v>
                </c:pt>
                <c:pt idx="46">
                  <c:v>2.6</c:v>
                </c:pt>
                <c:pt idx="47">
                  <c:v>2.7</c:v>
                </c:pt>
                <c:pt idx="48">
                  <c:v>2.8</c:v>
                </c:pt>
                <c:pt idx="49">
                  <c:v>2.9</c:v>
                </c:pt>
                <c:pt idx="50">
                  <c:v>3</c:v>
                </c:pt>
                <c:pt idx="51">
                  <c:v>3.1</c:v>
                </c:pt>
                <c:pt idx="52">
                  <c:v>3.2</c:v>
                </c:pt>
                <c:pt idx="53">
                  <c:v>3.3</c:v>
                </c:pt>
                <c:pt idx="54">
                  <c:v>3.4</c:v>
                </c:pt>
                <c:pt idx="55">
                  <c:v>3.5000000000000102</c:v>
                </c:pt>
                <c:pt idx="56">
                  <c:v>3.6</c:v>
                </c:pt>
                <c:pt idx="57">
                  <c:v>3.7</c:v>
                </c:pt>
                <c:pt idx="58">
                  <c:v>3.80000000000001</c:v>
                </c:pt>
                <c:pt idx="59">
                  <c:v>3.9000000000000101</c:v>
                </c:pt>
                <c:pt idx="60">
                  <c:v>4.0000000000000098</c:v>
                </c:pt>
                <c:pt idx="61">
                  <c:v>4.0999999999999996</c:v>
                </c:pt>
                <c:pt idx="62">
                  <c:v>4.2000000000000099</c:v>
                </c:pt>
                <c:pt idx="63">
                  <c:v>4.3000000000000096</c:v>
                </c:pt>
                <c:pt idx="64">
                  <c:v>4.4000000000000101</c:v>
                </c:pt>
                <c:pt idx="65">
                  <c:v>4.5000000000000098</c:v>
                </c:pt>
                <c:pt idx="66">
                  <c:v>4.6000000000000103</c:v>
                </c:pt>
                <c:pt idx="67">
                  <c:v>4.7000000000000099</c:v>
                </c:pt>
                <c:pt idx="68">
                  <c:v>4.8000000000000096</c:v>
                </c:pt>
                <c:pt idx="69">
                  <c:v>4.9000000000000101</c:v>
                </c:pt>
                <c:pt idx="70">
                  <c:v>5.0000000000000098</c:v>
                </c:pt>
                <c:pt idx="71">
                  <c:v>5.1000000000000103</c:v>
                </c:pt>
                <c:pt idx="72">
                  <c:v>5.2000000000000099</c:v>
                </c:pt>
                <c:pt idx="73">
                  <c:v>5.3000000000000096</c:v>
                </c:pt>
                <c:pt idx="74">
                  <c:v>5.4000000000000101</c:v>
                </c:pt>
                <c:pt idx="75">
                  <c:v>5.5000000000000098</c:v>
                </c:pt>
                <c:pt idx="76">
                  <c:v>5.6000000000000103</c:v>
                </c:pt>
                <c:pt idx="77">
                  <c:v>5.7000000000000099</c:v>
                </c:pt>
                <c:pt idx="78">
                  <c:v>5.8000000000000096</c:v>
                </c:pt>
                <c:pt idx="79">
                  <c:v>5.9000000000000101</c:v>
                </c:pt>
                <c:pt idx="80">
                  <c:v>6.0000000000000098</c:v>
                </c:pt>
                <c:pt idx="81">
                  <c:v>6.1000000000000103</c:v>
                </c:pt>
                <c:pt idx="82">
                  <c:v>6.2000000000000099</c:v>
                </c:pt>
                <c:pt idx="83">
                  <c:v>6.3000000000000096</c:v>
                </c:pt>
                <c:pt idx="84">
                  <c:v>6.4000000000000101</c:v>
                </c:pt>
                <c:pt idx="85">
                  <c:v>6.5000000000000098</c:v>
                </c:pt>
                <c:pt idx="86">
                  <c:v>6.6000000000000103</c:v>
                </c:pt>
                <c:pt idx="87">
                  <c:v>6.7000000000000099</c:v>
                </c:pt>
                <c:pt idx="88">
                  <c:v>6.8000000000000096</c:v>
                </c:pt>
                <c:pt idx="89">
                  <c:v>6.9000000000000101</c:v>
                </c:pt>
                <c:pt idx="90">
                  <c:v>7.0000000000000098</c:v>
                </c:pt>
                <c:pt idx="91">
                  <c:v>7.1000000000000103</c:v>
                </c:pt>
                <c:pt idx="92">
                  <c:v>7.2000000000000099</c:v>
                </c:pt>
                <c:pt idx="93">
                  <c:v>7.3000000000000096</c:v>
                </c:pt>
                <c:pt idx="94">
                  <c:v>7.4000000000000101</c:v>
                </c:pt>
                <c:pt idx="95">
                  <c:v>7.5000000000000098</c:v>
                </c:pt>
                <c:pt idx="96">
                  <c:v>7.6000000000000103</c:v>
                </c:pt>
                <c:pt idx="97">
                  <c:v>7.7000000000000099</c:v>
                </c:pt>
                <c:pt idx="98">
                  <c:v>7.8000000000000096</c:v>
                </c:pt>
                <c:pt idx="99">
                  <c:v>7.9000000000000101</c:v>
                </c:pt>
                <c:pt idx="100">
                  <c:v>8</c:v>
                </c:pt>
                <c:pt idx="101">
                  <c:v>8.1</c:v>
                </c:pt>
                <c:pt idx="102">
                  <c:v>8.1999999999999993</c:v>
                </c:pt>
                <c:pt idx="103">
                  <c:v>8.3000000000000007</c:v>
                </c:pt>
                <c:pt idx="104">
                  <c:v>8.4</c:v>
                </c:pt>
                <c:pt idx="105">
                  <c:v>8.5</c:v>
                </c:pt>
                <c:pt idx="106">
                  <c:v>8.6</c:v>
                </c:pt>
                <c:pt idx="107">
                  <c:v>8.6999999999999993</c:v>
                </c:pt>
                <c:pt idx="108">
                  <c:v>8.8000000000000007</c:v>
                </c:pt>
                <c:pt idx="109">
                  <c:v>8.9</c:v>
                </c:pt>
                <c:pt idx="110">
                  <c:v>9</c:v>
                </c:pt>
                <c:pt idx="111">
                  <c:v>9.1</c:v>
                </c:pt>
                <c:pt idx="112">
                  <c:v>9.1999999999999993</c:v>
                </c:pt>
                <c:pt idx="113">
                  <c:v>9.3000000000000007</c:v>
                </c:pt>
                <c:pt idx="114">
                  <c:v>9.4</c:v>
                </c:pt>
                <c:pt idx="115">
                  <c:v>9.5</c:v>
                </c:pt>
                <c:pt idx="116">
                  <c:v>9.6</c:v>
                </c:pt>
                <c:pt idx="117">
                  <c:v>9.6999999999999993</c:v>
                </c:pt>
                <c:pt idx="118">
                  <c:v>9.8000000000000007</c:v>
                </c:pt>
                <c:pt idx="119">
                  <c:v>9.9</c:v>
                </c:pt>
                <c:pt idx="120">
                  <c:v>10</c:v>
                </c:pt>
                <c:pt idx="121">
                  <c:v>10.1</c:v>
                </c:pt>
                <c:pt idx="122">
                  <c:v>10.199999999999999</c:v>
                </c:pt>
                <c:pt idx="123">
                  <c:v>10.3</c:v>
                </c:pt>
                <c:pt idx="124">
                  <c:v>10.4</c:v>
                </c:pt>
                <c:pt idx="125">
                  <c:v>10.5</c:v>
                </c:pt>
                <c:pt idx="126">
                  <c:v>10.6</c:v>
                </c:pt>
                <c:pt idx="127">
                  <c:v>10.7</c:v>
                </c:pt>
                <c:pt idx="128">
                  <c:v>10.8</c:v>
                </c:pt>
                <c:pt idx="129">
                  <c:v>10.9</c:v>
                </c:pt>
                <c:pt idx="130">
                  <c:v>11</c:v>
                </c:pt>
                <c:pt idx="131">
                  <c:v>11.1</c:v>
                </c:pt>
                <c:pt idx="132">
                  <c:v>11.2</c:v>
                </c:pt>
                <c:pt idx="133">
                  <c:v>11.3</c:v>
                </c:pt>
                <c:pt idx="134">
                  <c:v>11.4</c:v>
                </c:pt>
                <c:pt idx="135">
                  <c:v>11.5</c:v>
                </c:pt>
                <c:pt idx="136">
                  <c:v>11.6</c:v>
                </c:pt>
                <c:pt idx="137">
                  <c:v>11.7</c:v>
                </c:pt>
                <c:pt idx="138">
                  <c:v>11.8</c:v>
                </c:pt>
                <c:pt idx="139">
                  <c:v>11.9</c:v>
                </c:pt>
                <c:pt idx="140">
                  <c:v>12</c:v>
                </c:pt>
              </c:numCache>
            </c:numRef>
          </c:cat>
          <c:val>
            <c:numRef>
              <c:f>Sheet1!$B$11:$B$151</c:f>
              <c:numCache>
                <c:formatCode>General</c:formatCode>
                <c:ptCount val="141"/>
                <c:pt idx="0">
                  <c:v>17</c:v>
                </c:pt>
                <c:pt idx="1">
                  <c:v>17</c:v>
                </c:pt>
                <c:pt idx="2">
                  <c:v>17</c:v>
                </c:pt>
                <c:pt idx="3">
                  <c:v>17</c:v>
                </c:pt>
                <c:pt idx="4">
                  <c:v>17</c:v>
                </c:pt>
                <c:pt idx="5">
                  <c:v>17</c:v>
                </c:pt>
                <c:pt idx="6">
                  <c:v>17</c:v>
                </c:pt>
                <c:pt idx="7">
                  <c:v>17</c:v>
                </c:pt>
                <c:pt idx="8">
                  <c:v>17</c:v>
                </c:pt>
                <c:pt idx="9">
                  <c:v>16.854545454545455</c:v>
                </c:pt>
                <c:pt idx="10">
                  <c:v>16.709090909090911</c:v>
                </c:pt>
                <c:pt idx="11">
                  <c:v>16.563636363636366</c:v>
                </c:pt>
                <c:pt idx="12">
                  <c:v>16.418181818181822</c:v>
                </c:pt>
                <c:pt idx="13">
                  <c:v>16.272727272727277</c:v>
                </c:pt>
                <c:pt idx="14">
                  <c:v>16.127272727272732</c:v>
                </c:pt>
                <c:pt idx="15">
                  <c:v>15.981818181818188</c:v>
                </c:pt>
                <c:pt idx="16">
                  <c:v>15.836363636363643</c:v>
                </c:pt>
                <c:pt idx="17">
                  <c:v>15.690909090909098</c:v>
                </c:pt>
                <c:pt idx="18">
                  <c:v>15.545454545454554</c:v>
                </c:pt>
                <c:pt idx="19">
                  <c:v>15.400000000000009</c:v>
                </c:pt>
                <c:pt idx="20">
                  <c:v>13.680000000000009</c:v>
                </c:pt>
                <c:pt idx="21">
                  <c:v>0</c:v>
                </c:pt>
                <c:pt idx="22">
                  <c:v>-57.521649694154945</c:v>
                </c:pt>
                <c:pt idx="23">
                  <c:v>-61.043474875268572</c:v>
                </c:pt>
                <c:pt idx="24">
                  <c:v>-63.54224960743457</c:v>
                </c:pt>
                <c:pt idx="25">
                  <c:v>-65.480449867595709</c:v>
                </c:pt>
                <c:pt idx="26">
                  <c:v>-67.064074788548211</c:v>
                </c:pt>
                <c:pt idx="27">
                  <c:v>-68.403010581160473</c:v>
                </c:pt>
                <c:pt idx="28">
                  <c:v>-69.562849520714209</c:v>
                </c:pt>
                <c:pt idx="29">
                  <c:v>-70.585899969661824</c:v>
                </c:pt>
                <c:pt idx="30">
                  <c:v>-71.501049780875334</c:v>
                </c:pt>
                <c:pt idx="31">
                  <c:v>-72.328903484039841</c:v>
                </c:pt>
                <c:pt idx="32">
                  <c:v>-73.084674701827836</c:v>
                </c:pt>
                <c:pt idx="33">
                  <c:v>-73.779916827012073</c:v>
                </c:pt>
                <c:pt idx="34">
                  <c:v>-74.423610494440098</c:v>
                </c:pt>
                <c:pt idx="35">
                  <c:v>-75.022874961988961</c:v>
                </c:pt>
                <c:pt idx="36">
                  <c:v>-75.583449433993835</c:v>
                </c:pt>
                <c:pt idx="37">
                  <c:v>-76.110028208440809</c:v>
                </c:pt>
                <c:pt idx="38">
                  <c:v>-76.606499882941449</c:v>
                </c:pt>
                <c:pt idx="39">
                  <c:v>-77.076121799931911</c:v>
                </c:pt>
                <c:pt idx="40">
                  <c:v>-77.521649694154959</c:v>
                </c:pt>
                <c:pt idx="41">
                  <c:v>-77.945435675553725</c:v>
                </c:pt>
                <c:pt idx="42">
                  <c:v>-78.349503397319438</c:v>
                </c:pt>
                <c:pt idx="43">
                  <c:v>-78.735606501227196</c:v>
                </c:pt>
                <c:pt idx="44">
                  <c:v>-79.105274615107447</c:v>
                </c:pt>
                <c:pt idx="45">
                  <c:v>-79.459849954316084</c:v>
                </c:pt>
                <c:pt idx="46">
                  <c:v>-79.800516740291698</c:v>
                </c:pt>
                <c:pt idx="47">
                  <c:v>-80.128325064055076</c:v>
                </c:pt>
                <c:pt idx="48">
                  <c:v>-80.444210407719723</c:v>
                </c:pt>
                <c:pt idx="49">
                  <c:v>-80.74900973885444</c:v>
                </c:pt>
                <c:pt idx="50">
                  <c:v>-81.043474875268586</c:v>
                </c:pt>
                <c:pt idx="51">
                  <c:v>-81.328283657560775</c:v>
                </c:pt>
                <c:pt idx="52">
                  <c:v>-81.604049347273445</c:v>
                </c:pt>
                <c:pt idx="53">
                  <c:v>-81.871328578433065</c:v>
                </c:pt>
                <c:pt idx="54">
                  <c:v>-82.130628121720434</c:v>
                </c:pt>
                <c:pt idx="55">
                  <c:v>-82.382410667880862</c:v>
                </c:pt>
                <c:pt idx="56">
                  <c:v>-82.627099796221074</c:v>
                </c:pt>
                <c:pt idx="57">
                  <c:v>-82.865084262215234</c:v>
                </c:pt>
                <c:pt idx="58">
                  <c:v>-83.096721713211551</c:v>
                </c:pt>
                <c:pt idx="59">
                  <c:v>-83.322341921405339</c:v>
                </c:pt>
                <c:pt idx="60">
                  <c:v>-83.542249607434599</c:v>
                </c:pt>
                <c:pt idx="61">
                  <c:v>-83.756726915270036</c:v>
                </c:pt>
                <c:pt idx="62">
                  <c:v>-83.966035588833364</c:v>
                </c:pt>
                <c:pt idx="63">
                  <c:v>-84.170418892467069</c:v>
                </c:pt>
                <c:pt idx="64">
                  <c:v>-84.370103310599092</c:v>
                </c:pt>
                <c:pt idx="65">
                  <c:v>-84.565300056382227</c:v>
                </c:pt>
                <c:pt idx="66">
                  <c:v>-84.756206414506835</c:v>
                </c:pt>
                <c:pt idx="67">
                  <c:v>-84.943006939589694</c:v>
                </c:pt>
                <c:pt idx="68">
                  <c:v>-85.125874528387087</c:v>
                </c:pt>
                <c:pt idx="69">
                  <c:v>-85.304971381445625</c:v>
                </c:pt>
                <c:pt idx="70">
                  <c:v>-85.480449867595723</c:v>
                </c:pt>
                <c:pt idx="71">
                  <c:v>-85.652453302834061</c:v>
                </c:pt>
                <c:pt idx="72">
                  <c:v>-85.821116653571323</c:v>
                </c:pt>
                <c:pt idx="73">
                  <c:v>-85.986567172891128</c:v>
                </c:pt>
                <c:pt idx="74">
                  <c:v>-86.148924977334715</c:v>
                </c:pt>
                <c:pt idx="75">
                  <c:v>-86.308303570760216</c:v>
                </c:pt>
                <c:pt idx="76">
                  <c:v>-86.464810320999348</c:v>
                </c:pt>
                <c:pt idx="77">
                  <c:v>-86.618546894325178</c:v>
                </c:pt>
                <c:pt idx="78">
                  <c:v>-86.769609652134079</c:v>
                </c:pt>
                <c:pt idx="79">
                  <c:v>-86.918090013718228</c:v>
                </c:pt>
                <c:pt idx="80">
                  <c:v>-87.064074788548211</c:v>
                </c:pt>
                <c:pt idx="81">
                  <c:v>-87.207646481090691</c:v>
                </c:pt>
                <c:pt idx="82">
                  <c:v>-87.348883570840414</c:v>
                </c:pt>
                <c:pt idx="83">
                  <c:v>-87.487860769946977</c:v>
                </c:pt>
                <c:pt idx="84">
                  <c:v>-87.624649260553085</c:v>
                </c:pt>
                <c:pt idx="85">
                  <c:v>-87.759316913732448</c:v>
                </c:pt>
                <c:pt idx="86">
                  <c:v>-87.891928491712719</c:v>
                </c:pt>
                <c:pt idx="87">
                  <c:v>-88.022545834891872</c:v>
                </c:pt>
                <c:pt idx="88">
                  <c:v>-88.151228035000059</c:v>
                </c:pt>
                <c:pt idx="89">
                  <c:v>-88.278031595620448</c:v>
                </c:pt>
                <c:pt idx="90">
                  <c:v>-88.403010581160473</c:v>
                </c:pt>
                <c:pt idx="91">
                  <c:v>-88.52621675525684</c:v>
                </c:pt>
                <c:pt idx="92">
                  <c:v>-88.647699709500714</c:v>
                </c:pt>
                <c:pt idx="93">
                  <c:v>-88.767506983284449</c:v>
                </c:pt>
                <c:pt idx="94">
                  <c:v>-88.885684175494859</c:v>
                </c:pt>
                <c:pt idx="95">
                  <c:v>-89.002275048709336</c:v>
                </c:pt>
                <c:pt idx="96">
                  <c:v>-89.117321626491176</c:v>
                </c:pt>
                <c:pt idx="97">
                  <c:v>-89.23086428432498</c:v>
                </c:pt>
                <c:pt idx="98">
                  <c:v>-89.34294183468495</c:v>
                </c:pt>
                <c:pt idx="99">
                  <c:v>-89.453591606684171</c:v>
                </c:pt>
                <c:pt idx="100">
                  <c:v>-89.562849520714209</c:v>
                </c:pt>
                <c:pt idx="101">
                  <c:v>-89.670750158448328</c:v>
                </c:pt>
                <c:pt idx="102">
                  <c:v>-89.777326828549661</c:v>
                </c:pt>
                <c:pt idx="103">
                  <c:v>-89.882611628396802</c:v>
                </c:pt>
                <c:pt idx="104">
                  <c:v>-89.986635502112961</c:v>
                </c:pt>
                <c:pt idx="105">
                  <c:v>-90.089428295161184</c:v>
                </c:pt>
                <c:pt idx="106">
                  <c:v>-90.19101880574668</c:v>
                </c:pt>
                <c:pt idx="107">
                  <c:v>-90.291434833247692</c:v>
                </c:pt>
                <c:pt idx="108">
                  <c:v>-90.390703223878688</c:v>
                </c:pt>
                <c:pt idx="109">
                  <c:v>-90.488849913773578</c:v>
                </c:pt>
                <c:pt idx="110">
                  <c:v>-90.585899969661824</c:v>
                </c:pt>
                <c:pt idx="111">
                  <c:v>-90.681877627297212</c:v>
                </c:pt>
                <c:pt idx="112">
                  <c:v>-90.776806327786446</c:v>
                </c:pt>
                <c:pt idx="113">
                  <c:v>-90.870708751954027</c:v>
                </c:pt>
                <c:pt idx="114">
                  <c:v>-90.963606852869304</c:v>
                </c:pt>
                <c:pt idx="115">
                  <c:v>-91.055521886652286</c:v>
                </c:pt>
                <c:pt idx="116">
                  <c:v>-91.146474441666697</c:v>
                </c:pt>
                <c:pt idx="117">
                  <c:v>-91.23648446620021</c:v>
                </c:pt>
                <c:pt idx="118">
                  <c:v>-91.325571294725236</c:v>
                </c:pt>
                <c:pt idx="119">
                  <c:v>-91.413753672826317</c:v>
                </c:pt>
                <c:pt idx="120">
                  <c:v>-91.501049780875334</c:v>
                </c:pt>
                <c:pt idx="121">
                  <c:v>-88.501049780875334</c:v>
                </c:pt>
                <c:pt idx="122">
                  <c:v>-88.501049780875334</c:v>
                </c:pt>
                <c:pt idx="123">
                  <c:v>-88.501049780875334</c:v>
                </c:pt>
                <c:pt idx="124">
                  <c:v>-88.501049780875334</c:v>
                </c:pt>
                <c:pt idx="125">
                  <c:v>-88.501049780875334</c:v>
                </c:pt>
                <c:pt idx="126">
                  <c:v>-88.501049780875334</c:v>
                </c:pt>
                <c:pt idx="127">
                  <c:v>-88.501049780875334</c:v>
                </c:pt>
                <c:pt idx="128">
                  <c:v>-88.501049780875334</c:v>
                </c:pt>
                <c:pt idx="129">
                  <c:v>-88.501049780875334</c:v>
                </c:pt>
                <c:pt idx="130">
                  <c:v>-88.501049780875334</c:v>
                </c:pt>
                <c:pt idx="131">
                  <c:v>-68.501049780875334</c:v>
                </c:pt>
                <c:pt idx="132">
                  <c:v>-68.501049780875334</c:v>
                </c:pt>
                <c:pt idx="133">
                  <c:v>-68.501049780875334</c:v>
                </c:pt>
                <c:pt idx="134">
                  <c:v>-68.501049780875334</c:v>
                </c:pt>
                <c:pt idx="135">
                  <c:v>-68.501049780875334</c:v>
                </c:pt>
                <c:pt idx="136">
                  <c:v>-68.501049780875334</c:v>
                </c:pt>
                <c:pt idx="137">
                  <c:v>-68.501049780875334</c:v>
                </c:pt>
                <c:pt idx="138">
                  <c:v>-68.501049780875334</c:v>
                </c:pt>
                <c:pt idx="139">
                  <c:v>-68.501049780875334</c:v>
                </c:pt>
                <c:pt idx="140">
                  <c:v>-68.501049780875334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F78-4CEB-8C45-6BBD228CA3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9552391"/>
        <c:axId val="329554951"/>
      </c:lineChart>
      <c:catAx>
        <c:axId val="329552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554951"/>
        <c:crosses val="autoZero"/>
        <c:auto val="1"/>
        <c:lblAlgn val="ctr"/>
        <c:lblOffset val="100"/>
        <c:noMultiLvlLbl val="0"/>
      </c:catAx>
      <c:valAx>
        <c:axId val="329554951"/>
        <c:scaling>
          <c:orientation val="minMax"/>
          <c:max val="30"/>
          <c:min val="-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552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314325</xdr:colOff>
      <xdr:row>3</xdr:row>
      <xdr:rowOff>123826</xdr:rowOff>
    </xdr:from>
    <xdr:to>
      <xdr:col>14</xdr:col>
      <xdr:colOff>66675</xdr:colOff>
      <xdr:row>23</xdr:row>
      <xdr:rowOff>42863</xdr:rowOff>
    </xdr:to>
    <xdr:graphicFrame macro="">
      <xdr:nvGraphicFramePr>
        <xdr:cNvPr id="14" name="Chart 1">
          <a:extLst>
            <a:ext uri="{FF2B5EF4-FFF2-40B4-BE49-F238E27FC236}">
              <a16:creationId xmlns:a16="http://schemas.microsoft.com/office/drawing/2014/main" id="{05165222-6B92-59CD-1D23-770DFE793E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hraddha Domdala (23695285)" id="{1726C12E-1999-416C-8C08-79A04546B72F}" userId="S::23695285@student.uwa.edu.au::df0a39f4-3968-4366-a458-000add6063b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1" dT="2024-05-14T00:43:06.52" personId="{1726C12E-1999-416C-8C08-79A04546B72F}" id="{066EF786-7279-42F6-B0AF-BB2545745056}">
    <text>https://ham.stackexchange.com/questions/17591/adding-and-subtracting-db-dbm-dbi-values</text>
    <extLst>
      <x:ext xmlns:xltc2="http://schemas.microsoft.com/office/spreadsheetml/2020/threadedcomments2" uri="{F7C98A9C-CBB3-438F-8F68-D28B6AF4A901}">
        <xltc2:checksum>2297863355</xltc2:checksum>
        <xltc2:hyperlink startIndex="0" length="86" url="https://ham.stackexchange.com/questions/17591/adding-and-subtracting-db-dbm-dbi-values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EB40B-DE43-465C-975E-87D4C79260B3}">
  <dimension ref="A1:E35"/>
  <sheetViews>
    <sheetView tabSelected="1" zoomScale="80" zoomScaleNormal="80" workbookViewId="0">
      <selection activeCell="B23" sqref="B23"/>
    </sheetView>
  </sheetViews>
  <sheetFormatPr defaultRowHeight="14.45"/>
  <cols>
    <col min="1" max="1" width="62.85546875" bestFit="1" customWidth="1"/>
    <col min="2" max="2" width="17.5703125" customWidth="1"/>
    <col min="3" max="3" width="49.85546875" bestFit="1" customWidth="1"/>
    <col min="4" max="4" width="40.5703125" bestFit="1" customWidth="1"/>
    <col min="5" max="5" width="51.85546875" bestFit="1" customWidth="1"/>
  </cols>
  <sheetData>
    <row r="1" spans="1:5">
      <c r="A1" t="s">
        <v>0</v>
      </c>
      <c r="B1">
        <v>433</v>
      </c>
    </row>
    <row r="2" spans="1:5">
      <c r="A2" t="s">
        <v>1</v>
      </c>
      <c r="B2">
        <v>17</v>
      </c>
    </row>
    <row r="3" spans="1:5">
      <c r="A3" t="s">
        <v>2</v>
      </c>
      <c r="B3">
        <v>25</v>
      </c>
      <c r="C3">
        <f>10*LOG10((25)/1)</f>
        <v>13.979400086720377</v>
      </c>
      <c r="D3" t="s">
        <v>3</v>
      </c>
    </row>
    <row r="4" spans="1:5">
      <c r="A4" t="s">
        <v>4</v>
      </c>
      <c r="B4">
        <v>-1.72</v>
      </c>
    </row>
    <row r="5" spans="1:5">
      <c r="A5" t="s">
        <v>5</v>
      </c>
      <c r="B5">
        <v>3</v>
      </c>
    </row>
    <row r="6" spans="1:5">
      <c r="A6" t="s">
        <v>6</v>
      </c>
      <c r="B6">
        <v>-1.6</v>
      </c>
    </row>
    <row r="7" spans="1:5">
      <c r="A7" t="s">
        <v>7</v>
      </c>
      <c r="B7">
        <v>10</v>
      </c>
    </row>
    <row r="8" spans="1:5">
      <c r="A8" t="s">
        <v>8</v>
      </c>
      <c r="B8">
        <v>299792458</v>
      </c>
    </row>
    <row r="9" spans="1:5">
      <c r="A9" t="s">
        <v>9</v>
      </c>
      <c r="B9">
        <v>-138</v>
      </c>
    </row>
    <row r="10" spans="1:5">
      <c r="C10" s="4" t="s">
        <v>10</v>
      </c>
      <c r="D10" s="4" t="s">
        <v>11</v>
      </c>
      <c r="E10" s="8" t="s">
        <v>12</v>
      </c>
    </row>
    <row r="11" spans="1:5">
      <c r="A11" s="4" t="s">
        <v>13</v>
      </c>
      <c r="B11" s="3">
        <f>B2+B4+B6</f>
        <v>13.68</v>
      </c>
      <c r="C11" t="s">
        <v>14</v>
      </c>
      <c r="E11" s="9"/>
    </row>
    <row r="12" spans="1:5">
      <c r="A12" s="7" t="s">
        <v>15</v>
      </c>
      <c r="B12" s="2" t="s">
        <v>16</v>
      </c>
      <c r="C12">
        <f>4+3</f>
        <v>7</v>
      </c>
      <c r="D12" t="s">
        <v>17</v>
      </c>
      <c r="E12" s="9"/>
    </row>
    <row r="13" spans="1:5">
      <c r="A13" s="7"/>
      <c r="B13" s="2" t="s">
        <v>18</v>
      </c>
      <c r="C13">
        <f>7+B4</f>
        <v>5.28</v>
      </c>
      <c r="D13" t="s">
        <v>17</v>
      </c>
      <c r="E13" s="9"/>
    </row>
    <row r="14" spans="1:5">
      <c r="A14" s="7"/>
      <c r="B14" s="1" t="s">
        <v>19</v>
      </c>
      <c r="C14">
        <f>10+B4</f>
        <v>8.2799999999999994</v>
      </c>
      <c r="D14" t="s">
        <v>20</v>
      </c>
      <c r="E14" s="9"/>
    </row>
    <row r="15" spans="1:5">
      <c r="A15" s="7"/>
      <c r="B15" s="3" t="s">
        <v>21</v>
      </c>
      <c r="C15">
        <f>13+3</f>
        <v>16</v>
      </c>
      <c r="D15" t="s">
        <v>22</v>
      </c>
      <c r="E15" s="9"/>
    </row>
    <row r="16" spans="1:5">
      <c r="A16" s="7"/>
      <c r="B16" s="3" t="s">
        <v>23</v>
      </c>
      <c r="C16">
        <f>14+3</f>
        <v>17</v>
      </c>
      <c r="D16" t="s">
        <v>22</v>
      </c>
      <c r="E16" s="9"/>
    </row>
    <row r="17" spans="1:5">
      <c r="A17" s="7"/>
      <c r="B17" s="3" t="s">
        <v>24</v>
      </c>
      <c r="C17">
        <f>17+3</f>
        <v>20</v>
      </c>
      <c r="D17" t="s">
        <v>22</v>
      </c>
      <c r="E17" s="9"/>
    </row>
    <row r="18" spans="1:5">
      <c r="A18" s="7"/>
      <c r="B18" s="3" t="s">
        <v>25</v>
      </c>
      <c r="C18">
        <f>20+3</f>
        <v>23</v>
      </c>
      <c r="D18" t="s">
        <v>22</v>
      </c>
      <c r="E18" s="9"/>
    </row>
    <row r="20" spans="1:5">
      <c r="A20" s="4" t="s">
        <v>26</v>
      </c>
      <c r="B20">
        <f>20*LOG(4*(22/7)*B7*(B1*(10^6))/299792)</f>
        <v>105.18104978087534</v>
      </c>
      <c r="C20" t="s">
        <v>27</v>
      </c>
    </row>
    <row r="22" spans="1:5">
      <c r="A22" s="4" t="s">
        <v>28</v>
      </c>
      <c r="C22" t="s">
        <v>29</v>
      </c>
    </row>
    <row r="23" spans="1:5">
      <c r="A23" t="s">
        <v>30</v>
      </c>
      <c r="B23">
        <f>B11-B20+B5</f>
        <v>-88.501049780875348</v>
      </c>
    </row>
    <row r="25" spans="1:5">
      <c r="A25" s="4" t="s">
        <v>31</v>
      </c>
    </row>
    <row r="26" spans="1:5">
      <c r="A26" t="s">
        <v>32</v>
      </c>
      <c r="B26" s="5">
        <f>B23-(-138)</f>
        <v>49.498950219124652</v>
      </c>
      <c r="C26" s="6"/>
    </row>
    <row r="28" spans="1:5">
      <c r="A28" t="s">
        <v>33</v>
      </c>
      <c r="B28">
        <f>B8/(B1*10^6)</f>
        <v>0.69236133487297924</v>
      </c>
    </row>
    <row r="29" spans="1:5">
      <c r="A29" t="s">
        <v>34</v>
      </c>
      <c r="B29">
        <f>(4*(22/7)*10*10)/(B28)</f>
        <v>1815.7323262043408</v>
      </c>
    </row>
    <row r="33" spans="2:2">
      <c r="B33">
        <f>4+(-1.72)+(-1.62)</f>
        <v>0.66000000000000014</v>
      </c>
    </row>
    <row r="34" spans="2:2">
      <c r="B34">
        <f>7+(-1.72)+(-1.62)</f>
        <v>3.66</v>
      </c>
    </row>
    <row r="35" spans="2:2">
      <c r="B35">
        <f>20+(-1.72)+(-1.62)</f>
        <v>16.66</v>
      </c>
    </row>
  </sheetData>
  <mergeCells count="2">
    <mergeCell ref="A12:A18"/>
    <mergeCell ref="E10:E18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43CA9-E74D-42B8-8BCA-5DD2C90A0C74}">
  <dimension ref="A1:C160"/>
  <sheetViews>
    <sheetView workbookViewId="0">
      <selection activeCell="P11" sqref="P11"/>
    </sheetView>
  </sheetViews>
  <sheetFormatPr defaultRowHeight="14.45"/>
  <cols>
    <col min="1" max="1" width="11.85546875" customWidth="1"/>
  </cols>
  <sheetData>
    <row r="1" spans="1:3">
      <c r="A1" t="s">
        <v>35</v>
      </c>
      <c r="B1">
        <v>17</v>
      </c>
    </row>
    <row r="2" spans="1:3">
      <c r="A2" t="s">
        <v>36</v>
      </c>
    </row>
    <row r="3" spans="1:3">
      <c r="A3" t="s">
        <v>37</v>
      </c>
    </row>
    <row r="4" spans="1:3">
      <c r="A4" t="s">
        <v>38</v>
      </c>
    </row>
    <row r="5" spans="1:3">
      <c r="A5" t="s">
        <v>39</v>
      </c>
      <c r="B5" t="e">
        <f>20*LOG(4*(22/7)*B7*(B1*(10^6))/299792)</f>
        <v>#NUM!</v>
      </c>
    </row>
    <row r="6" spans="1:3">
      <c r="A6" t="s">
        <v>37</v>
      </c>
      <c r="B6">
        <v>3</v>
      </c>
    </row>
    <row r="7" spans="1:3">
      <c r="A7" t="s">
        <v>36</v>
      </c>
      <c r="B7">
        <v>0</v>
      </c>
    </row>
    <row r="8" spans="1:3">
      <c r="A8" t="s">
        <v>40</v>
      </c>
      <c r="B8">
        <v>20</v>
      </c>
    </row>
    <row r="10" spans="1:3">
      <c r="A10" t="s">
        <v>41</v>
      </c>
      <c r="B10" t="s">
        <v>42</v>
      </c>
      <c r="C10" t="s">
        <v>43</v>
      </c>
    </row>
    <row r="11" spans="1:3">
      <c r="A11">
        <v>-2</v>
      </c>
      <c r="B11">
        <v>17</v>
      </c>
      <c r="C11" t="s">
        <v>44</v>
      </c>
    </row>
    <row r="12" spans="1:3">
      <c r="A12">
        <v>-1.9</v>
      </c>
      <c r="B12">
        <v>17</v>
      </c>
      <c r="C12" t="s">
        <v>44</v>
      </c>
    </row>
    <row r="13" spans="1:3">
      <c r="A13">
        <v>-1.8</v>
      </c>
      <c r="B13">
        <v>17</v>
      </c>
      <c r="C13" t="s">
        <v>44</v>
      </c>
    </row>
    <row r="14" spans="1:3">
      <c r="A14">
        <v>-1.7</v>
      </c>
      <c r="B14">
        <v>17</v>
      </c>
      <c r="C14" t="s">
        <v>44</v>
      </c>
    </row>
    <row r="15" spans="1:3">
      <c r="A15">
        <v>-1.6</v>
      </c>
      <c r="B15">
        <v>17</v>
      </c>
      <c r="C15" t="s">
        <v>44</v>
      </c>
    </row>
    <row r="16" spans="1:3">
      <c r="A16">
        <v>-1.5</v>
      </c>
      <c r="B16">
        <v>17</v>
      </c>
      <c r="C16" t="s">
        <v>44</v>
      </c>
    </row>
    <row r="17" spans="1:3">
      <c r="A17">
        <v>-1.4</v>
      </c>
      <c r="B17">
        <v>17</v>
      </c>
      <c r="C17" t="s">
        <v>44</v>
      </c>
    </row>
    <row r="18" spans="1:3">
      <c r="A18">
        <v>-1.3</v>
      </c>
      <c r="B18">
        <v>17</v>
      </c>
      <c r="C18" t="s">
        <v>44</v>
      </c>
    </row>
    <row r="19" spans="1:3">
      <c r="A19">
        <v>-1.2</v>
      </c>
      <c r="B19">
        <v>17</v>
      </c>
      <c r="C19" t="s">
        <v>44</v>
      </c>
    </row>
    <row r="20" spans="1:3">
      <c r="A20">
        <v>-1.1000000000000001</v>
      </c>
      <c r="B20">
        <f>B19-1.6/COUNTA($C$20:$C$30)</f>
        <v>16.854545454545455</v>
      </c>
      <c r="C20" t="s">
        <v>45</v>
      </c>
    </row>
    <row r="21" spans="1:3">
      <c r="A21">
        <v>-1</v>
      </c>
      <c r="B21">
        <f>B20-1.6/COUNTA($C$20:$C$30)</f>
        <v>16.709090909090911</v>
      </c>
      <c r="C21" t="s">
        <v>45</v>
      </c>
    </row>
    <row r="22" spans="1:3">
      <c r="A22">
        <v>-0.9</v>
      </c>
      <c r="B22">
        <f>B21-1.6/COUNTA($C$20:$C$30)</f>
        <v>16.563636363636366</v>
      </c>
      <c r="C22" t="s">
        <v>45</v>
      </c>
    </row>
    <row r="23" spans="1:3">
      <c r="A23">
        <v>-0.8</v>
      </c>
      <c r="B23">
        <f>B22-1.6/COUNTA($C$20:$C$30)</f>
        <v>16.418181818181822</v>
      </c>
      <c r="C23" t="s">
        <v>45</v>
      </c>
    </row>
    <row r="24" spans="1:3">
      <c r="A24">
        <v>-0.7</v>
      </c>
      <c r="B24">
        <f>B23-1.6/COUNTA($C$20:$C$30)</f>
        <v>16.272727272727277</v>
      </c>
      <c r="C24" t="s">
        <v>45</v>
      </c>
    </row>
    <row r="25" spans="1:3">
      <c r="A25">
        <v>-0.6</v>
      </c>
      <c r="B25">
        <f>B24-1.6/COUNTA($C$20:$C$30)</f>
        <v>16.127272727272732</v>
      </c>
      <c r="C25" t="s">
        <v>45</v>
      </c>
    </row>
    <row r="26" spans="1:3">
      <c r="A26">
        <v>-0.5</v>
      </c>
      <c r="B26">
        <f>B25-1.6/COUNTA($C$20:$C$30)</f>
        <v>15.981818181818188</v>
      </c>
      <c r="C26" t="s">
        <v>45</v>
      </c>
    </row>
    <row r="27" spans="1:3">
      <c r="A27">
        <v>-0.4</v>
      </c>
      <c r="B27">
        <f>B26-1.6/COUNTA($C$20:$C$30)</f>
        <v>15.836363636363643</v>
      </c>
      <c r="C27" t="s">
        <v>45</v>
      </c>
    </row>
    <row r="28" spans="1:3">
      <c r="A28">
        <v>-0.3</v>
      </c>
      <c r="B28">
        <f>B27-1.6/COUNTA($C$20:$C$30)</f>
        <v>15.690909090909098</v>
      </c>
      <c r="C28" t="s">
        <v>45</v>
      </c>
    </row>
    <row r="29" spans="1:3">
      <c r="A29">
        <v>-0.2</v>
      </c>
      <c r="B29">
        <f>B28-1.6/COUNTA($C$20:$C$30)</f>
        <v>15.545454545454554</v>
      </c>
      <c r="C29" t="s">
        <v>45</v>
      </c>
    </row>
    <row r="30" spans="1:3">
      <c r="A30">
        <v>-0.1</v>
      </c>
      <c r="B30">
        <f>B29-1.6/COUNTA($C$20:$C$30)</f>
        <v>15.400000000000009</v>
      </c>
      <c r="C30" t="s">
        <v>45</v>
      </c>
    </row>
    <row r="31" spans="1:3">
      <c r="A31">
        <v>0</v>
      </c>
      <c r="B31">
        <f>B30+-1.72</f>
        <v>13.680000000000009</v>
      </c>
      <c r="C31" t="s">
        <v>46</v>
      </c>
    </row>
    <row r="32" spans="1:3">
      <c r="A32">
        <v>0.1</v>
      </c>
      <c r="B32" t="s">
        <v>47</v>
      </c>
      <c r="C32" t="s">
        <v>39</v>
      </c>
    </row>
    <row r="33" spans="1:2">
      <c r="A33">
        <v>0.2</v>
      </c>
      <c r="B33">
        <f>$B$31-20*LOG(4*(22/7)*A33*(433*(10^6))/299792)</f>
        <v>-57.521649694154945</v>
      </c>
    </row>
    <row r="34" spans="1:2">
      <c r="A34">
        <v>0.3</v>
      </c>
      <c r="B34">
        <f>$B$31-20*LOG(4*(22/7)*A34*(433*(10^6))/299792)</f>
        <v>-61.043474875268572</v>
      </c>
    </row>
    <row r="35" spans="1:2">
      <c r="A35">
        <v>0.4</v>
      </c>
      <c r="B35">
        <f>$B$31-20*LOG(4*(22/7)*A35*(433*(10^6))/299792)</f>
        <v>-63.54224960743457</v>
      </c>
    </row>
    <row r="36" spans="1:2">
      <c r="A36">
        <v>0.5</v>
      </c>
      <c r="B36">
        <f>$B$31-20*LOG(4*(22/7)*A36*(433*(10^6))/299792)</f>
        <v>-65.480449867595709</v>
      </c>
    </row>
    <row r="37" spans="1:2">
      <c r="A37">
        <v>0.6</v>
      </c>
      <c r="B37">
        <f>$B$31-20*LOG(4*(22/7)*A37*(433*(10^6))/299792)</f>
        <v>-67.064074788548211</v>
      </c>
    </row>
    <row r="38" spans="1:2">
      <c r="A38">
        <v>0.7</v>
      </c>
      <c r="B38">
        <f>$B$31-20*LOG(4*(22/7)*A38*(433*(10^6))/299792)</f>
        <v>-68.403010581160473</v>
      </c>
    </row>
    <row r="39" spans="1:2">
      <c r="A39">
        <v>0.8</v>
      </c>
      <c r="B39">
        <f>$B$31-20*LOG(4*(22/7)*A39*(433*(10^6))/299792)</f>
        <v>-69.562849520714209</v>
      </c>
    </row>
    <row r="40" spans="1:2">
      <c r="A40">
        <v>0.9</v>
      </c>
      <c r="B40">
        <f>$B$31-20*LOG(4*(22/7)*A40*(433*(10^6))/299792)</f>
        <v>-70.585899969661824</v>
      </c>
    </row>
    <row r="41" spans="1:2">
      <c r="A41">
        <v>1</v>
      </c>
      <c r="B41">
        <f>$B$31-20*LOG(4*(22/7)*A41*(433*(10^6))/299792)</f>
        <v>-71.501049780875334</v>
      </c>
    </row>
    <row r="42" spans="1:2">
      <c r="A42">
        <v>1.1000000000000001</v>
      </c>
      <c r="B42">
        <f>$B$31-20*LOG(4*(22/7)*A42*(433*(10^6))/299792)</f>
        <v>-72.328903484039841</v>
      </c>
    </row>
    <row r="43" spans="1:2">
      <c r="A43">
        <v>1.2</v>
      </c>
      <c r="B43">
        <f>$B$31-20*LOG(4*(22/7)*A43*(433*(10^6))/299792)</f>
        <v>-73.084674701827836</v>
      </c>
    </row>
    <row r="44" spans="1:2">
      <c r="A44">
        <v>1.3</v>
      </c>
      <c r="B44">
        <f>$B$31-20*LOG(4*(22/7)*A44*(433*(10^6))/299792)</f>
        <v>-73.779916827012073</v>
      </c>
    </row>
    <row r="45" spans="1:2">
      <c r="A45">
        <v>1.4</v>
      </c>
      <c r="B45">
        <f>$B$31-20*LOG(4*(22/7)*A45*(433*(10^6))/299792)</f>
        <v>-74.423610494440098</v>
      </c>
    </row>
    <row r="46" spans="1:2">
      <c r="A46">
        <v>1.5</v>
      </c>
      <c r="B46">
        <f>$B$31-20*LOG(4*(22/7)*A46*(433*(10^6))/299792)</f>
        <v>-75.022874961988961</v>
      </c>
    </row>
    <row r="47" spans="1:2">
      <c r="A47">
        <v>1.6</v>
      </c>
      <c r="B47">
        <f>$B$31-20*LOG(4*(22/7)*A47*(433*(10^6))/299792)</f>
        <v>-75.583449433993835</v>
      </c>
    </row>
    <row r="48" spans="1:2">
      <c r="A48">
        <v>1.7</v>
      </c>
      <c r="B48">
        <f>$B$31-20*LOG(4*(22/7)*A48*(433*(10^6))/299792)</f>
        <v>-76.110028208440809</v>
      </c>
    </row>
    <row r="49" spans="1:2">
      <c r="A49">
        <v>1.8</v>
      </c>
      <c r="B49">
        <f>$B$31-20*LOG(4*(22/7)*A49*(433*(10^6))/299792)</f>
        <v>-76.606499882941449</v>
      </c>
    </row>
    <row r="50" spans="1:2">
      <c r="A50">
        <v>1.9</v>
      </c>
      <c r="B50">
        <f>$B$31-20*LOG(4*(22/7)*A50*(433*(10^6))/299792)</f>
        <v>-77.076121799931911</v>
      </c>
    </row>
    <row r="51" spans="1:2">
      <c r="A51">
        <v>2</v>
      </c>
      <c r="B51">
        <f>$B$31-20*LOG(4*(22/7)*A51*(433*(10^6))/299792)</f>
        <v>-77.521649694154959</v>
      </c>
    </row>
    <row r="52" spans="1:2">
      <c r="A52">
        <v>2.1</v>
      </c>
      <c r="B52">
        <f>$B$31-20*LOG(4*(22/7)*A52*(433*(10^6))/299792)</f>
        <v>-77.945435675553725</v>
      </c>
    </row>
    <row r="53" spans="1:2">
      <c r="A53">
        <v>2.2000000000000002</v>
      </c>
      <c r="B53">
        <f>$B$31-20*LOG(4*(22/7)*A53*(433*(10^6))/299792)</f>
        <v>-78.349503397319438</v>
      </c>
    </row>
    <row r="54" spans="1:2">
      <c r="A54">
        <v>2.2999999999999998</v>
      </c>
      <c r="B54">
        <f>$B$31-20*LOG(4*(22/7)*A54*(433*(10^6))/299792)</f>
        <v>-78.735606501227196</v>
      </c>
    </row>
    <row r="55" spans="1:2">
      <c r="A55">
        <v>2.4</v>
      </c>
      <c r="B55">
        <f>$B$31-20*LOG(4*(22/7)*A55*(433*(10^6))/299792)</f>
        <v>-79.105274615107447</v>
      </c>
    </row>
    <row r="56" spans="1:2">
      <c r="A56">
        <v>2.5</v>
      </c>
      <c r="B56">
        <f>$B$31-20*LOG(4*(22/7)*A56*(433*(10^6))/299792)</f>
        <v>-79.459849954316084</v>
      </c>
    </row>
    <row r="57" spans="1:2">
      <c r="A57">
        <v>2.6</v>
      </c>
      <c r="B57">
        <f>$B$31-20*LOG(4*(22/7)*A57*(433*(10^6))/299792)</f>
        <v>-79.800516740291698</v>
      </c>
    </row>
    <row r="58" spans="1:2">
      <c r="A58">
        <v>2.7</v>
      </c>
      <c r="B58">
        <f>$B$31-20*LOG(4*(22/7)*A58*(433*(10^6))/299792)</f>
        <v>-80.128325064055076</v>
      </c>
    </row>
    <row r="59" spans="1:2">
      <c r="A59">
        <v>2.8</v>
      </c>
      <c r="B59">
        <f>$B$31-20*LOG(4*(22/7)*A59*(433*(10^6))/299792)</f>
        <v>-80.444210407719723</v>
      </c>
    </row>
    <row r="60" spans="1:2">
      <c r="A60">
        <v>2.9</v>
      </c>
      <c r="B60">
        <f>$B$31-20*LOG(4*(22/7)*A60*(433*(10^6))/299792)</f>
        <v>-80.74900973885444</v>
      </c>
    </row>
    <row r="61" spans="1:2">
      <c r="A61">
        <v>3</v>
      </c>
      <c r="B61">
        <f>$B$31-20*LOG(4*(22/7)*A61*(433*(10^6))/299792)</f>
        <v>-81.043474875268586</v>
      </c>
    </row>
    <row r="62" spans="1:2">
      <c r="A62">
        <v>3.1</v>
      </c>
      <c r="B62">
        <f>$B$31-20*LOG(4*(22/7)*A62*(433*(10^6))/299792)</f>
        <v>-81.328283657560775</v>
      </c>
    </row>
    <row r="63" spans="1:2">
      <c r="A63">
        <v>3.2</v>
      </c>
      <c r="B63">
        <f>$B$31-20*LOG(4*(22/7)*A63*(433*(10^6))/299792)</f>
        <v>-81.604049347273445</v>
      </c>
    </row>
    <row r="64" spans="1:2">
      <c r="A64">
        <v>3.3</v>
      </c>
      <c r="B64">
        <f>$B$31-20*LOG(4*(22/7)*A64*(433*(10^6))/299792)</f>
        <v>-81.871328578433065</v>
      </c>
    </row>
    <row r="65" spans="1:2">
      <c r="A65">
        <v>3.4</v>
      </c>
      <c r="B65">
        <f>$B$31-20*LOG(4*(22/7)*A65*(433*(10^6))/299792)</f>
        <v>-82.130628121720434</v>
      </c>
    </row>
    <row r="66" spans="1:2">
      <c r="A66">
        <v>3.5000000000000102</v>
      </c>
      <c r="B66">
        <f>$B$31-20*LOG(4*(22/7)*A66*(433*(10^6))/299792)</f>
        <v>-82.382410667880862</v>
      </c>
    </row>
    <row r="67" spans="1:2">
      <c r="A67">
        <v>3.6</v>
      </c>
      <c r="B67">
        <f>$B$31-20*LOG(4*(22/7)*A67*(433*(10^6))/299792)</f>
        <v>-82.627099796221074</v>
      </c>
    </row>
    <row r="68" spans="1:2">
      <c r="A68">
        <v>3.7</v>
      </c>
      <c r="B68">
        <f>$B$31-20*LOG(4*(22/7)*A68*(433*(10^6))/299792)</f>
        <v>-82.865084262215234</v>
      </c>
    </row>
    <row r="69" spans="1:2">
      <c r="A69">
        <v>3.80000000000001</v>
      </c>
      <c r="B69">
        <f>$B$31-20*LOG(4*(22/7)*A69*(433*(10^6))/299792)</f>
        <v>-83.096721713211551</v>
      </c>
    </row>
    <row r="70" spans="1:2">
      <c r="A70">
        <v>3.9000000000000101</v>
      </c>
      <c r="B70">
        <f>$B$31-20*LOG(4*(22/7)*A70*(433*(10^6))/299792)</f>
        <v>-83.322341921405339</v>
      </c>
    </row>
    <row r="71" spans="1:2">
      <c r="A71">
        <v>4.0000000000000098</v>
      </c>
      <c r="B71">
        <f>$B$31-20*LOG(4*(22/7)*A71*(433*(10^6))/299792)</f>
        <v>-83.542249607434599</v>
      </c>
    </row>
    <row r="72" spans="1:2">
      <c r="A72">
        <v>4.0999999999999996</v>
      </c>
      <c r="B72">
        <f>$B$31-20*LOG(4*(22/7)*A72*(433*(10^6))/299792)</f>
        <v>-83.756726915270036</v>
      </c>
    </row>
    <row r="73" spans="1:2">
      <c r="A73">
        <v>4.2000000000000099</v>
      </c>
      <c r="B73">
        <f>$B$31-20*LOG(4*(22/7)*A73*(433*(10^6))/299792)</f>
        <v>-83.966035588833364</v>
      </c>
    </row>
    <row r="74" spans="1:2">
      <c r="A74">
        <v>4.3000000000000096</v>
      </c>
      <c r="B74">
        <f>$B$31-20*LOG(4*(22/7)*A74*(433*(10^6))/299792)</f>
        <v>-84.170418892467069</v>
      </c>
    </row>
    <row r="75" spans="1:2">
      <c r="A75">
        <v>4.4000000000000101</v>
      </c>
      <c r="B75">
        <f>$B$31-20*LOG(4*(22/7)*A75*(433*(10^6))/299792)</f>
        <v>-84.370103310599092</v>
      </c>
    </row>
    <row r="76" spans="1:2">
      <c r="A76">
        <v>4.5000000000000098</v>
      </c>
      <c r="B76">
        <f>$B$31-20*LOG(4*(22/7)*A76*(433*(10^6))/299792)</f>
        <v>-84.565300056382227</v>
      </c>
    </row>
    <row r="77" spans="1:2">
      <c r="A77">
        <v>4.6000000000000103</v>
      </c>
      <c r="B77">
        <f>$B$31-20*LOG(4*(22/7)*A77*(433*(10^6))/299792)</f>
        <v>-84.756206414506835</v>
      </c>
    </row>
    <row r="78" spans="1:2">
      <c r="A78">
        <v>4.7000000000000099</v>
      </c>
      <c r="B78">
        <f>$B$31-20*LOG(4*(22/7)*A78*(433*(10^6))/299792)</f>
        <v>-84.943006939589694</v>
      </c>
    </row>
    <row r="79" spans="1:2">
      <c r="A79">
        <v>4.8000000000000096</v>
      </c>
      <c r="B79">
        <f>$B$31-20*LOG(4*(22/7)*A79*(433*(10^6))/299792)</f>
        <v>-85.125874528387087</v>
      </c>
    </row>
    <row r="80" spans="1:2">
      <c r="A80">
        <v>4.9000000000000101</v>
      </c>
      <c r="B80">
        <f>$B$31-20*LOG(4*(22/7)*A80*(433*(10^6))/299792)</f>
        <v>-85.304971381445625</v>
      </c>
    </row>
    <row r="81" spans="1:2">
      <c r="A81">
        <v>5.0000000000000098</v>
      </c>
      <c r="B81">
        <f>$B$31-20*LOG(4*(22/7)*A81*(433*(10^6))/299792)</f>
        <v>-85.480449867595723</v>
      </c>
    </row>
    <row r="82" spans="1:2">
      <c r="A82">
        <v>5.1000000000000103</v>
      </c>
      <c r="B82">
        <f>$B$31-20*LOG(4*(22/7)*A82*(433*(10^6))/299792)</f>
        <v>-85.652453302834061</v>
      </c>
    </row>
    <row r="83" spans="1:2">
      <c r="A83">
        <v>5.2000000000000099</v>
      </c>
      <c r="B83">
        <f>$B$31-20*LOG(4*(22/7)*A83*(433*(10^6))/299792)</f>
        <v>-85.821116653571323</v>
      </c>
    </row>
    <row r="84" spans="1:2">
      <c r="A84">
        <v>5.3000000000000096</v>
      </c>
      <c r="B84">
        <f>$B$31-20*LOG(4*(22/7)*A84*(433*(10^6))/299792)</f>
        <v>-85.986567172891128</v>
      </c>
    </row>
    <row r="85" spans="1:2">
      <c r="A85">
        <v>5.4000000000000101</v>
      </c>
      <c r="B85">
        <f>$B$31-20*LOG(4*(22/7)*A85*(433*(10^6))/299792)</f>
        <v>-86.148924977334715</v>
      </c>
    </row>
    <row r="86" spans="1:2">
      <c r="A86">
        <v>5.5000000000000098</v>
      </c>
      <c r="B86">
        <f>$B$31-20*LOG(4*(22/7)*A86*(433*(10^6))/299792)</f>
        <v>-86.308303570760216</v>
      </c>
    </row>
    <row r="87" spans="1:2">
      <c r="A87">
        <v>5.6000000000000103</v>
      </c>
      <c r="B87">
        <f>$B$31-20*LOG(4*(22/7)*A87*(433*(10^6))/299792)</f>
        <v>-86.464810320999348</v>
      </c>
    </row>
    <row r="88" spans="1:2">
      <c r="A88">
        <v>5.7000000000000099</v>
      </c>
      <c r="B88">
        <f>$B$31-20*LOG(4*(22/7)*A88*(433*(10^6))/299792)</f>
        <v>-86.618546894325178</v>
      </c>
    </row>
    <row r="89" spans="1:2">
      <c r="A89">
        <v>5.8000000000000096</v>
      </c>
      <c r="B89">
        <f>$B$31-20*LOG(4*(22/7)*A89*(433*(10^6))/299792)</f>
        <v>-86.769609652134079</v>
      </c>
    </row>
    <row r="90" spans="1:2">
      <c r="A90">
        <v>5.9000000000000101</v>
      </c>
      <c r="B90">
        <f>$B$31-20*LOG(4*(22/7)*A90*(433*(10^6))/299792)</f>
        <v>-86.918090013718228</v>
      </c>
    </row>
    <row r="91" spans="1:2">
      <c r="A91">
        <v>6.0000000000000098</v>
      </c>
      <c r="B91">
        <f>$B$31-20*LOG(4*(22/7)*A91*(433*(10^6))/299792)</f>
        <v>-87.064074788548211</v>
      </c>
    </row>
    <row r="92" spans="1:2">
      <c r="A92">
        <v>6.1000000000000103</v>
      </c>
      <c r="B92">
        <f>$B$31-20*LOG(4*(22/7)*A92*(433*(10^6))/299792)</f>
        <v>-87.207646481090691</v>
      </c>
    </row>
    <row r="93" spans="1:2">
      <c r="A93">
        <v>6.2000000000000099</v>
      </c>
      <c r="B93">
        <f>$B$31-20*LOG(4*(22/7)*A93*(433*(10^6))/299792)</f>
        <v>-87.348883570840414</v>
      </c>
    </row>
    <row r="94" spans="1:2">
      <c r="A94">
        <v>6.3000000000000096</v>
      </c>
      <c r="B94">
        <f>$B$31-20*LOG(4*(22/7)*A94*(433*(10^6))/299792)</f>
        <v>-87.487860769946977</v>
      </c>
    </row>
    <row r="95" spans="1:2">
      <c r="A95">
        <v>6.4000000000000101</v>
      </c>
      <c r="B95">
        <f>$B$31-20*LOG(4*(22/7)*A95*(433*(10^6))/299792)</f>
        <v>-87.624649260553085</v>
      </c>
    </row>
    <row r="96" spans="1:2">
      <c r="A96">
        <v>6.5000000000000098</v>
      </c>
      <c r="B96">
        <f>$B$31-20*LOG(4*(22/7)*A96*(433*(10^6))/299792)</f>
        <v>-87.759316913732448</v>
      </c>
    </row>
    <row r="97" spans="1:2">
      <c r="A97">
        <v>6.6000000000000103</v>
      </c>
      <c r="B97">
        <f>$B$31-20*LOG(4*(22/7)*A97*(433*(10^6))/299792)</f>
        <v>-87.891928491712719</v>
      </c>
    </row>
    <row r="98" spans="1:2">
      <c r="A98">
        <v>6.7000000000000099</v>
      </c>
      <c r="B98">
        <f>$B$31-20*LOG(4*(22/7)*A98*(433*(10^6))/299792)</f>
        <v>-88.022545834891872</v>
      </c>
    </row>
    <row r="99" spans="1:2">
      <c r="A99">
        <v>6.8000000000000096</v>
      </c>
      <c r="B99">
        <f>$B$31-20*LOG(4*(22/7)*A99*(433*(10^6))/299792)</f>
        <v>-88.151228035000059</v>
      </c>
    </row>
    <row r="100" spans="1:2">
      <c r="A100">
        <v>6.9000000000000101</v>
      </c>
      <c r="B100">
        <f>$B$31-20*LOG(4*(22/7)*A100*(433*(10^6))/299792)</f>
        <v>-88.278031595620448</v>
      </c>
    </row>
    <row r="101" spans="1:2">
      <c r="A101">
        <v>7.0000000000000098</v>
      </c>
      <c r="B101">
        <f>$B$31-20*LOG(4*(22/7)*A101*(433*(10^6))/299792)</f>
        <v>-88.403010581160473</v>
      </c>
    </row>
    <row r="102" spans="1:2">
      <c r="A102">
        <v>7.1000000000000103</v>
      </c>
      <c r="B102">
        <f>$B$31-20*LOG(4*(22/7)*A102*(433*(10^6))/299792)</f>
        <v>-88.52621675525684</v>
      </c>
    </row>
    <row r="103" spans="1:2">
      <c r="A103">
        <v>7.2000000000000099</v>
      </c>
      <c r="B103">
        <f>$B$31-20*LOG(4*(22/7)*A103*(433*(10^6))/299792)</f>
        <v>-88.647699709500714</v>
      </c>
    </row>
    <row r="104" spans="1:2">
      <c r="A104">
        <v>7.3000000000000096</v>
      </c>
      <c r="B104">
        <f>$B$31-20*LOG(4*(22/7)*A104*(433*(10^6))/299792)</f>
        <v>-88.767506983284449</v>
      </c>
    </row>
    <row r="105" spans="1:2">
      <c r="A105">
        <v>7.4000000000000101</v>
      </c>
      <c r="B105">
        <f>$B$31-20*LOG(4*(22/7)*A105*(433*(10^6))/299792)</f>
        <v>-88.885684175494859</v>
      </c>
    </row>
    <row r="106" spans="1:2">
      <c r="A106">
        <v>7.5000000000000098</v>
      </c>
      <c r="B106">
        <f>$B$31-20*LOG(4*(22/7)*A106*(433*(10^6))/299792)</f>
        <v>-89.002275048709336</v>
      </c>
    </row>
    <row r="107" spans="1:2">
      <c r="A107">
        <v>7.6000000000000103</v>
      </c>
      <c r="B107">
        <f>$B$31-20*LOG(4*(22/7)*A107*(433*(10^6))/299792)</f>
        <v>-89.117321626491176</v>
      </c>
    </row>
    <row r="108" spans="1:2">
      <c r="A108">
        <v>7.7000000000000099</v>
      </c>
      <c r="B108">
        <f>$B$31-20*LOG(4*(22/7)*A108*(433*(10^6))/299792)</f>
        <v>-89.23086428432498</v>
      </c>
    </row>
    <row r="109" spans="1:2">
      <c r="A109">
        <v>7.8000000000000096</v>
      </c>
      <c r="B109">
        <f>$B$31-20*LOG(4*(22/7)*A109*(433*(10^6))/299792)</f>
        <v>-89.34294183468495</v>
      </c>
    </row>
    <row r="110" spans="1:2">
      <c r="A110">
        <v>7.9000000000000101</v>
      </c>
      <c r="B110">
        <f>$B$31-20*LOG(4*(22/7)*A110*(433*(10^6))/299792)</f>
        <v>-89.453591606684171</v>
      </c>
    </row>
    <row r="111" spans="1:2">
      <c r="A111">
        <v>8</v>
      </c>
      <c r="B111">
        <f>$B$31-20*LOG(4*(22/7)*A111*(433*(10^6))/299792)</f>
        <v>-89.562849520714209</v>
      </c>
    </row>
    <row r="112" spans="1:2">
      <c r="A112">
        <v>8.1</v>
      </c>
      <c r="B112">
        <f>$B$31-20*LOG(4*(22/7)*A112*(433*(10^6))/299792)</f>
        <v>-89.670750158448328</v>
      </c>
    </row>
    <row r="113" spans="1:2">
      <c r="A113">
        <v>8.1999999999999993</v>
      </c>
      <c r="B113">
        <f>$B$31-20*LOG(4*(22/7)*A113*(433*(10^6))/299792)</f>
        <v>-89.777326828549661</v>
      </c>
    </row>
    <row r="114" spans="1:2">
      <c r="A114">
        <v>8.3000000000000007</v>
      </c>
      <c r="B114">
        <f>$B$31-20*LOG(4*(22/7)*A114*(433*(10^6))/299792)</f>
        <v>-89.882611628396802</v>
      </c>
    </row>
    <row r="115" spans="1:2">
      <c r="A115">
        <v>8.4</v>
      </c>
      <c r="B115">
        <f>$B$31-20*LOG(4*(22/7)*A115*(433*(10^6))/299792)</f>
        <v>-89.986635502112961</v>
      </c>
    </row>
    <row r="116" spans="1:2">
      <c r="A116">
        <v>8.5</v>
      </c>
      <c r="B116">
        <f>$B$31-20*LOG(4*(22/7)*A116*(433*(10^6))/299792)</f>
        <v>-90.089428295161184</v>
      </c>
    </row>
    <row r="117" spans="1:2">
      <c r="A117">
        <v>8.6</v>
      </c>
      <c r="B117">
        <f>$B$31-20*LOG(4*(22/7)*A117*(433*(10^6))/299792)</f>
        <v>-90.19101880574668</v>
      </c>
    </row>
    <row r="118" spans="1:2">
      <c r="A118">
        <v>8.6999999999999993</v>
      </c>
      <c r="B118">
        <f>$B$31-20*LOG(4*(22/7)*A118*(433*(10^6))/299792)</f>
        <v>-90.291434833247692</v>
      </c>
    </row>
    <row r="119" spans="1:2">
      <c r="A119">
        <v>8.8000000000000007</v>
      </c>
      <c r="B119">
        <f>$B$31-20*LOG(4*(22/7)*A119*(433*(10^6))/299792)</f>
        <v>-90.390703223878688</v>
      </c>
    </row>
    <row r="120" spans="1:2">
      <c r="A120">
        <v>8.9</v>
      </c>
      <c r="B120">
        <f>$B$31-20*LOG(4*(22/7)*A120*(433*(10^6))/299792)</f>
        <v>-90.488849913773578</v>
      </c>
    </row>
    <row r="121" spans="1:2">
      <c r="A121">
        <v>9</v>
      </c>
      <c r="B121">
        <f>$B$31-20*LOG(4*(22/7)*A121*(433*(10^6))/299792)</f>
        <v>-90.585899969661824</v>
      </c>
    </row>
    <row r="122" spans="1:2">
      <c r="A122">
        <v>9.1</v>
      </c>
      <c r="B122">
        <f>$B$31-20*LOG(4*(22/7)*A122*(433*(10^6))/299792)</f>
        <v>-90.681877627297212</v>
      </c>
    </row>
    <row r="123" spans="1:2">
      <c r="A123">
        <v>9.1999999999999993</v>
      </c>
      <c r="B123">
        <f>$B$31-20*LOG(4*(22/7)*A123*(433*(10^6))/299792)</f>
        <v>-90.776806327786446</v>
      </c>
    </row>
    <row r="124" spans="1:2">
      <c r="A124">
        <v>9.3000000000000007</v>
      </c>
      <c r="B124">
        <f>$B$31-20*LOG(4*(22/7)*A124*(433*(10^6))/299792)</f>
        <v>-90.870708751954027</v>
      </c>
    </row>
    <row r="125" spans="1:2">
      <c r="A125">
        <v>9.4</v>
      </c>
      <c r="B125">
        <f>$B$31-20*LOG(4*(22/7)*A125*(433*(10^6))/299792)</f>
        <v>-90.963606852869304</v>
      </c>
    </row>
    <row r="126" spans="1:2">
      <c r="A126">
        <v>9.5</v>
      </c>
      <c r="B126">
        <f>$B$31-20*LOG(4*(22/7)*A126*(433*(10^6))/299792)</f>
        <v>-91.055521886652286</v>
      </c>
    </row>
    <row r="127" spans="1:2">
      <c r="A127">
        <v>9.6</v>
      </c>
      <c r="B127">
        <f>$B$31-20*LOG(4*(22/7)*A127*(433*(10^6))/299792)</f>
        <v>-91.146474441666697</v>
      </c>
    </row>
    <row r="128" spans="1:2">
      <c r="A128">
        <v>9.6999999999999993</v>
      </c>
      <c r="B128">
        <f>$B$31-20*LOG(4*(22/7)*A128*(433*(10^6))/299792)</f>
        <v>-91.23648446620021</v>
      </c>
    </row>
    <row r="129" spans="1:3">
      <c r="A129">
        <v>9.8000000000000007</v>
      </c>
      <c r="B129">
        <f>$B$31-20*LOG(4*(22/7)*A129*(433*(10^6))/299792)</f>
        <v>-91.325571294725236</v>
      </c>
    </row>
    <row r="130" spans="1:3">
      <c r="A130">
        <v>9.9</v>
      </c>
      <c r="B130">
        <f>$B$31-20*LOG(4*(22/7)*A130*(433*(10^6))/299792)</f>
        <v>-91.413753672826317</v>
      </c>
    </row>
    <row r="131" spans="1:3">
      <c r="A131">
        <v>10</v>
      </c>
      <c r="B131">
        <f>$B$31-20*LOG(4*(22/7)*A131*(433*(10^6))/299792)</f>
        <v>-91.501049780875334</v>
      </c>
    </row>
    <row r="132" spans="1:3">
      <c r="A132">
        <v>10.1</v>
      </c>
      <c r="B132">
        <f>B131+3</f>
        <v>-88.501049780875334</v>
      </c>
      <c r="C132" t="s">
        <v>37</v>
      </c>
    </row>
    <row r="133" spans="1:3">
      <c r="A133">
        <v>10.199999999999999</v>
      </c>
      <c r="B133">
        <f>B132</f>
        <v>-88.501049780875334</v>
      </c>
      <c r="C133" t="s">
        <v>39</v>
      </c>
    </row>
    <row r="134" spans="1:3">
      <c r="A134">
        <v>10.3</v>
      </c>
      <c r="B134">
        <f>B133</f>
        <v>-88.501049780875334</v>
      </c>
      <c r="C134" t="s">
        <v>39</v>
      </c>
    </row>
    <row r="135" spans="1:3">
      <c r="A135">
        <v>10.4</v>
      </c>
      <c r="B135">
        <f>B134</f>
        <v>-88.501049780875334</v>
      </c>
      <c r="C135" t="s">
        <v>39</v>
      </c>
    </row>
    <row r="136" spans="1:3">
      <c r="A136">
        <v>10.5</v>
      </c>
      <c r="B136">
        <f>B135</f>
        <v>-88.501049780875334</v>
      </c>
      <c r="C136" t="s">
        <v>39</v>
      </c>
    </row>
    <row r="137" spans="1:3">
      <c r="A137">
        <v>10.6</v>
      </c>
      <c r="B137">
        <f>B136</f>
        <v>-88.501049780875334</v>
      </c>
      <c r="C137" t="s">
        <v>39</v>
      </c>
    </row>
    <row r="138" spans="1:3">
      <c r="A138">
        <v>10.7</v>
      </c>
      <c r="B138">
        <f>B137</f>
        <v>-88.501049780875334</v>
      </c>
      <c r="C138" t="s">
        <v>39</v>
      </c>
    </row>
    <row r="139" spans="1:3">
      <c r="A139">
        <v>10.8</v>
      </c>
      <c r="B139">
        <f>B138</f>
        <v>-88.501049780875334</v>
      </c>
      <c r="C139" t="s">
        <v>39</v>
      </c>
    </row>
    <row r="140" spans="1:3">
      <c r="A140">
        <v>10.9</v>
      </c>
      <c r="B140">
        <f>B139</f>
        <v>-88.501049780875334</v>
      </c>
      <c r="C140" t="s">
        <v>39</v>
      </c>
    </row>
    <row r="141" spans="1:3">
      <c r="A141">
        <v>11</v>
      </c>
      <c r="B141">
        <f>B140</f>
        <v>-88.501049780875334</v>
      </c>
      <c r="C141" t="s">
        <v>39</v>
      </c>
    </row>
    <row r="142" spans="1:3">
      <c r="A142">
        <v>11.1</v>
      </c>
      <c r="B142">
        <f>B141+20</f>
        <v>-68.501049780875334</v>
      </c>
    </row>
    <row r="143" spans="1:3">
      <c r="A143">
        <v>11.2</v>
      </c>
      <c r="B143">
        <f>B142</f>
        <v>-68.501049780875334</v>
      </c>
    </row>
    <row r="144" spans="1:3">
      <c r="A144">
        <v>11.3</v>
      </c>
      <c r="B144">
        <f>B143</f>
        <v>-68.501049780875334</v>
      </c>
    </row>
    <row r="145" spans="1:2">
      <c r="A145">
        <v>11.4</v>
      </c>
      <c r="B145">
        <f>B144</f>
        <v>-68.501049780875334</v>
      </c>
    </row>
    <row r="146" spans="1:2">
      <c r="A146">
        <v>11.5</v>
      </c>
      <c r="B146">
        <f>B145</f>
        <v>-68.501049780875334</v>
      </c>
    </row>
    <row r="147" spans="1:2">
      <c r="A147">
        <v>11.6</v>
      </c>
      <c r="B147">
        <f>B146</f>
        <v>-68.501049780875334</v>
      </c>
    </row>
    <row r="148" spans="1:2">
      <c r="A148">
        <v>11.7</v>
      </c>
      <c r="B148">
        <f>B147</f>
        <v>-68.501049780875334</v>
      </c>
    </row>
    <row r="149" spans="1:2">
      <c r="A149">
        <v>11.8</v>
      </c>
      <c r="B149">
        <f>B148</f>
        <v>-68.501049780875334</v>
      </c>
    </row>
    <row r="150" spans="1:2">
      <c r="A150">
        <v>11.9</v>
      </c>
      <c r="B150">
        <f>B149</f>
        <v>-68.501049780875334</v>
      </c>
    </row>
    <row r="151" spans="1:2">
      <c r="A151">
        <v>12</v>
      </c>
      <c r="B151">
        <f>B150</f>
        <v>-68.501049780875334</v>
      </c>
    </row>
    <row r="152" spans="1:2">
      <c r="A152">
        <v>12.1</v>
      </c>
    </row>
    <row r="153" spans="1:2">
      <c r="A153">
        <v>12.2</v>
      </c>
    </row>
    <row r="154" spans="1:2">
      <c r="A154">
        <v>12.3</v>
      </c>
    </row>
    <row r="155" spans="1:2">
      <c r="A155">
        <v>12.4</v>
      </c>
    </row>
    <row r="156" spans="1:2">
      <c r="A156">
        <v>12.5</v>
      </c>
    </row>
    <row r="157" spans="1:2">
      <c r="A157">
        <v>12.6</v>
      </c>
    </row>
    <row r="158" spans="1:2">
      <c r="A158">
        <v>12.7</v>
      </c>
    </row>
    <row r="159" spans="1:2">
      <c r="A159">
        <v>12.8</v>
      </c>
    </row>
    <row r="160" spans="1:2">
      <c r="A160">
        <v>12.9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e970fd6-b326-4ba3-bfca-038f807570c0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8F68E5807D6349BE48B357803213F4" ma:contentTypeVersion="12" ma:contentTypeDescription="Create a new document." ma:contentTypeScope="" ma:versionID="43df875902145156a1f5d3d84046c33b">
  <xsd:schema xmlns:xsd="http://www.w3.org/2001/XMLSchema" xmlns:xs="http://www.w3.org/2001/XMLSchema" xmlns:p="http://schemas.microsoft.com/office/2006/metadata/properties" xmlns:ns2="8e970fd6-b326-4ba3-bfca-038f807570c0" xmlns:ns3="e0f4317c-26c0-44e8-ab99-aa083ca9463e" targetNamespace="http://schemas.microsoft.com/office/2006/metadata/properties" ma:root="true" ma:fieldsID="13596cb9c1b64503a73af4dad65d9551" ns2:_="" ns3:_="">
    <xsd:import namespace="8e970fd6-b326-4ba3-bfca-038f807570c0"/>
    <xsd:import namespace="e0f4317c-26c0-44e8-ab99-aa083ca946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970fd6-b326-4ba3-bfca-038f807570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85113c5-7036-4ae5-b6c9-3bc4b8da47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f4317c-26c0-44e8-ab99-aa083ca9463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893B7E-FC4B-4574-9D68-58856CE4543F}"/>
</file>

<file path=customXml/itemProps2.xml><?xml version="1.0" encoding="utf-8"?>
<ds:datastoreItem xmlns:ds="http://schemas.openxmlformats.org/officeDocument/2006/customXml" ds:itemID="{87E510D0-41DE-467F-A6B1-86C931EEFDDA}"/>
</file>

<file path=customXml/itemProps3.xml><?xml version="1.0" encoding="utf-8"?>
<ds:datastoreItem xmlns:ds="http://schemas.openxmlformats.org/officeDocument/2006/customXml" ds:itemID="{3B2C4E08-7940-4DD7-9B20-DA63428A27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Shraddha</dc:creator>
  <cp:keywords/>
  <dc:description/>
  <cp:lastModifiedBy>Sharla Greyvenstein (22969519)</cp:lastModifiedBy>
  <cp:revision/>
  <dcterms:created xsi:type="dcterms:W3CDTF">2024-05-14T00:29:02Z</dcterms:created>
  <dcterms:modified xsi:type="dcterms:W3CDTF">2024-05-24T07:26:13Z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0x010100E08F68E5807D6349BE48B357803213F4</vt:lpwstr>
  </property>
</Properties>
</file>