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nkona.pahari/Desktop/"/>
    </mc:Choice>
  </mc:AlternateContent>
  <xr:revisionPtr revIDLastSave="0" documentId="8_{3F593050-F394-6843-AF2B-DB7C27F6C5DA}" xr6:coauthVersionLast="47" xr6:coauthVersionMax="47" xr10:uidLastSave="{00000000-0000-0000-0000-000000000000}"/>
  <bookViews>
    <workbookView xWindow="0" yWindow="760" windowWidth="28920" windowHeight="15580" xr2:uid="{EB11E9C1-7AAB-9B46-BF5C-59018425F57C}"/>
  </bookViews>
  <sheets>
    <sheet name="1 Prop and Motor Sizing" sheetId="2" r:id="rId1"/>
    <sheet name="2 Frame Sizing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E19" i="2"/>
  <c r="B31" i="2" s="1"/>
  <c r="E22" i="2"/>
  <c r="E21" i="2"/>
  <c r="E20" i="2"/>
  <c r="E18" i="2"/>
  <c r="E17" i="2"/>
  <c r="E16" i="2"/>
  <c r="E15" i="2"/>
  <c r="E14" i="2"/>
  <c r="E13" i="2"/>
  <c r="K37" i="2"/>
  <c r="J37" i="2"/>
  <c r="I37" i="2"/>
  <c r="H37" i="2"/>
  <c r="G37" i="2"/>
  <c r="F37" i="2"/>
  <c r="E37" i="2"/>
  <c r="D37" i="2"/>
  <c r="C37" i="2"/>
  <c r="B37" i="2"/>
  <c r="A30" i="2"/>
  <c r="A34" i="2"/>
  <c r="A33" i="2"/>
  <c r="A31" i="2"/>
  <c r="A25" i="2"/>
  <c r="A32" i="2"/>
  <c r="A27" i="2"/>
  <c r="A28" i="2"/>
  <c r="A29" i="2"/>
  <c r="A26" i="2"/>
  <c r="B34" i="2" l="1"/>
  <c r="C34" i="2" s="1"/>
  <c r="D34" i="2" s="1"/>
  <c r="E34" i="2" s="1"/>
  <c r="B33" i="2"/>
  <c r="C33" i="2" s="1"/>
  <c r="D33" i="2" s="1"/>
  <c r="E33" i="2" s="1"/>
  <c r="B25" i="2"/>
  <c r="C25" i="2" s="1"/>
  <c r="B30" i="2"/>
  <c r="C30" i="2" s="1"/>
  <c r="B48" i="2" s="1"/>
  <c r="B26" i="2"/>
  <c r="B49" i="2"/>
  <c r="C49" i="2" s="1"/>
  <c r="B32" i="2"/>
  <c r="C32" i="2" s="1"/>
  <c r="C26" i="2"/>
  <c r="D26" i="2" s="1"/>
  <c r="B28" i="2"/>
  <c r="C28" i="2" s="1"/>
  <c r="B29" i="2"/>
  <c r="C29" i="2" s="1"/>
  <c r="B47" i="2" s="1"/>
  <c r="C47" i="2" s="1"/>
  <c r="B27" i="2"/>
  <c r="C27" i="2" s="1"/>
  <c r="D25" i="2" l="1"/>
  <c r="E25" i="2" s="1"/>
  <c r="B36" i="2"/>
  <c r="B40" i="2" s="1"/>
  <c r="K36" i="2"/>
  <c r="K40" i="2" s="1"/>
  <c r="B52" i="2"/>
  <c r="C52" i="2" s="1"/>
  <c r="B51" i="2"/>
  <c r="C51" i="2" s="1"/>
  <c r="J36" i="2"/>
  <c r="J40" i="2" s="1"/>
  <c r="C48" i="2"/>
  <c r="B43" i="2"/>
  <c r="C43" i="2" s="1"/>
  <c r="I36" i="2"/>
  <c r="I40" i="2" s="1"/>
  <c r="B50" i="2"/>
  <c r="C50" i="2" s="1"/>
  <c r="D32" i="2"/>
  <c r="E32" i="2" s="1"/>
  <c r="E36" i="2"/>
  <c r="E40" i="2" s="1"/>
  <c r="B46" i="2"/>
  <c r="C46" i="2" s="1"/>
  <c r="B45" i="2"/>
  <c r="C45" i="2" s="1"/>
  <c r="D30" i="2"/>
  <c r="E30" i="2" s="1"/>
  <c r="G36" i="2"/>
  <c r="G40" i="2" s="1"/>
  <c r="F36" i="2"/>
  <c r="F40" i="2" s="1"/>
  <c r="B44" i="2"/>
  <c r="C44" i="2" s="1"/>
  <c r="D31" i="2"/>
  <c r="E31" i="2" s="1"/>
  <c r="H36" i="2"/>
  <c r="H40" i="2" s="1"/>
  <c r="D29" i="2"/>
  <c r="E29" i="2" s="1"/>
  <c r="D28" i="2"/>
  <c r="E28" i="2" s="1"/>
  <c r="D27" i="2"/>
  <c r="E27" i="2" s="1"/>
  <c r="D36" i="2"/>
  <c r="D40" i="2" s="1"/>
  <c r="E26" i="2"/>
  <c r="C36" i="2"/>
  <c r="C40" i="2" s="1"/>
</calcChain>
</file>

<file path=xl/sharedStrings.xml><?xml version="1.0" encoding="utf-8"?>
<sst xmlns="http://schemas.openxmlformats.org/spreadsheetml/2006/main" count="96" uniqueCount="86">
  <si>
    <t>Drone Dry Weight (+30g for battery?)</t>
  </si>
  <si>
    <t>Blade No</t>
  </si>
  <si>
    <t>Blade Size</t>
  </si>
  <si>
    <t>No Cells</t>
  </si>
  <si>
    <t>Motor Options</t>
  </si>
  <si>
    <t>Motor kV Options</t>
  </si>
  <si>
    <t>20 - 30 g</t>
  </si>
  <si>
    <t>31 mm</t>
  </si>
  <si>
    <r>
      <t>0603</t>
    </r>
    <r>
      <rPr>
        <sz val="11"/>
        <color rgb="FF000000"/>
        <rFont val="Aptos Narrow"/>
        <scheme val="minor"/>
      </rPr>
      <t xml:space="preserve">, 0702, </t>
    </r>
    <r>
      <rPr>
        <sz val="11"/>
        <color rgb="FFFF0000"/>
        <rFont val="Aptos Narrow"/>
        <scheme val="minor"/>
      </rPr>
      <t>0802</t>
    </r>
    <r>
      <rPr>
        <sz val="11"/>
        <color rgb="FF000000"/>
        <rFont val="Aptos Narrow"/>
        <scheme val="minor"/>
      </rPr>
      <t>, 0803</t>
    </r>
  </si>
  <si>
    <t>18000-25000</t>
  </si>
  <si>
    <t>31 mm (1.2inch)</t>
  </si>
  <si>
    <t>red = buzzfpv</t>
  </si>
  <si>
    <t>25 - 35 g</t>
  </si>
  <si>
    <t>40 mm</t>
  </si>
  <si>
    <r>
      <t>0802</t>
    </r>
    <r>
      <rPr>
        <sz val="11"/>
        <color rgb="FF000000"/>
        <rFont val="Aptos Narrow"/>
        <scheme val="minor"/>
      </rPr>
      <t>, 1002, 1102</t>
    </r>
  </si>
  <si>
    <t>15000-20000</t>
  </si>
  <si>
    <t>30 - 40g</t>
  </si>
  <si>
    <t>2 inch (51mm)</t>
  </si>
  <si>
    <t>1002, 1003, 1102</t>
  </si>
  <si>
    <t>30 - 60 g</t>
  </si>
  <si>
    <t>40 mm (1.57inch)</t>
  </si>
  <si>
    <r>
      <t>0802</t>
    </r>
    <r>
      <rPr>
        <sz val="11"/>
        <color rgb="FF000000"/>
        <rFont val="Aptos Narrow"/>
        <scheme val="minor"/>
      </rPr>
      <t xml:space="preserve">, 0806, 1002, 1102, </t>
    </r>
    <r>
      <rPr>
        <sz val="11"/>
        <color rgb="FFFF0000"/>
        <rFont val="Aptos Narrow"/>
        <scheme val="minor"/>
      </rPr>
      <t>1103</t>
    </r>
  </si>
  <si>
    <t>10000-16000</t>
  </si>
  <si>
    <t>55 - 70 g</t>
  </si>
  <si>
    <t>2.5 inch</t>
  </si>
  <si>
    <t>5000-6000</t>
  </si>
  <si>
    <t>60 - 80 g</t>
  </si>
  <si>
    <t xml:space="preserve">2 inch </t>
  </si>
  <si>
    <r>
      <t>1103</t>
    </r>
    <r>
      <rPr>
        <sz val="11"/>
        <color rgb="FF000000"/>
        <rFont val="Aptos Narrow"/>
        <scheme val="minor"/>
      </rPr>
      <t xml:space="preserve">, 1105, </t>
    </r>
    <r>
      <rPr>
        <sz val="11"/>
        <color rgb="FFFF0000"/>
        <rFont val="Aptos Narrow"/>
        <scheme val="minor"/>
      </rPr>
      <t>1106</t>
    </r>
  </si>
  <si>
    <t>6000-11000</t>
  </si>
  <si>
    <t>55 - 90 g</t>
  </si>
  <si>
    <t>3 inch (76mm)</t>
  </si>
  <si>
    <t>4500-5000</t>
  </si>
  <si>
    <t>Inputs</t>
  </si>
  <si>
    <t>At GND, 25 deg C</t>
  </si>
  <si>
    <t>Motor - Propeller Combo</t>
  </si>
  <si>
    <t>Motor kV Rating</t>
  </si>
  <si>
    <t>V applied</t>
  </si>
  <si>
    <t># Motors</t>
  </si>
  <si>
    <t>Propeller Const</t>
  </si>
  <si>
    <t>Propeller Diameter (in)</t>
  </si>
  <si>
    <t>Propeller Pitch (in)</t>
  </si>
  <si>
    <t>Air Density (kg/m^3)</t>
  </si>
  <si>
    <t>Thrust/Mass ratio</t>
  </si>
  <si>
    <t>1404 4600kV and 76mm triblade 3.6p</t>
  </si>
  <si>
    <t>1103 11000kVand  40mm triblade 1p</t>
  </si>
  <si>
    <t>0802 19000kV and 40mm triblade 1p</t>
  </si>
  <si>
    <t>0802 17000kV and 40mm triblade 1p</t>
  </si>
  <si>
    <t>0802 12000kV and 31mm triblade 1.9p</t>
  </si>
  <si>
    <t>0702 29000kV and 31mm triblade 1.9p</t>
  </si>
  <si>
    <t>1404 4800kV and 76mm triblade 1.5p</t>
  </si>
  <si>
    <t>1404 4600kV and 76mm triblade 1.5p</t>
  </si>
  <si>
    <t>1404 4800kV and 76mm triblade 3.6p</t>
  </si>
  <si>
    <t>1106 6000kV and 51mm triblade 2p</t>
  </si>
  <si>
    <t>Outputs</t>
  </si>
  <si>
    <t>RPM (max)</t>
  </si>
  <si>
    <t>Max Power Prod. By Motor</t>
  </si>
  <si>
    <t>Max Thrust Force (N)</t>
  </si>
  <si>
    <t>UAV Weight (N)</t>
  </si>
  <si>
    <t>Max UAV Weight (g)</t>
  </si>
  <si>
    <t>Calc 1 (web)</t>
  </si>
  <si>
    <t>Calc 2 (eqn)</t>
  </si>
  <si>
    <t>Set constant first to 1 to give actual k</t>
  </si>
  <si>
    <t>k</t>
  </si>
  <si>
    <t>Verify:</t>
  </si>
  <si>
    <t>N per motor</t>
  </si>
  <si>
    <t>g per motor</t>
  </si>
  <si>
    <t>Estimate Propeller Static Thrust (rcplanes.online)</t>
  </si>
  <si>
    <t>Tk=0.75</t>
  </si>
  <si>
    <t>Tk=0.76</t>
  </si>
  <si>
    <t>25 deg, 1.2 m, 3 blade, Tk = 1 (def ),Texp = 2 (def)</t>
  </si>
  <si>
    <t>Frame Size</t>
  </si>
  <si>
    <t>Prop Size</t>
  </si>
  <si>
    <t>Motor Size</t>
  </si>
  <si>
    <t>Motor KV</t>
  </si>
  <si>
    <t>Lipo battery</t>
  </si>
  <si>
    <t>120 mm or smaller</t>
  </si>
  <si>
    <t>3 inch</t>
  </si>
  <si>
    <t>1104 - 1105</t>
  </si>
  <si>
    <t>4000KV+</t>
  </si>
  <si>
    <t>80-800mAh 1s/2s</t>
  </si>
  <si>
    <t>150 mm - 160 mm</t>
  </si>
  <si>
    <t>3-4 inch</t>
  </si>
  <si>
    <t>1306 - 1407</t>
  </si>
  <si>
    <t>3000KV+</t>
  </si>
  <si>
    <t>600-900mAh 2s/3s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</si>
</sst>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4" x14ac:knownFonts="1">
    <font>
      <sz val="12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FF0000"/>
      <name val="Aptos Narrow"/>
      <scheme val="minor"/>
    </font>
    <font>
      <sz val="12"/>
      <color theme="1"/>
      <name val="Helvetica"/>
      <family val="2"/>
    </font>
    <font>
      <sz val="12"/>
      <color theme="0"/>
      <name val="Helvetica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45F82"/>
        <bgColor rgb="FF000000"/>
      </patternFill>
    </fill>
    <fill>
      <patternFill patternType="solid">
        <fgColor rgb="FFC0E4F5"/>
        <bgColor rgb="FFC0E4F5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E4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C0E4F5"/>
      </patternFill>
    </fill>
  </fills>
  <borders count="4">
    <border>
      <left/>
      <right/>
      <top/>
      <bottom/>
      <diagonal/>
    </border>
    <border>
      <left/>
      <right/>
      <top style="thin">
        <color rgb="FF43AEE2"/>
      </top>
      <bottom style="thin">
        <color rgb="FF43AEE2"/>
      </bottom>
      <diagonal/>
    </border>
    <border>
      <left/>
      <right style="thin">
        <color rgb="FF43AEE2"/>
      </right>
      <top style="thin">
        <color rgb="FF43AEE2"/>
      </top>
      <bottom style="thin">
        <color rgb="FF43AEE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7" fillId="4" borderId="3" xfId="0" applyFont="1" applyFill="1" applyBorder="1"/>
    <xf numFmtId="0" fontId="6" fillId="0" borderId="3" xfId="0" applyFont="1" applyBorder="1"/>
    <xf numFmtId="0" fontId="8" fillId="3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10" fillId="0" borderId="0" xfId="1"/>
    <xf numFmtId="0" fontId="11" fillId="0" borderId="0" xfId="0" applyFont="1"/>
    <xf numFmtId="0" fontId="8" fillId="8" borderId="0" xfId="0" applyFont="1" applyFill="1" applyAlignment="1">
      <alignment horizontal="left"/>
    </xf>
    <xf numFmtId="164" fontId="8" fillId="3" borderId="2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5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cplanes.online/calc_thru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AD37-E98A-2B4C-910F-8DDD92FF625D}">
  <dimension ref="A1:K53"/>
  <sheetViews>
    <sheetView tabSelected="1" topLeftCell="A14" workbookViewId="0">
      <selection activeCell="F31" sqref="F31"/>
    </sheetView>
  </sheetViews>
  <sheetFormatPr baseColWidth="10" defaultColWidth="11" defaultRowHeight="16" x14ac:dyDescent="0.2"/>
  <cols>
    <col min="1" max="1" width="30.6640625" bestFit="1" customWidth="1"/>
    <col min="2" max="2" width="21.1640625" bestFit="1" customWidth="1"/>
    <col min="3" max="3" width="16.33203125" bestFit="1" customWidth="1"/>
    <col min="4" max="4" width="13" bestFit="1" customWidth="1"/>
    <col min="5" max="5" width="22.1640625" bestFit="1" customWidth="1"/>
    <col min="6" max="6" width="19.1640625" bestFit="1" customWidth="1"/>
    <col min="7" max="7" width="17.1640625" bestFit="1" customWidth="1"/>
    <col min="8" max="9" width="14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">
      <c r="A2" s="2" t="s">
        <v>6</v>
      </c>
      <c r="B2" s="2">
        <v>3</v>
      </c>
      <c r="C2" s="3" t="s">
        <v>7</v>
      </c>
      <c r="D2" s="4">
        <v>1</v>
      </c>
      <c r="E2" s="5" t="s">
        <v>8</v>
      </c>
      <c r="F2" s="2" t="s">
        <v>9</v>
      </c>
    </row>
    <row r="3" spans="1:9" x14ac:dyDescent="0.2">
      <c r="A3" s="6" t="s">
        <v>6</v>
      </c>
      <c r="B3" s="6">
        <v>3</v>
      </c>
      <c r="C3" s="7" t="s">
        <v>10</v>
      </c>
      <c r="D3" s="8">
        <v>2</v>
      </c>
      <c r="E3" s="8">
        <v>802</v>
      </c>
      <c r="F3" s="6">
        <v>12000</v>
      </c>
      <c r="G3" t="s">
        <v>11</v>
      </c>
    </row>
    <row r="4" spans="1:9" x14ac:dyDescent="0.2">
      <c r="A4" s="2" t="s">
        <v>12</v>
      </c>
      <c r="B4" s="2">
        <v>3</v>
      </c>
      <c r="C4" s="3" t="s">
        <v>13</v>
      </c>
      <c r="D4" s="4">
        <v>1</v>
      </c>
      <c r="E4" s="5" t="s">
        <v>14</v>
      </c>
      <c r="F4" s="2" t="s">
        <v>15</v>
      </c>
    </row>
    <row r="5" spans="1:9" x14ac:dyDescent="0.2">
      <c r="A5" s="6" t="s">
        <v>16</v>
      </c>
      <c r="B5" s="6">
        <v>3</v>
      </c>
      <c r="C5" s="6" t="s">
        <v>17</v>
      </c>
      <c r="D5" s="8">
        <v>1</v>
      </c>
      <c r="E5" s="8" t="s">
        <v>18</v>
      </c>
      <c r="F5" s="6" t="s">
        <v>15</v>
      </c>
    </row>
    <row r="6" spans="1:9" x14ac:dyDescent="0.2">
      <c r="A6" s="2" t="s">
        <v>19</v>
      </c>
      <c r="B6" s="2">
        <v>3</v>
      </c>
      <c r="C6" s="3" t="s">
        <v>20</v>
      </c>
      <c r="D6" s="4">
        <v>2</v>
      </c>
      <c r="E6" s="5" t="s">
        <v>21</v>
      </c>
      <c r="F6" s="2" t="s">
        <v>22</v>
      </c>
    </row>
    <row r="7" spans="1:9" x14ac:dyDescent="0.2">
      <c r="A7" s="6" t="s">
        <v>23</v>
      </c>
      <c r="B7" s="6">
        <v>3</v>
      </c>
      <c r="C7" s="6" t="s">
        <v>24</v>
      </c>
      <c r="D7" s="8">
        <v>2</v>
      </c>
      <c r="E7" s="8">
        <v>1104</v>
      </c>
      <c r="F7" s="6" t="s">
        <v>25</v>
      </c>
    </row>
    <row r="8" spans="1:9" x14ac:dyDescent="0.2">
      <c r="A8" s="2" t="s">
        <v>26</v>
      </c>
      <c r="B8" s="2">
        <v>3</v>
      </c>
      <c r="C8" s="2" t="s">
        <v>27</v>
      </c>
      <c r="D8" s="4">
        <v>2</v>
      </c>
      <c r="E8" s="5" t="s">
        <v>28</v>
      </c>
      <c r="F8" s="2" t="s">
        <v>29</v>
      </c>
    </row>
    <row r="9" spans="1:9" x14ac:dyDescent="0.2">
      <c r="A9" s="6" t="s">
        <v>30</v>
      </c>
      <c r="B9" s="6">
        <v>3</v>
      </c>
      <c r="C9" s="7" t="s">
        <v>31</v>
      </c>
      <c r="D9" s="8">
        <v>2</v>
      </c>
      <c r="E9" s="9">
        <v>1404</v>
      </c>
      <c r="F9" s="6" t="s">
        <v>32</v>
      </c>
    </row>
    <row r="11" spans="1:9" x14ac:dyDescent="0.2">
      <c r="A11" s="21" t="s">
        <v>33</v>
      </c>
      <c r="H11" t="s">
        <v>34</v>
      </c>
    </row>
    <row r="12" spans="1:9" x14ac:dyDescent="0.2">
      <c r="A12" s="1" t="s">
        <v>35</v>
      </c>
      <c r="B12" s="1" t="s">
        <v>36</v>
      </c>
      <c r="C12" s="1" t="s">
        <v>37</v>
      </c>
      <c r="D12" s="1" t="s">
        <v>38</v>
      </c>
      <c r="E12" s="1" t="s">
        <v>39</v>
      </c>
      <c r="F12" s="1" t="s">
        <v>40</v>
      </c>
      <c r="G12" s="1" t="s">
        <v>41</v>
      </c>
      <c r="H12" s="1" t="s">
        <v>42</v>
      </c>
      <c r="I12" s="1" t="s">
        <v>43</v>
      </c>
    </row>
    <row r="13" spans="1:9" x14ac:dyDescent="0.2">
      <c r="A13" s="12" t="s">
        <v>44</v>
      </c>
      <c r="B13" s="12">
        <v>4600</v>
      </c>
      <c r="C13" s="12">
        <v>7.4</v>
      </c>
      <c r="D13" s="12">
        <v>4</v>
      </c>
      <c r="E13" s="23">
        <f>1.09135*10^-15</f>
        <v>1.0913500000000001E-15</v>
      </c>
      <c r="F13" s="13">
        <v>2.95</v>
      </c>
      <c r="G13" s="12">
        <v>3.6</v>
      </c>
      <c r="H13" s="12">
        <v>1.18</v>
      </c>
      <c r="I13" s="12">
        <v>2</v>
      </c>
    </row>
    <row r="14" spans="1:9" x14ac:dyDescent="0.2">
      <c r="A14" s="14" t="s">
        <v>45</v>
      </c>
      <c r="B14" s="14">
        <v>11000</v>
      </c>
      <c r="C14" s="14">
        <v>7.4</v>
      </c>
      <c r="D14" s="14">
        <v>4</v>
      </c>
      <c r="E14" s="15">
        <f>3.08714*10^-15</f>
        <v>3.0871400000000003E-15</v>
      </c>
      <c r="F14" s="15">
        <v>1.57</v>
      </c>
      <c r="G14" s="14">
        <v>1</v>
      </c>
      <c r="H14" s="14">
        <v>1.18</v>
      </c>
      <c r="I14" s="17">
        <v>2</v>
      </c>
    </row>
    <row r="15" spans="1:9" x14ac:dyDescent="0.2">
      <c r="A15" s="12" t="s">
        <v>46</v>
      </c>
      <c r="B15" s="12">
        <v>19000</v>
      </c>
      <c r="C15" s="12">
        <v>3.7</v>
      </c>
      <c r="D15" s="12">
        <v>4</v>
      </c>
      <c r="E15" s="13">
        <f>3.57458*10^-15</f>
        <v>3.5745800000000006E-15</v>
      </c>
      <c r="F15" s="13">
        <v>1.57</v>
      </c>
      <c r="G15" s="12">
        <v>1</v>
      </c>
      <c r="H15" s="12">
        <v>1.18</v>
      </c>
      <c r="I15" s="12">
        <v>2</v>
      </c>
    </row>
    <row r="16" spans="1:9" x14ac:dyDescent="0.2">
      <c r="A16" s="14" t="s">
        <v>47</v>
      </c>
      <c r="B16" s="14">
        <v>17000</v>
      </c>
      <c r="C16" s="14">
        <v>3.7</v>
      </c>
      <c r="D16" s="14">
        <v>4</v>
      </c>
      <c r="E16" s="15">
        <f>3.99512*10^-15</f>
        <v>3.9951200000000001E-15</v>
      </c>
      <c r="F16" s="15">
        <v>1.57</v>
      </c>
      <c r="G16" s="14">
        <v>1</v>
      </c>
      <c r="H16" s="14">
        <v>1.18</v>
      </c>
      <c r="I16" s="17">
        <v>2</v>
      </c>
    </row>
    <row r="17" spans="1:9" x14ac:dyDescent="0.2">
      <c r="A17" s="12" t="s">
        <v>48</v>
      </c>
      <c r="B17" s="12">
        <v>12000</v>
      </c>
      <c r="C17" s="12">
        <v>7.4</v>
      </c>
      <c r="D17" s="12">
        <v>4</v>
      </c>
      <c r="E17" s="13">
        <f>1.94864*10^-15</f>
        <v>1.94864E-15</v>
      </c>
      <c r="F17" s="13">
        <v>1.2</v>
      </c>
      <c r="G17" s="12">
        <v>1.9</v>
      </c>
      <c r="H17" s="12">
        <v>1.18</v>
      </c>
      <c r="I17" s="12">
        <v>2</v>
      </c>
    </row>
    <row r="18" spans="1:9" x14ac:dyDescent="0.2">
      <c r="A18" s="17" t="s">
        <v>49</v>
      </c>
      <c r="B18" s="17">
        <v>26000</v>
      </c>
      <c r="C18" s="17">
        <v>3.7</v>
      </c>
      <c r="D18" s="17">
        <v>4</v>
      </c>
      <c r="E18" s="19">
        <f>1.79875*10^-15</f>
        <v>1.7987500000000003E-15</v>
      </c>
      <c r="F18" s="19">
        <v>1.2</v>
      </c>
      <c r="G18" s="17">
        <v>1.9</v>
      </c>
      <c r="H18" s="14">
        <v>1.18</v>
      </c>
      <c r="I18" s="17">
        <v>2</v>
      </c>
    </row>
    <row r="19" spans="1:9" x14ac:dyDescent="0.2">
      <c r="A19" s="24" t="s">
        <v>50</v>
      </c>
      <c r="B19" s="12">
        <v>4800</v>
      </c>
      <c r="C19" s="12">
        <v>7.4</v>
      </c>
      <c r="D19" s="12">
        <v>4</v>
      </c>
      <c r="E19" s="13">
        <f>2.46828*10^-15</f>
        <v>2.4682800000000003E-15</v>
      </c>
      <c r="F19" s="13">
        <v>3</v>
      </c>
      <c r="G19" s="12">
        <v>1.5</v>
      </c>
      <c r="H19" s="12">
        <v>1.18</v>
      </c>
      <c r="I19" s="12">
        <v>2</v>
      </c>
    </row>
    <row r="20" spans="1:9" x14ac:dyDescent="0.2">
      <c r="A20" s="17" t="s">
        <v>51</v>
      </c>
      <c r="B20" s="17">
        <v>4600</v>
      </c>
      <c r="C20" s="17">
        <v>7.4</v>
      </c>
      <c r="D20" s="17">
        <v>4</v>
      </c>
      <c r="E20" s="19">
        <f>2.5756*10^-15</f>
        <v>2.5756000000000003E-15</v>
      </c>
      <c r="F20" s="19">
        <v>3</v>
      </c>
      <c r="G20" s="17">
        <v>1.5</v>
      </c>
      <c r="H20" s="14">
        <v>1.18</v>
      </c>
      <c r="I20" s="17">
        <v>2</v>
      </c>
    </row>
    <row r="21" spans="1:9" x14ac:dyDescent="0.2">
      <c r="A21" s="22" t="s">
        <v>52</v>
      </c>
      <c r="B21" s="22">
        <v>4800</v>
      </c>
      <c r="C21" s="22">
        <v>7.4</v>
      </c>
      <c r="D21" s="22">
        <v>4</v>
      </c>
      <c r="E21" s="22">
        <f>1.0284*10^-15</f>
        <v>1.0284000000000001E-15</v>
      </c>
      <c r="F21" s="22">
        <v>3</v>
      </c>
      <c r="G21" s="22">
        <v>3.6</v>
      </c>
      <c r="H21" s="12">
        <v>1.18</v>
      </c>
      <c r="I21" s="22">
        <v>2</v>
      </c>
    </row>
    <row r="22" spans="1:9" x14ac:dyDescent="0.2">
      <c r="A22" s="27" t="s">
        <v>53</v>
      </c>
      <c r="B22" s="27">
        <v>6000</v>
      </c>
      <c r="C22" s="27">
        <v>7.4</v>
      </c>
      <c r="D22" s="27">
        <v>4</v>
      </c>
      <c r="E22" s="27">
        <f>2.2215*10^-15</f>
        <v>2.2214999999999999E-15</v>
      </c>
      <c r="F22" s="27">
        <v>2</v>
      </c>
      <c r="G22" s="27">
        <v>2</v>
      </c>
      <c r="H22" s="14">
        <v>1.18</v>
      </c>
      <c r="I22" s="27">
        <v>2</v>
      </c>
    </row>
    <row r="23" spans="1:9" x14ac:dyDescent="0.2">
      <c r="A23" s="21" t="s">
        <v>54</v>
      </c>
    </row>
    <row r="24" spans="1:9" x14ac:dyDescent="0.2">
      <c r="A24" s="1" t="s">
        <v>55</v>
      </c>
      <c r="B24" s="1" t="s">
        <v>56</v>
      </c>
      <c r="C24" s="1" t="s">
        <v>57</v>
      </c>
      <c r="D24" s="1" t="s">
        <v>58</v>
      </c>
      <c r="E24" s="1" t="s">
        <v>59</v>
      </c>
    </row>
    <row r="25" spans="1:9" x14ac:dyDescent="0.2">
      <c r="A25" s="12">
        <f t="shared" ref="A25:A31" si="0">$B13*$C13</f>
        <v>34040</v>
      </c>
      <c r="B25" s="12">
        <f t="shared" ref="B25:B34" si="1">$E13*$A25^3*$F13^4*$G13</f>
        <v>11.736085686990551</v>
      </c>
      <c r="C25" s="12">
        <f t="shared" ref="C25:C34" si="2">$D13*SQRT(PI()/2*CONVERT($F13,"in","m")^2*$H13*$B25^2)</f>
        <v>4.7889459758839656</v>
      </c>
      <c r="D25" s="12">
        <f>C25/I13</f>
        <v>2.3944729879419828</v>
      </c>
      <c r="E25" s="12">
        <f>D25/9.81*1000</f>
        <v>244.08491212456502</v>
      </c>
    </row>
    <row r="26" spans="1:9" x14ac:dyDescent="0.2">
      <c r="A26" s="16">
        <f t="shared" si="0"/>
        <v>81400</v>
      </c>
      <c r="B26" s="17">
        <f t="shared" si="1"/>
        <v>10.116450229274918</v>
      </c>
      <c r="C26" s="17">
        <f t="shared" si="2"/>
        <v>2.1969615275080323</v>
      </c>
      <c r="D26" s="17">
        <f t="shared" ref="D26:D31" si="3">C26/I14</f>
        <v>1.0984807637540162</v>
      </c>
      <c r="E26" s="17">
        <f t="shared" ref="E26:E29" si="4">D26/9.81*1000</f>
        <v>111.97561302283549</v>
      </c>
    </row>
    <row r="27" spans="1:9" x14ac:dyDescent="0.2">
      <c r="A27" s="18">
        <f t="shared" si="0"/>
        <v>70300</v>
      </c>
      <c r="B27" s="12">
        <f t="shared" si="1"/>
        <v>7.5455274926592786</v>
      </c>
      <c r="C27" s="12">
        <f t="shared" si="2"/>
        <v>1.6386413445850296</v>
      </c>
      <c r="D27" s="12">
        <f t="shared" si="3"/>
        <v>0.81932067229251482</v>
      </c>
      <c r="E27" s="12">
        <f>D27/9.81*1000</f>
        <v>83.518926839196212</v>
      </c>
    </row>
    <row r="28" spans="1:9" x14ac:dyDescent="0.2">
      <c r="A28" s="16">
        <f t="shared" si="0"/>
        <v>62900</v>
      </c>
      <c r="B28" s="17">
        <f t="shared" si="1"/>
        <v>6.0406041205872132</v>
      </c>
      <c r="C28" s="17">
        <f t="shared" si="2"/>
        <v>1.3118212965090401</v>
      </c>
      <c r="D28" s="17">
        <f t="shared" si="3"/>
        <v>0.65591064825452006</v>
      </c>
      <c r="E28" s="17">
        <f t="shared" si="4"/>
        <v>66.861432034099906</v>
      </c>
    </row>
    <row r="29" spans="1:9" x14ac:dyDescent="0.2">
      <c r="A29" s="18">
        <f t="shared" si="0"/>
        <v>88800</v>
      </c>
      <c r="B29" s="12">
        <f t="shared" si="1"/>
        <v>5.3758741789563418</v>
      </c>
      <c r="C29" s="12">
        <f t="shared" si="2"/>
        <v>0.89232896778573501</v>
      </c>
      <c r="D29" s="12">
        <f t="shared" si="3"/>
        <v>0.4461644838928675</v>
      </c>
      <c r="E29" s="12">
        <f t="shared" si="4"/>
        <v>45.480579397845815</v>
      </c>
    </row>
    <row r="30" spans="1:9" x14ac:dyDescent="0.2">
      <c r="A30" s="16">
        <f>$B18*$C18</f>
        <v>96200</v>
      </c>
      <c r="B30" s="17">
        <f t="shared" si="1"/>
        <v>6.3092045551631619</v>
      </c>
      <c r="C30" s="17">
        <f>$D18*SQRT(PI()/2*CONVERT($F18,"in","m")^2*$H18*$B30^2)</f>
        <v>1.0472503263368365</v>
      </c>
      <c r="D30" s="17">
        <f t="shared" si="3"/>
        <v>0.52362516316841823</v>
      </c>
      <c r="E30" s="17">
        <f>D30/9.81*1000</f>
        <v>53.37667310585303</v>
      </c>
    </row>
    <row r="31" spans="1:9" x14ac:dyDescent="0.2">
      <c r="A31" s="18">
        <f t="shared" si="0"/>
        <v>35520</v>
      </c>
      <c r="B31" s="12">
        <f t="shared" si="1"/>
        <v>13.439699967299424</v>
      </c>
      <c r="C31" s="12">
        <f>$D19*SQRT(PI()/2*CONVERT($F19,"in","m")^2*$H19*$B31^2)</f>
        <v>5.5770620739762595</v>
      </c>
      <c r="D31" s="12">
        <f t="shared" si="3"/>
        <v>2.7885310369881298</v>
      </c>
      <c r="E31" s="25">
        <f>D31/9.81*1000</f>
        <v>284.25392833722015</v>
      </c>
    </row>
    <row r="32" spans="1:9" x14ac:dyDescent="0.2">
      <c r="A32" s="16">
        <f t="shared" ref="A32:A34" si="5">$B20*$C20</f>
        <v>34040</v>
      </c>
      <c r="B32" s="17">
        <f t="shared" si="1"/>
        <v>12.343074451373148</v>
      </c>
      <c r="C32" s="17">
        <f t="shared" si="2"/>
        <v>5.1219962176619083</v>
      </c>
      <c r="D32" s="17">
        <f t="shared" ref="D32" si="6">C32/I20</f>
        <v>2.5609981088309541</v>
      </c>
      <c r="E32" s="17">
        <f t="shared" ref="E32" si="7">D32/9.81*1000</f>
        <v>261.05994993179962</v>
      </c>
    </row>
    <row r="33" spans="1:11" x14ac:dyDescent="0.2">
      <c r="A33" s="18">
        <f t="shared" si="5"/>
        <v>35520</v>
      </c>
      <c r="B33" s="18">
        <f t="shared" si="1"/>
        <v>13.439046571413998</v>
      </c>
      <c r="C33" s="18">
        <f t="shared" si="2"/>
        <v>5.5767909347826201</v>
      </c>
      <c r="D33" s="18">
        <f t="shared" ref="D33:D34" si="8">C33/I21</f>
        <v>2.7883954673913101</v>
      </c>
      <c r="E33" s="18">
        <f>D33/9.81*1000</f>
        <v>284.24010880645363</v>
      </c>
    </row>
    <row r="34" spans="1:11" x14ac:dyDescent="0.2">
      <c r="A34" s="16">
        <f t="shared" si="5"/>
        <v>44400</v>
      </c>
      <c r="B34" s="16">
        <f t="shared" si="1"/>
        <v>6.2222177617919998</v>
      </c>
      <c r="C34" s="16">
        <f t="shared" si="2"/>
        <v>1.7213526482359698</v>
      </c>
      <c r="D34" s="16">
        <f t="shared" si="8"/>
        <v>0.86067632411798489</v>
      </c>
      <c r="E34" s="16">
        <f>D34/9.81*1000</f>
        <v>87.734589614473492</v>
      </c>
    </row>
    <row r="35" spans="1:11" x14ac:dyDescent="0.2">
      <c r="A35" s="26"/>
      <c r="B35" s="26"/>
      <c r="C35" s="26"/>
      <c r="D35" s="26"/>
      <c r="E35" s="26"/>
    </row>
    <row r="36" spans="1:11" x14ac:dyDescent="0.2">
      <c r="A36" t="s">
        <v>60</v>
      </c>
      <c r="B36">
        <f>C25/4</f>
        <v>1.1972364939709914</v>
      </c>
      <c r="C36">
        <f>C26/4</f>
        <v>0.54924038187700808</v>
      </c>
      <c r="D36">
        <f>C27/4</f>
        <v>0.40966033614625741</v>
      </c>
      <c r="E36">
        <f>C28/4</f>
        <v>0.32795532412726003</v>
      </c>
      <c r="F36">
        <f>C29/4</f>
        <v>0.22308224194643375</v>
      </c>
      <c r="G36">
        <f>C30/4</f>
        <v>0.26181258158420911</v>
      </c>
      <c r="H36">
        <f>C31/4</f>
        <v>1.3942655184940649</v>
      </c>
      <c r="I36">
        <f>C32/4</f>
        <v>1.2804990544154771</v>
      </c>
      <c r="J36">
        <f>C33/4</f>
        <v>1.394197733695655</v>
      </c>
      <c r="K36">
        <f>C34/4</f>
        <v>0.43033816205899245</v>
      </c>
    </row>
    <row r="37" spans="1:11" x14ac:dyDescent="0.2">
      <c r="A37" t="s">
        <v>61</v>
      </c>
      <c r="B37">
        <f xml:space="preserve"> 0.1*1.18*CONVERT($F13,"in","m")^4*(A25/60)^2</f>
        <v>1.1972408862680097</v>
      </c>
      <c r="C37">
        <f xml:space="preserve"> 0.1*1.18*CONVERT($F14,"in","m")^4*(A26/60)^2</f>
        <v>0.54923953707845541</v>
      </c>
      <c r="D37">
        <f xml:space="preserve"> 0.1*1.18*CONVERT($F15,"in","m")^4*(A27/60)^2</f>
        <v>0.40966006794488102</v>
      </c>
      <c r="E37">
        <f xml:space="preserve"> 0.1*1.18*CONVERT($F16,"in","m")^4*(A28/60)^2</f>
        <v>0.32795501284230077</v>
      </c>
      <c r="F37">
        <f xml:space="preserve"> 0.1*1.18*CONVERT($F17,"in","m")^4*(A29/60)^2</f>
        <v>0.22308239004861607</v>
      </c>
      <c r="G37">
        <f xml:space="preserve"> 0.1*1.18*CONVERT($F18,"in","m")^4*(A30/60)^2</f>
        <v>0.26181197165427855</v>
      </c>
      <c r="H37">
        <f xml:space="preserve"> 0.1*1.18*CONVERT($F19,"in","m")^4*(A31/60)^2</f>
        <v>1.394264937803851</v>
      </c>
      <c r="I37">
        <f xml:space="preserve"> 0.1*1.18*CONVERT($F20,"in","m")^4*(A32/60)^2</f>
        <v>1.2804967918372174</v>
      </c>
      <c r="J37">
        <f xml:space="preserve"> 0.1*1.18*CONVERT($F21,"in","m")^4*(A33/60)^2</f>
        <v>1.394264937803851</v>
      </c>
      <c r="K37">
        <f xml:space="preserve"> 0.1*1.18*CONVERT($F22,"in","m")^4*(A34/60)^2</f>
        <v>0.43032868450736123</v>
      </c>
    </row>
    <row r="39" spans="1:11" x14ac:dyDescent="0.2">
      <c r="A39" t="s">
        <v>62</v>
      </c>
    </row>
    <row r="40" spans="1:11" x14ac:dyDescent="0.2">
      <c r="A40" t="s">
        <v>63</v>
      </c>
      <c r="B40">
        <f t="shared" ref="B40:I40" si="9">B37/B36</f>
        <v>1.0000036686962355</v>
      </c>
      <c r="C40">
        <f t="shared" si="9"/>
        <v>0.99999846187829489</v>
      </c>
      <c r="D40">
        <f t="shared" si="9"/>
        <v>0.99999934530792289</v>
      </c>
      <c r="E40">
        <f t="shared" si="9"/>
        <v>0.99999905083120666</v>
      </c>
      <c r="F40">
        <f t="shared" si="9"/>
        <v>1.0000006638905052</v>
      </c>
      <c r="G40">
        <f t="shared" si="9"/>
        <v>0.99999767035668463</v>
      </c>
      <c r="H40">
        <f t="shared" si="9"/>
        <v>0.99999958351533036</v>
      </c>
      <c r="I40">
        <f t="shared" si="9"/>
        <v>0.9999982330496443</v>
      </c>
      <c r="J40">
        <f t="shared" ref="J40:K40" si="10">J37/J36</f>
        <v>1.0000482027093947</v>
      </c>
      <c r="K40">
        <f t="shared" si="10"/>
        <v>0.99997797650204701</v>
      </c>
    </row>
    <row r="42" spans="1:11" x14ac:dyDescent="0.2">
      <c r="A42" t="s">
        <v>64</v>
      </c>
      <c r="B42" t="s">
        <v>65</v>
      </c>
      <c r="C42" t="s">
        <v>66</v>
      </c>
      <c r="D42" s="20" t="s">
        <v>67</v>
      </c>
    </row>
    <row r="43" spans="1:11" x14ac:dyDescent="0.2">
      <c r="B43">
        <f>C25/4</f>
        <v>1.1972364939709914</v>
      </c>
      <c r="C43">
        <f>B43/9.8*1000</f>
        <v>122.1669891807134</v>
      </c>
      <c r="D43">
        <v>120</v>
      </c>
      <c r="E43" t="s">
        <v>68</v>
      </c>
    </row>
    <row r="44" spans="1:11" x14ac:dyDescent="0.2">
      <c r="B44">
        <f>C26/4</f>
        <v>0.54924038187700808</v>
      </c>
      <c r="C44">
        <f>B44/9.8*1000</f>
        <v>56.044936926225311</v>
      </c>
      <c r="D44">
        <v>55</v>
      </c>
      <c r="E44" t="s">
        <v>68</v>
      </c>
    </row>
    <row r="45" spans="1:11" x14ac:dyDescent="0.2">
      <c r="B45">
        <f>C27/4</f>
        <v>0.40966033614625741</v>
      </c>
      <c r="C45">
        <f>B45/9.8*1000</f>
        <v>41.802075116965035</v>
      </c>
      <c r="D45">
        <v>41</v>
      </c>
      <c r="E45" t="s">
        <v>68</v>
      </c>
    </row>
    <row r="46" spans="1:11" x14ac:dyDescent="0.2">
      <c r="B46">
        <f t="shared" ref="B46" si="11">C28/4</f>
        <v>0.32795532412726003</v>
      </c>
      <c r="C46">
        <f t="shared" ref="C46:C48" si="12">B46/9.8*1000</f>
        <v>33.464828992577552</v>
      </c>
      <c r="D46">
        <v>33</v>
      </c>
      <c r="E46" t="s">
        <v>68</v>
      </c>
    </row>
    <row r="47" spans="1:11" x14ac:dyDescent="0.2">
      <c r="B47">
        <f t="shared" ref="B47:B52" si="13">C29/4</f>
        <v>0.22308224194643375</v>
      </c>
      <c r="C47">
        <f>B47/9.8*1000</f>
        <v>22.763494076166708</v>
      </c>
      <c r="D47">
        <v>22</v>
      </c>
      <c r="E47" t="s">
        <v>68</v>
      </c>
    </row>
    <row r="48" spans="1:11" x14ac:dyDescent="0.2">
      <c r="B48">
        <f t="shared" si="13"/>
        <v>0.26181258158420911</v>
      </c>
      <c r="C48">
        <f t="shared" si="12"/>
        <v>26.715569549409093</v>
      </c>
      <c r="D48">
        <v>26</v>
      </c>
      <c r="E48" t="s">
        <v>68</v>
      </c>
    </row>
    <row r="49" spans="2:5" x14ac:dyDescent="0.2">
      <c r="B49">
        <f t="shared" si="13"/>
        <v>1.3942655184940649</v>
      </c>
      <c r="C49">
        <f t="shared" ref="C49" si="14">B49/9.8*1000</f>
        <v>142.27199168306785</v>
      </c>
      <c r="D49">
        <v>117</v>
      </c>
      <c r="E49" t="s">
        <v>68</v>
      </c>
    </row>
    <row r="50" spans="2:5" x14ac:dyDescent="0.2">
      <c r="B50">
        <f t="shared" si="13"/>
        <v>1.2804990544154771</v>
      </c>
      <c r="C50">
        <f t="shared" ref="C50" si="15">B50/9.8*1000</f>
        <v>130.66316881790581</v>
      </c>
      <c r="D50">
        <v>107</v>
      </c>
      <c r="E50" t="s">
        <v>68</v>
      </c>
    </row>
    <row r="51" spans="2:5" x14ac:dyDescent="0.2">
      <c r="B51">
        <f t="shared" si="13"/>
        <v>1.394197733695655</v>
      </c>
      <c r="C51">
        <f t="shared" ref="C51:C52" si="16">B51/9.8*1000</f>
        <v>142.26507486690357</v>
      </c>
      <c r="D51">
        <v>140</v>
      </c>
      <c r="E51" t="s">
        <v>68</v>
      </c>
    </row>
    <row r="52" spans="2:5" x14ac:dyDescent="0.2">
      <c r="B52">
        <f t="shared" si="13"/>
        <v>0.43033816205899245</v>
      </c>
      <c r="C52">
        <f t="shared" si="16"/>
        <v>43.912057352958406</v>
      </c>
      <c r="D52">
        <v>43</v>
      </c>
      <c r="E52" t="s">
        <v>69</v>
      </c>
    </row>
    <row r="53" spans="2:5" x14ac:dyDescent="0.2">
      <c r="D53" t="s">
        <v>70</v>
      </c>
    </row>
  </sheetData>
  <phoneticPr fontId="9" type="noConversion"/>
  <hyperlinks>
    <hyperlink ref="D42" r:id="rId1" display="https://rcplanes.online/calc_thrust.htm" xr:uid="{FDA05544-E858-43C0-AC6F-FCF33B84DD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D2BB-AA70-8E4E-8B63-40E2C403C6A1}">
  <dimension ref="A1:E3"/>
  <sheetViews>
    <sheetView workbookViewId="0">
      <selection activeCell="B14" sqref="B14"/>
    </sheetView>
  </sheetViews>
  <sheetFormatPr baseColWidth="10" defaultColWidth="11" defaultRowHeight="16" x14ac:dyDescent="0.2"/>
  <cols>
    <col min="1" max="1" width="17.83203125" bestFit="1" customWidth="1"/>
    <col min="2" max="2" width="9.5" bestFit="1" customWidth="1"/>
    <col min="3" max="3" width="11.6640625" bestFit="1" customWidth="1"/>
    <col min="4" max="4" width="9.6640625" bestFit="1" customWidth="1"/>
    <col min="5" max="5" width="18" bestFit="1" customWidth="1"/>
  </cols>
  <sheetData>
    <row r="1" spans="1:5" x14ac:dyDescent="0.2">
      <c r="A1" s="10" t="s">
        <v>71</v>
      </c>
      <c r="B1" s="10" t="s">
        <v>72</v>
      </c>
      <c r="C1" s="10" t="s">
        <v>73</v>
      </c>
      <c r="D1" s="10" t="s">
        <v>74</v>
      </c>
      <c r="E1" s="10" t="s">
        <v>75</v>
      </c>
    </row>
    <row r="2" spans="1:5" x14ac:dyDescent="0.2">
      <c r="A2" s="11" t="s">
        <v>76</v>
      </c>
      <c r="B2" s="11" t="s">
        <v>77</v>
      </c>
      <c r="C2" s="11" t="s">
        <v>78</v>
      </c>
      <c r="D2" s="11" t="s">
        <v>79</v>
      </c>
      <c r="E2" s="11" t="s">
        <v>80</v>
      </c>
    </row>
    <row r="3" spans="1:5" x14ac:dyDescent="0.2">
      <c r="A3" s="11" t="s">
        <v>81</v>
      </c>
      <c r="B3" s="11" t="s">
        <v>82</v>
      </c>
      <c r="C3" s="11" t="s">
        <v>83</v>
      </c>
      <c r="D3" s="11" t="s">
        <v>84</v>
      </c>
      <c r="E3" s="11" t="s">
        <v>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d67e0c-3975-4e51-a502-e23666220a4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FDACE99EAFA24B9DCB05B62FA7D51D" ma:contentTypeVersion="10" ma:contentTypeDescription="Create a new document." ma:contentTypeScope="" ma:versionID="4dba93d76ddfdb24c2bc83c7129e9f1e">
  <xsd:schema xmlns:xsd="http://www.w3.org/2001/XMLSchema" xmlns:xs="http://www.w3.org/2001/XMLSchema" xmlns:p="http://schemas.microsoft.com/office/2006/metadata/properties" xmlns:ns2="c1d67e0c-3975-4e51-a502-e23666220a47" targetNamespace="http://schemas.microsoft.com/office/2006/metadata/properties" ma:root="true" ma:fieldsID="5a2017e3ef06d68c20ae206c59fa0849" ns2:_="">
    <xsd:import namespace="c1d67e0c-3975-4e51-a502-e23666220a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67e0c-3975-4e51-a502-e23666220a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2DC81F-24C1-459A-AEEB-23ACF709ADF0}">
  <ds:schemaRefs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c1d67e0c-3975-4e51-a502-e23666220a47"/>
  </ds:schemaRefs>
</ds:datastoreItem>
</file>

<file path=customXml/itemProps2.xml><?xml version="1.0" encoding="utf-8"?>
<ds:datastoreItem xmlns:ds="http://schemas.openxmlformats.org/officeDocument/2006/customXml" ds:itemID="{B9336555-35BD-4711-B2D0-36BDB281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d67e0c-3975-4e51-a502-e23666220a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48A72F-AD20-4ECE-9A75-845BC78065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Prop and Motor Sizing</vt:lpstr>
      <vt:lpstr>2 Frame Sizing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Ankona Pahari (22903372)</dc:creator>
  <cp:keywords/>
  <dc:description/>
  <cp:lastModifiedBy>Ankona Pahari (22903372)</cp:lastModifiedBy>
  <cp:revision/>
  <dcterms:created xsi:type="dcterms:W3CDTF">2024-08-12T09:13:49Z</dcterms:created>
  <dcterms:modified xsi:type="dcterms:W3CDTF">2024-10-21T05:14:01Z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0x01010087FDACE99EAFA24B9DCB05B62FA7D51D</vt:lpwstr>
  </property>
</Properties>
</file>